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" i="1" l="1"/>
  <c r="M14" i="1" l="1"/>
  <c r="L11" i="1"/>
  <c r="N11" i="1" s="1"/>
  <c r="L12" i="1"/>
  <c r="N12" i="1" s="1"/>
  <c r="L13" i="1"/>
  <c r="P13" i="1" s="1"/>
  <c r="L14" i="1"/>
  <c r="N14" i="1" s="1"/>
  <c r="L15" i="1"/>
  <c r="N15" i="1" s="1"/>
  <c r="L16" i="1"/>
  <c r="N16" i="1" s="1"/>
  <c r="L17" i="1"/>
  <c r="P17" i="1" s="1"/>
  <c r="K11" i="1"/>
  <c r="K12" i="1"/>
  <c r="K13" i="1"/>
  <c r="K14" i="1"/>
  <c r="K15" i="1"/>
  <c r="I11" i="1"/>
  <c r="I12" i="1"/>
  <c r="I13" i="1"/>
  <c r="I14" i="1"/>
  <c r="I15" i="1"/>
  <c r="G11" i="1"/>
  <c r="G12" i="1"/>
  <c r="G13" i="1"/>
  <c r="G14" i="1"/>
  <c r="G15" i="1"/>
  <c r="G16" i="1"/>
  <c r="G17" i="1"/>
  <c r="R11" i="1" l="1"/>
  <c r="R15" i="1"/>
  <c r="P15" i="1"/>
  <c r="P14" i="1"/>
  <c r="M11" i="1"/>
  <c r="O11" i="1" s="1"/>
  <c r="M16" i="1"/>
  <c r="M15" i="1"/>
  <c r="Q15" i="1" s="1"/>
  <c r="P16" i="1"/>
  <c r="Q14" i="1"/>
  <c r="O14" i="1"/>
  <c r="R13" i="1"/>
  <c r="P11" i="1"/>
  <c r="R12" i="1"/>
  <c r="M17" i="1"/>
  <c r="N13" i="1"/>
  <c r="M13" i="1"/>
  <c r="N17" i="1"/>
  <c r="P12" i="1"/>
  <c r="M12" i="1"/>
  <c r="R14" i="1"/>
  <c r="J18" i="1"/>
  <c r="H18" i="1"/>
  <c r="F18" i="1"/>
  <c r="E18" i="1"/>
  <c r="K17" i="1"/>
  <c r="I17" i="1"/>
  <c r="K16" i="1"/>
  <c r="I16" i="1"/>
  <c r="L10" i="1"/>
  <c r="P10" i="1" s="1"/>
  <c r="K10" i="1"/>
  <c r="I10" i="1"/>
  <c r="G10" i="1"/>
  <c r="R17" i="1" l="1"/>
  <c r="O15" i="1"/>
  <c r="O16" i="1"/>
  <c r="Q11" i="1"/>
  <c r="O17" i="1"/>
  <c r="Q12" i="1"/>
  <c r="O12" i="1"/>
  <c r="Q16" i="1"/>
  <c r="Q13" i="1"/>
  <c r="O13" i="1"/>
  <c r="Q17" i="1"/>
  <c r="R16" i="1"/>
  <c r="N10" i="1"/>
  <c r="K18" i="1"/>
  <c r="I18" i="1"/>
  <c r="N18" i="1"/>
  <c r="M10" i="1"/>
  <c r="Q10" i="1" s="1"/>
  <c r="G18" i="1"/>
  <c r="L18" i="1"/>
  <c r="P18" i="1" s="1"/>
  <c r="R18" i="1" l="1"/>
  <c r="O18" i="1"/>
  <c r="O10" i="1"/>
  <c r="M18" i="1"/>
  <c r="Q18" i="1" s="1"/>
</calcChain>
</file>

<file path=xl/sharedStrings.xml><?xml version="1.0" encoding="utf-8"?>
<sst xmlns="http://schemas.openxmlformats.org/spreadsheetml/2006/main" count="58" uniqueCount="34">
  <si>
    <t>Приложение №1 к Извещению</t>
  </si>
  <si>
    <t>Расчет начальной (максимальной) цены контракта</t>
  </si>
  <si>
    <t>№</t>
  </si>
  <si>
    <t>Наименование предмета контракта</t>
  </si>
  <si>
    <t>Ед. изм.</t>
  </si>
  <si>
    <t>Количество</t>
  </si>
  <si>
    <t>Цена за ед., руб.</t>
  </si>
  <si>
    <t>Средняя арифметическая величина цены (руб.)</t>
  </si>
  <si>
    <t xml:space="preserve">Среднее квадратичное 
отклонение
</t>
  </si>
  <si>
    <t xml:space="preserve">Коэффициент вариации (%)*
</t>
  </si>
  <si>
    <t>Начальная (максимальная) цена контракта** (руб.)</t>
  </si>
  <si>
    <t>за единицу</t>
  </si>
  <si>
    <t>итого</t>
  </si>
  <si>
    <t>(гр.5= гр.3 х гр. 4)</t>
  </si>
  <si>
    <t>(гр.7= гр.3 х гр. 6)</t>
  </si>
  <si>
    <t>(гр.9= гр.3 х гр. 8)</t>
  </si>
  <si>
    <t>(гр.11= гр.3 х гр. 10)</t>
  </si>
  <si>
    <t>Всего</t>
  </si>
  <si>
    <t xml:space="preserve">         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</si>
  <si>
    <t>шт</t>
  </si>
  <si>
    <t>на поставку комплектующих для компьютеров</t>
  </si>
  <si>
    <t>SSD накопитель A-Data Ultimate SU650 256 ГБ</t>
  </si>
  <si>
    <t>SSD M.2 NVMe накопитель ADATA LEGEND 710 [ALEG-710-256GCS] 256 ГБ</t>
  </si>
  <si>
    <t>Оперативная память Silicon Power [SP008GBLTU160N02] 8 ГБ [DDR3, 8 ГБх1 шт, 1600 МГц</t>
  </si>
  <si>
    <t>Оперативная память ADATA Premier [AD4U32008G22-SGN] 8 ГБ</t>
  </si>
  <si>
    <t>Термопаста Arctic Cooling MX-4</t>
  </si>
  <si>
    <t>Колонки SmartBuy ONE черный</t>
  </si>
  <si>
    <t>Процессор Intel Core i3-10100 OEM</t>
  </si>
  <si>
    <t>Материнская плата ASUS PRIME H510M-K R2.0</t>
  </si>
  <si>
    <t>КП №1                                                         Вх. №1091 от 24.06.26</t>
  </si>
  <si>
    <t>КП №2                                                         Вх. №1129/1 от 30.06.26</t>
  </si>
  <si>
    <t>КП №3                                                         Вх. №1265 от 22.07.26</t>
  </si>
  <si>
    <t>Код</t>
  </si>
  <si>
    <t>26.20.40.190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</si>
</sst>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24" xfId="0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shrinkToFit="1"/>
    </xf>
    <xf numFmtId="0" fontId="2" fillId="0" borderId="27" xfId="0" applyNumberFormat="1" applyFont="1" applyBorder="1" applyAlignment="1">
      <alignment horizontal="center" vertical="center" shrinkToFit="1"/>
    </xf>
    <xf numFmtId="0" fontId="2" fillId="0" borderId="28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NumberFormat="1" applyFont="1" applyAlignment="1">
      <alignment vertical="center" wrapText="1"/>
    </xf>
    <xf numFmtId="0" fontId="2" fillId="0" borderId="19" xfId="0" applyNumberFormat="1" applyFont="1" applyBorder="1" applyAlignment="1">
      <alignment horizontal="center" vertical="center" shrinkToFit="1"/>
    </xf>
    <xf numFmtId="0" fontId="2" fillId="0" borderId="22" xfId="0" applyNumberFormat="1" applyFont="1" applyBorder="1" applyAlignment="1">
      <alignment horizontal="center" vertical="center" shrinkToFit="1"/>
    </xf>
    <xf numFmtId="0" fontId="2" fillId="0" borderId="23" xfId="0" applyNumberFormat="1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2" fillId="2" borderId="31" xfId="0" applyFont="1" applyFill="1" applyBorder="1" applyAlignment="1">
      <alignment horizontal="center" shrinkToFit="1"/>
    </xf>
    <xf numFmtId="0" fontId="2" fillId="2" borderId="32" xfId="0" applyFont="1" applyFill="1" applyBorder="1" applyAlignment="1">
      <alignment horizontal="center" shrinkToFit="1"/>
    </xf>
    <xf numFmtId="0" fontId="2" fillId="2" borderId="16" xfId="0" applyFont="1" applyFill="1" applyBorder="1" applyAlignment="1">
      <alignment vertical="center" shrinkToFit="1"/>
    </xf>
    <xf numFmtId="0" fontId="3" fillId="3" borderId="20" xfId="0" applyFont="1" applyFill="1" applyBorder="1" applyAlignment="1">
      <alignment horizontal="center" vertical="center" wrapText="1"/>
    </xf>
    <xf numFmtId="4" fontId="3" fillId="3" borderId="20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20" xfId="0" applyNumberFormat="1" applyFont="1" applyBorder="1" applyAlignment="1">
      <alignment horizontal="center" vertical="center" shrinkToFit="1"/>
    </xf>
    <xf numFmtId="4" fontId="4" fillId="0" borderId="20" xfId="0" applyNumberFormat="1" applyFont="1" applyFill="1" applyBorder="1" applyAlignment="1">
      <alignment horizontal="center" vertical="center" shrinkToFi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4" fontId="2" fillId="0" borderId="24" xfId="0" applyNumberFormat="1" applyFont="1" applyBorder="1" applyAlignment="1">
      <alignment horizontal="right" vertical="center" shrinkToFit="1"/>
    </xf>
    <xf numFmtId="4" fontId="2" fillId="0" borderId="28" xfId="0" applyNumberFormat="1" applyFont="1" applyBorder="1" applyAlignment="1">
      <alignment horizontal="right" vertical="center" shrinkToFit="1"/>
    </xf>
    <xf numFmtId="4" fontId="2" fillId="0" borderId="27" xfId="0" applyNumberFormat="1" applyFont="1" applyBorder="1" applyAlignment="1">
      <alignment horizontal="right" vertical="center" shrinkToFit="1"/>
    </xf>
    <xf numFmtId="4" fontId="2" fillId="0" borderId="29" xfId="0" applyNumberFormat="1" applyFont="1" applyBorder="1" applyAlignment="1">
      <alignment horizontal="right" vertical="center" shrinkToFit="1"/>
    </xf>
    <xf numFmtId="4" fontId="2" fillId="0" borderId="36" xfId="0" applyNumberFormat="1" applyFont="1" applyBorder="1" applyAlignment="1">
      <alignment horizontal="right" vertical="center" shrinkToFit="1"/>
    </xf>
    <xf numFmtId="4" fontId="4" fillId="0" borderId="0" xfId="0" applyNumberFormat="1" applyFont="1" applyAlignment="1">
      <alignment wrapText="1"/>
    </xf>
    <xf numFmtId="4" fontId="4" fillId="0" borderId="0" xfId="0" applyNumberFormat="1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0" fontId="3" fillId="0" borderId="2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/>
    </xf>
    <xf numFmtId="4" fontId="5" fillId="0" borderId="20" xfId="0" applyNumberFormat="1" applyFont="1" applyFill="1" applyBorder="1" applyAlignment="1">
      <alignment horizontal="center" vertical="center" wrapText="1"/>
    </xf>
    <xf numFmtId="4" fontId="3" fillId="4" borderId="20" xfId="0" applyNumberFormat="1" applyFont="1" applyFill="1" applyBorder="1" applyAlignment="1" applyProtection="1">
      <alignment horizontal="center" vertical="center" shrinkToFit="1"/>
      <protection locked="0"/>
    </xf>
    <xf numFmtId="4" fontId="5" fillId="0" borderId="33" xfId="0" applyNumberFormat="1" applyFont="1" applyFill="1" applyBorder="1" applyAlignment="1">
      <alignment horizontal="center" vertical="center" wrapText="1"/>
    </xf>
    <xf numFmtId="4" fontId="5" fillId="4" borderId="2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2" borderId="30" xfId="0" applyNumberFormat="1" applyFont="1" applyFill="1" applyBorder="1" applyAlignment="1">
      <alignment horizontal="center"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2" fillId="2" borderId="9" xfId="0" applyNumberFormat="1" applyFont="1" applyFill="1" applyBorder="1" applyAlignment="1">
      <alignment horizontal="center" vertical="center" shrinkToFi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22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topLeftCell="B1" zoomScale="120" zoomScaleNormal="120" workbookViewId="0">
      <selection activeCell="B17" sqref="B17"/>
    </sheetView>
  </sheetViews>
  <sheetFormatPr defaultRowHeight="12.75" x14ac:dyDescent="0.2"/>
  <cols>
    <col min="1" max="1" width="5.7109375" style="10" customWidth="1"/>
    <col min="2" max="2" width="30.5703125" style="10" customWidth="1"/>
    <col min="3" max="4" width="10.85546875" style="10" customWidth="1"/>
    <col min="5" max="5" width="7.28515625" style="10" customWidth="1"/>
    <col min="6" max="6" width="12.7109375" style="10" customWidth="1"/>
    <col min="7" max="7" width="14.5703125" style="10" customWidth="1"/>
    <col min="8" max="8" width="12.7109375" style="10" customWidth="1"/>
    <col min="9" max="9" width="14.7109375" style="10" customWidth="1"/>
    <col min="10" max="10" width="12.7109375" style="10" customWidth="1"/>
    <col min="11" max="11" width="15.28515625" style="10" customWidth="1"/>
    <col min="12" max="13" width="12.7109375" style="32" customWidth="1"/>
    <col min="14" max="14" width="8.7109375" style="10" customWidth="1"/>
    <col min="15" max="15" width="11.85546875" style="10" customWidth="1"/>
    <col min="16" max="17" width="8.7109375" style="10" customWidth="1"/>
    <col min="18" max="18" width="15.85546875" style="10" customWidth="1"/>
    <col min="19" max="16384" width="9.140625" style="10"/>
  </cols>
  <sheetData>
    <row r="1" spans="1:18" ht="38.450000000000003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s="11" customForma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s="11" customFormat="1" x14ac:dyDescent="0.2">
      <c r="A3" s="66" t="s">
        <v>20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s="11" customFormat="1" ht="54.95" customHeight="1" thickBot="1" x14ac:dyDescent="0.25">
      <c r="A4" s="67" t="s">
        <v>18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</row>
    <row r="5" spans="1:18" ht="13.5" thickBot="1" x14ac:dyDescent="0.25">
      <c r="A5" s="68" t="s">
        <v>2</v>
      </c>
      <c r="B5" s="71" t="s">
        <v>3</v>
      </c>
      <c r="C5" s="61" t="s">
        <v>32</v>
      </c>
      <c r="D5" s="61" t="s">
        <v>4</v>
      </c>
      <c r="E5" s="74" t="s">
        <v>5</v>
      </c>
      <c r="F5" s="77" t="s">
        <v>6</v>
      </c>
      <c r="G5" s="78"/>
      <c r="H5" s="78"/>
      <c r="I5" s="78"/>
      <c r="J5" s="78"/>
      <c r="K5" s="79"/>
      <c r="L5" s="43" t="s">
        <v>7</v>
      </c>
      <c r="M5" s="44"/>
      <c r="N5" s="47" t="s">
        <v>8</v>
      </c>
      <c r="O5" s="48"/>
      <c r="P5" s="47" t="s">
        <v>9</v>
      </c>
      <c r="Q5" s="48"/>
      <c r="R5" s="48" t="s">
        <v>10</v>
      </c>
    </row>
    <row r="6" spans="1:18" s="12" customFormat="1" ht="57.75" customHeight="1" x14ac:dyDescent="0.25">
      <c r="A6" s="69"/>
      <c r="B6" s="72"/>
      <c r="C6" s="62"/>
      <c r="D6" s="62"/>
      <c r="E6" s="75"/>
      <c r="F6" s="53" t="s">
        <v>29</v>
      </c>
      <c r="G6" s="54"/>
      <c r="H6" s="53" t="s">
        <v>30</v>
      </c>
      <c r="I6" s="54"/>
      <c r="J6" s="53" t="s">
        <v>31</v>
      </c>
      <c r="K6" s="54"/>
      <c r="L6" s="45"/>
      <c r="M6" s="46"/>
      <c r="N6" s="49"/>
      <c r="O6" s="50"/>
      <c r="P6" s="51"/>
      <c r="Q6" s="52"/>
      <c r="R6" s="50"/>
    </row>
    <row r="7" spans="1:18" s="12" customFormat="1" ht="13.5" thickBot="1" x14ac:dyDescent="0.3">
      <c r="A7" s="70"/>
      <c r="B7" s="73"/>
      <c r="C7" s="63"/>
      <c r="D7" s="63"/>
      <c r="E7" s="76"/>
      <c r="F7" s="13" t="s">
        <v>11</v>
      </c>
      <c r="G7" s="14" t="s">
        <v>12</v>
      </c>
      <c r="H7" s="13" t="s">
        <v>11</v>
      </c>
      <c r="I7" s="14" t="s">
        <v>12</v>
      </c>
      <c r="J7" s="13" t="s">
        <v>11</v>
      </c>
      <c r="K7" s="14" t="s">
        <v>12</v>
      </c>
      <c r="L7" s="15" t="s">
        <v>11</v>
      </c>
      <c r="M7" s="14" t="s">
        <v>12</v>
      </c>
      <c r="N7" s="15" t="s">
        <v>11</v>
      </c>
      <c r="O7" s="14" t="s">
        <v>12</v>
      </c>
      <c r="P7" s="15" t="s">
        <v>11</v>
      </c>
      <c r="Q7" s="14" t="s">
        <v>12</v>
      </c>
      <c r="R7" s="50"/>
    </row>
    <row r="8" spans="1:18" s="12" customFormat="1" ht="13.5" thickBot="1" x14ac:dyDescent="0.3">
      <c r="A8" s="1">
        <v>1</v>
      </c>
      <c r="B8" s="2">
        <v>2</v>
      </c>
      <c r="C8" s="3">
        <v>3</v>
      </c>
      <c r="D8" s="3">
        <v>4</v>
      </c>
      <c r="E8" s="4">
        <v>5</v>
      </c>
      <c r="F8" s="5">
        <v>6</v>
      </c>
      <c r="G8" s="6">
        <v>7</v>
      </c>
      <c r="H8" s="5">
        <v>8</v>
      </c>
      <c r="I8" s="6">
        <v>9</v>
      </c>
      <c r="J8" s="5">
        <v>10</v>
      </c>
      <c r="K8" s="6">
        <v>11</v>
      </c>
      <c r="L8" s="7">
        <v>12</v>
      </c>
      <c r="M8" s="6">
        <v>13</v>
      </c>
      <c r="N8" s="7">
        <v>14</v>
      </c>
      <c r="O8" s="6">
        <v>15</v>
      </c>
      <c r="P8" s="7">
        <v>16</v>
      </c>
      <c r="Q8" s="6">
        <v>17</v>
      </c>
      <c r="R8" s="8">
        <v>18</v>
      </c>
    </row>
    <row r="9" spans="1:18" s="12" customFormat="1" ht="12" customHeight="1" x14ac:dyDescent="0.2">
      <c r="A9" s="55"/>
      <c r="B9" s="56"/>
      <c r="C9" s="56"/>
      <c r="D9" s="56"/>
      <c r="E9" s="57"/>
      <c r="F9" s="58" t="s">
        <v>13</v>
      </c>
      <c r="G9" s="59"/>
      <c r="H9" s="58" t="s">
        <v>14</v>
      </c>
      <c r="I9" s="59"/>
      <c r="J9" s="58" t="s">
        <v>15</v>
      </c>
      <c r="K9" s="59"/>
      <c r="L9" s="60" t="s">
        <v>16</v>
      </c>
      <c r="M9" s="59"/>
      <c r="N9" s="16"/>
      <c r="O9" s="17"/>
      <c r="P9" s="18"/>
      <c r="Q9" s="19"/>
      <c r="R9" s="20"/>
    </row>
    <row r="10" spans="1:18" ht="25.5" x14ac:dyDescent="0.2">
      <c r="A10" s="37">
        <v>1</v>
      </c>
      <c r="B10" s="36" t="s">
        <v>21</v>
      </c>
      <c r="C10" s="36" t="s">
        <v>33</v>
      </c>
      <c r="D10" s="21" t="s">
        <v>19</v>
      </c>
      <c r="E10" s="9">
        <v>20</v>
      </c>
      <c r="F10" s="41">
        <v>5093</v>
      </c>
      <c r="G10" s="39">
        <f>ROUND(E10*F10,2)</f>
        <v>101860</v>
      </c>
      <c r="H10" s="38">
        <v>5620</v>
      </c>
      <c r="I10" s="22">
        <f>ROUND(E10*H10,2)</f>
        <v>112400</v>
      </c>
      <c r="J10" s="40">
        <v>5100</v>
      </c>
      <c r="K10" s="22">
        <f>ROUND(E10*J10,2)</f>
        <v>102000</v>
      </c>
      <c r="L10" s="23">
        <f>ROUND(IF(SUM(F10,H10,J10)&gt;0,AVERAGE(F10,H10,J10),0),2)</f>
        <v>5271</v>
      </c>
      <c r="M10" s="23">
        <f>ROUND(E10*L10,2)</f>
        <v>105420</v>
      </c>
      <c r="N10" s="23">
        <f>ROUND(IF(L10&gt;0,STDEV(F10,H10,J10),0),2)</f>
        <v>302.26</v>
      </c>
      <c r="O10" s="23">
        <f>ROUND(IF(M10&gt;0,STDEV(G10,I10,K10),0),2)</f>
        <v>6045.26</v>
      </c>
      <c r="P10" s="23">
        <f>ROUND(IF(L10&gt;0,STDEV(F10,H10,J10)/AVERAGE(F10,H10,J10)*100,0),2)</f>
        <v>5.73</v>
      </c>
      <c r="Q10" s="23">
        <f>ROUND(IF(M10&gt;0,STDEV(G10,I10,K10)/AVERAGE(G10,I10,K10)*100,0),2)</f>
        <v>5.73</v>
      </c>
      <c r="R10" s="24">
        <f>MIN(G10,I10,K10)</f>
        <v>101860</v>
      </c>
    </row>
    <row r="11" spans="1:18" ht="38.25" x14ac:dyDescent="0.2">
      <c r="A11" s="37">
        <v>2</v>
      </c>
      <c r="B11" s="36" t="s">
        <v>22</v>
      </c>
      <c r="C11" s="36" t="s">
        <v>33</v>
      </c>
      <c r="D11" s="21" t="s">
        <v>19</v>
      </c>
      <c r="E11" s="9">
        <v>4</v>
      </c>
      <c r="F11" s="38">
        <v>7664</v>
      </c>
      <c r="G11" s="22">
        <f t="shared" ref="G11:G17" si="0">ROUND(E11*F11,2)</f>
        <v>30656</v>
      </c>
      <c r="H11" s="41">
        <v>7540</v>
      </c>
      <c r="I11" s="39">
        <f t="shared" ref="I11:I15" si="1">ROUND(E11*H11,2)</f>
        <v>30160</v>
      </c>
      <c r="J11" s="40">
        <v>8140</v>
      </c>
      <c r="K11" s="22">
        <f t="shared" ref="K11:K15" si="2">ROUND(E11*J11,2)</f>
        <v>32560</v>
      </c>
      <c r="L11" s="23">
        <f t="shared" ref="L11:L17" si="3">ROUND(IF(SUM(F11,H11,J11)&gt;0,AVERAGE(F11,H11,J11),0),2)</f>
        <v>7781.33</v>
      </c>
      <c r="M11" s="23">
        <f t="shared" ref="M11:M17" si="4">ROUND(E11*L11,2)</f>
        <v>31125.32</v>
      </c>
      <c r="N11" s="23">
        <f t="shared" ref="N11:N17" si="5">ROUND(IF(L11&gt;0,STDEV(F11,H11,J11),0),2)</f>
        <v>316.74</v>
      </c>
      <c r="O11" s="23">
        <f t="shared" ref="O11:O17" si="6">ROUND(IF(M11&gt;0,STDEV(G11,I11,K11),0),2)</f>
        <v>1266.97</v>
      </c>
      <c r="P11" s="23">
        <f t="shared" ref="P11:P17" si="7">ROUND(IF(L11&gt;0,STDEV(F11,H11,J11)/AVERAGE(F11,H11,J11)*100,0),2)</f>
        <v>4.07</v>
      </c>
      <c r="Q11" s="23">
        <f t="shared" ref="Q11:Q17" si="8">ROUND(IF(M11&gt;0,STDEV(G11,I11,K11)/AVERAGE(G11,I11,K11)*100,0),2)</f>
        <v>4.07</v>
      </c>
      <c r="R11" s="24">
        <f t="shared" ref="R11:R17" si="9">MIN(G11,I11,K11)</f>
        <v>30160</v>
      </c>
    </row>
    <row r="12" spans="1:18" ht="38.25" x14ac:dyDescent="0.2">
      <c r="A12" s="37">
        <v>3</v>
      </c>
      <c r="B12" s="36" t="s">
        <v>23</v>
      </c>
      <c r="C12" s="36" t="s">
        <v>33</v>
      </c>
      <c r="D12" s="21" t="s">
        <v>19</v>
      </c>
      <c r="E12" s="9">
        <v>12</v>
      </c>
      <c r="F12" s="38">
        <v>3249</v>
      </c>
      <c r="G12" s="22">
        <f t="shared" si="0"/>
        <v>38988</v>
      </c>
      <c r="H12" s="41">
        <v>3050</v>
      </c>
      <c r="I12" s="39">
        <f t="shared" si="1"/>
        <v>36600</v>
      </c>
      <c r="J12" s="40">
        <v>3778.6</v>
      </c>
      <c r="K12" s="22">
        <f t="shared" si="2"/>
        <v>45343.199999999997</v>
      </c>
      <c r="L12" s="23">
        <f t="shared" si="3"/>
        <v>3359.2</v>
      </c>
      <c r="M12" s="23">
        <f t="shared" si="4"/>
        <v>40310.400000000001</v>
      </c>
      <c r="N12" s="23">
        <f t="shared" si="5"/>
        <v>376.59</v>
      </c>
      <c r="O12" s="23">
        <f t="shared" si="6"/>
        <v>4519.12</v>
      </c>
      <c r="P12" s="23">
        <f t="shared" si="7"/>
        <v>11.21</v>
      </c>
      <c r="Q12" s="23">
        <f t="shared" si="8"/>
        <v>11.21</v>
      </c>
      <c r="R12" s="24">
        <f t="shared" si="9"/>
        <v>36600</v>
      </c>
    </row>
    <row r="13" spans="1:18" ht="25.5" x14ac:dyDescent="0.2">
      <c r="A13" s="37">
        <v>4</v>
      </c>
      <c r="B13" s="36" t="s">
        <v>24</v>
      </c>
      <c r="C13" s="36" t="s">
        <v>33</v>
      </c>
      <c r="D13" s="21" t="s">
        <v>19</v>
      </c>
      <c r="E13" s="9">
        <v>12</v>
      </c>
      <c r="F13" s="38">
        <v>7761</v>
      </c>
      <c r="G13" s="22">
        <f t="shared" si="0"/>
        <v>93132</v>
      </c>
      <c r="H13" s="41">
        <v>7190</v>
      </c>
      <c r="I13" s="39">
        <f t="shared" si="1"/>
        <v>86280</v>
      </c>
      <c r="J13" s="40">
        <v>7820</v>
      </c>
      <c r="K13" s="22">
        <f t="shared" si="2"/>
        <v>93840</v>
      </c>
      <c r="L13" s="23">
        <f t="shared" si="3"/>
        <v>7590.33</v>
      </c>
      <c r="M13" s="23">
        <f t="shared" si="4"/>
        <v>91083.96</v>
      </c>
      <c r="N13" s="23">
        <f t="shared" si="5"/>
        <v>347.95</v>
      </c>
      <c r="O13" s="23">
        <f t="shared" si="6"/>
        <v>4175.42</v>
      </c>
      <c r="P13" s="23">
        <f t="shared" si="7"/>
        <v>4.58</v>
      </c>
      <c r="Q13" s="23">
        <f t="shared" si="8"/>
        <v>4.58</v>
      </c>
      <c r="R13" s="24">
        <f t="shared" si="9"/>
        <v>86280</v>
      </c>
    </row>
    <row r="14" spans="1:18" x14ac:dyDescent="0.2">
      <c r="A14" s="37">
        <v>5</v>
      </c>
      <c r="B14" s="36" t="s">
        <v>25</v>
      </c>
      <c r="C14" s="36" t="s">
        <v>33</v>
      </c>
      <c r="D14" s="21" t="s">
        <v>19</v>
      </c>
      <c r="E14" s="9">
        <v>2</v>
      </c>
      <c r="F14" s="41">
        <v>476</v>
      </c>
      <c r="G14" s="39">
        <f t="shared" si="0"/>
        <v>952</v>
      </c>
      <c r="H14" s="38">
        <v>710</v>
      </c>
      <c r="I14" s="22">
        <f t="shared" si="1"/>
        <v>1420</v>
      </c>
      <c r="J14" s="40">
        <v>577</v>
      </c>
      <c r="K14" s="22">
        <f t="shared" si="2"/>
        <v>1154</v>
      </c>
      <c r="L14" s="23">
        <f t="shared" si="3"/>
        <v>587.66999999999996</v>
      </c>
      <c r="M14" s="23">
        <f t="shared" si="4"/>
        <v>1175.3399999999999</v>
      </c>
      <c r="N14" s="23">
        <f t="shared" si="5"/>
        <v>117.36</v>
      </c>
      <c r="O14" s="23">
        <f t="shared" si="6"/>
        <v>234.73</v>
      </c>
      <c r="P14" s="23">
        <f t="shared" si="7"/>
        <v>19.97</v>
      </c>
      <c r="Q14" s="23">
        <f t="shared" si="8"/>
        <v>19.97</v>
      </c>
      <c r="R14" s="24">
        <f t="shared" si="9"/>
        <v>952</v>
      </c>
    </row>
    <row r="15" spans="1:18" x14ac:dyDescent="0.2">
      <c r="A15" s="37">
        <v>6</v>
      </c>
      <c r="B15" s="36" t="s">
        <v>26</v>
      </c>
      <c r="C15" s="36" t="s">
        <v>33</v>
      </c>
      <c r="D15" s="21" t="s">
        <v>19</v>
      </c>
      <c r="E15" s="9">
        <v>4</v>
      </c>
      <c r="F15" s="41">
        <v>416</v>
      </c>
      <c r="G15" s="39">
        <f t="shared" si="0"/>
        <v>1664</v>
      </c>
      <c r="H15" s="38">
        <v>490</v>
      </c>
      <c r="I15" s="22">
        <f t="shared" si="1"/>
        <v>1960</v>
      </c>
      <c r="J15" s="40">
        <v>742</v>
      </c>
      <c r="K15" s="22">
        <f t="shared" si="2"/>
        <v>2968</v>
      </c>
      <c r="L15" s="23">
        <f t="shared" si="3"/>
        <v>549.33000000000004</v>
      </c>
      <c r="M15" s="23">
        <f t="shared" si="4"/>
        <v>2197.3200000000002</v>
      </c>
      <c r="N15" s="23">
        <f t="shared" si="5"/>
        <v>170.91</v>
      </c>
      <c r="O15" s="23">
        <f t="shared" si="6"/>
        <v>683.63</v>
      </c>
      <c r="P15" s="23">
        <f t="shared" si="7"/>
        <v>31.11</v>
      </c>
      <c r="Q15" s="23">
        <f t="shared" si="8"/>
        <v>31.11</v>
      </c>
      <c r="R15" s="24">
        <f t="shared" si="9"/>
        <v>1664</v>
      </c>
    </row>
    <row r="16" spans="1:18" x14ac:dyDescent="0.2">
      <c r="A16" s="37">
        <v>7</v>
      </c>
      <c r="B16" s="36" t="s">
        <v>27</v>
      </c>
      <c r="C16" s="36" t="s">
        <v>33</v>
      </c>
      <c r="D16" s="21" t="s">
        <v>19</v>
      </c>
      <c r="E16" s="9">
        <v>14</v>
      </c>
      <c r="F16" s="38">
        <v>12610</v>
      </c>
      <c r="G16" s="22">
        <f t="shared" si="0"/>
        <v>176540</v>
      </c>
      <c r="H16" s="41">
        <v>12230</v>
      </c>
      <c r="I16" s="39">
        <f t="shared" ref="I16:I17" si="10">ROUND(E16*H16,2)</f>
        <v>171220</v>
      </c>
      <c r="J16" s="40">
        <v>12795</v>
      </c>
      <c r="K16" s="22">
        <f t="shared" ref="K16:K17" si="11">ROUND(E16*J16,2)</f>
        <v>179130</v>
      </c>
      <c r="L16" s="23">
        <f t="shared" si="3"/>
        <v>12545</v>
      </c>
      <c r="M16" s="23">
        <f t="shared" si="4"/>
        <v>175630</v>
      </c>
      <c r="N16" s="23">
        <f t="shared" si="5"/>
        <v>288.05</v>
      </c>
      <c r="O16" s="23">
        <f t="shared" si="6"/>
        <v>4032.75</v>
      </c>
      <c r="P16" s="23">
        <f t="shared" si="7"/>
        <v>2.2999999999999998</v>
      </c>
      <c r="Q16" s="23">
        <f t="shared" si="8"/>
        <v>2.2999999999999998</v>
      </c>
      <c r="R16" s="24">
        <f t="shared" si="9"/>
        <v>171220</v>
      </c>
    </row>
    <row r="17" spans="1:18" ht="26.25" thickBot="1" x14ac:dyDescent="0.25">
      <c r="A17" s="37">
        <v>8</v>
      </c>
      <c r="B17" s="36" t="s">
        <v>28</v>
      </c>
      <c r="C17" s="36" t="s">
        <v>33</v>
      </c>
      <c r="D17" s="21" t="s">
        <v>19</v>
      </c>
      <c r="E17" s="9">
        <v>14</v>
      </c>
      <c r="F17" s="41">
        <v>10269</v>
      </c>
      <c r="G17" s="39">
        <f t="shared" si="0"/>
        <v>143766</v>
      </c>
      <c r="H17" s="38">
        <v>11960</v>
      </c>
      <c r="I17" s="22">
        <f t="shared" si="10"/>
        <v>167440</v>
      </c>
      <c r="J17" s="40">
        <v>11144</v>
      </c>
      <c r="K17" s="22">
        <f t="shared" si="11"/>
        <v>156016</v>
      </c>
      <c r="L17" s="23">
        <f t="shared" si="3"/>
        <v>11124.33</v>
      </c>
      <c r="M17" s="23">
        <f t="shared" si="4"/>
        <v>155740.62</v>
      </c>
      <c r="N17" s="23">
        <f t="shared" si="5"/>
        <v>845.67</v>
      </c>
      <c r="O17" s="23">
        <f t="shared" si="6"/>
        <v>11839.4</v>
      </c>
      <c r="P17" s="23">
        <f t="shared" si="7"/>
        <v>7.6</v>
      </c>
      <c r="Q17" s="23">
        <f t="shared" si="8"/>
        <v>7.6</v>
      </c>
      <c r="R17" s="24">
        <f t="shared" si="9"/>
        <v>143766</v>
      </c>
    </row>
    <row r="18" spans="1:18" ht="13.5" thickBot="1" x14ac:dyDescent="0.25">
      <c r="A18" s="25" t="s">
        <v>17</v>
      </c>
      <c r="B18" s="26"/>
      <c r="C18" s="26"/>
      <c r="D18" s="26"/>
      <c r="E18" s="8">
        <f t="shared" ref="E18:M18" si="12">SUM(E10:E17)</f>
        <v>82</v>
      </c>
      <c r="F18" s="27">
        <f t="shared" si="12"/>
        <v>47538</v>
      </c>
      <c r="G18" s="27">
        <f t="shared" si="12"/>
        <v>587558</v>
      </c>
      <c r="H18" s="27">
        <f t="shared" si="12"/>
        <v>48790</v>
      </c>
      <c r="I18" s="27">
        <f t="shared" si="12"/>
        <v>607480</v>
      </c>
      <c r="J18" s="27">
        <f t="shared" si="12"/>
        <v>50096.6</v>
      </c>
      <c r="K18" s="27">
        <f t="shared" si="12"/>
        <v>613011.19999999995</v>
      </c>
      <c r="L18" s="27">
        <f t="shared" si="12"/>
        <v>48808.19</v>
      </c>
      <c r="M18" s="27">
        <f t="shared" si="12"/>
        <v>602682.96</v>
      </c>
      <c r="N18" s="28">
        <f>STDEV(F18,H18,J18)</f>
        <v>1279.3970923837517</v>
      </c>
      <c r="O18" s="29">
        <f>STDEV(G18,I18,K18)</f>
        <v>13387.467072352891</v>
      </c>
      <c r="P18" s="28">
        <f>ROUND(IF(L18&gt;0,STDEV(F18,H18,J18)/L18*100,0),2)</f>
        <v>2.62</v>
      </c>
      <c r="Q18" s="30">
        <f>ROUND(IF(M18&gt;0,STDEV(G18,I18,K18)/M18*100,0),2)</f>
        <v>2.2200000000000002</v>
      </c>
      <c r="R18" s="31">
        <f>SUM(R10:R17)</f>
        <v>572502</v>
      </c>
    </row>
    <row r="19" spans="1:18" x14ac:dyDescent="0.2">
      <c r="N19" s="33"/>
      <c r="O19" s="33"/>
      <c r="P19" s="33"/>
    </row>
    <row r="21" spans="1:18" x14ac:dyDescent="0.2"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3" spans="1:18" x14ac:dyDescent="0.2">
      <c r="L23" s="34"/>
      <c r="M23" s="34"/>
      <c r="N23" s="35"/>
      <c r="O23" s="35"/>
      <c r="P23" s="35"/>
      <c r="Q23" s="35"/>
      <c r="R23" s="35"/>
    </row>
  </sheetData>
  <mergeCells count="23">
    <mergeCell ref="A1:R1"/>
    <mergeCell ref="A2:R2"/>
    <mergeCell ref="A3:R3"/>
    <mergeCell ref="A4:R4"/>
    <mergeCell ref="A5:A7"/>
    <mergeCell ref="B5:B7"/>
    <mergeCell ref="D5:D7"/>
    <mergeCell ref="E5:E7"/>
    <mergeCell ref="F5:K5"/>
    <mergeCell ref="B21:Q21"/>
    <mergeCell ref="L5:M6"/>
    <mergeCell ref="N5:O6"/>
    <mergeCell ref="P5:Q6"/>
    <mergeCell ref="R5:R7"/>
    <mergeCell ref="F6:G6"/>
    <mergeCell ref="H6:I6"/>
    <mergeCell ref="J6:K6"/>
    <mergeCell ref="A9:E9"/>
    <mergeCell ref="F9:G9"/>
    <mergeCell ref="H9:I9"/>
    <mergeCell ref="J9:K9"/>
    <mergeCell ref="L9:M9"/>
    <mergeCell ref="C5:C7"/>
  </mergeCells>
  <conditionalFormatting sqref="P10:P17">
    <cfRule type="cellIs" dxfId="0" priority="1" operator="greaterThan">
      <formula>33</formula>
    </cfRule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2026-07-28T09:18:28Z</dcterms:modified>
</cp:coreProperties>
</file>