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F2CF5D6A-2617-4F6C-AE8A-008C252DAC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Лист1!$A$1:$R$18</definedName>
  </definedNames>
  <calcPr calcId="191029" refMode="R1C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6" i="1" l="1"/>
  <c r="Q6" i="1" s="1"/>
  <c r="R6" i="1" s="1"/>
  <c r="N6" i="1"/>
  <c r="M6" i="1"/>
  <c r="J6" i="1"/>
  <c r="K6" i="1" s="1"/>
  <c r="P5" i="1"/>
  <c r="Q5" i="1" s="1"/>
  <c r="R5" i="1" s="1"/>
  <c r="N5" i="1"/>
  <c r="O5" i="1" s="1"/>
  <c r="M5" i="1"/>
  <c r="J5" i="1"/>
  <c r="K5" i="1" s="1"/>
  <c r="P7" i="1"/>
  <c r="Q7" i="1" s="1"/>
  <c r="R7" i="1" s="1"/>
  <c r="N7" i="1"/>
  <c r="M7" i="1"/>
  <c r="J7" i="1"/>
  <c r="K7" i="1" s="1"/>
  <c r="R8" i="1" l="1"/>
  <c r="O6" i="1"/>
  <c r="O7" i="1"/>
</calcChain>
</file>

<file path=xl/sharedStrings.xml><?xml version="1.0" encoding="utf-8"?>
<sst xmlns="http://schemas.openxmlformats.org/spreadsheetml/2006/main" count="43" uniqueCount="41">
  <si>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</si>
  <si>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</si>
  <si>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</si>
  <si>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</si>
  <si>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</si>
  <si>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</si>
  <si>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</si>
  <si>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</si>
  <si>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</si>
  <si>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</si>
  <si>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</si>
  <si>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</si>
  <si>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</si>
  <si>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</si>
  <si>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</si>
  <si>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</si>
  <si>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</si>
  <si>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</si>
  <si>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</si>
  <si>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</si>
  <si>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</si>
  <si>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</si>
  <si>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</si>
  <si>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</si>
  <si>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</si>
  <si>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</si>
  <si>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</si>
  <si>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Поставка изделий медицинского назначения</t>
  </si>
  <si>
    <t xml:space="preserve">Источник 1 КП </t>
  </si>
  <si>
    <t xml:space="preserve">Источник 2 КП </t>
  </si>
  <si>
    <t xml:space="preserve">Источник 3  КП </t>
  </si>
  <si>
    <t>шт</t>
  </si>
  <si>
    <t>32.50.13.190-00006937</t>
  </si>
  <si>
    <t>Клипса для лигирования, металлическая</t>
  </si>
  <si>
    <t>упак</t>
  </si>
  <si>
    <t>32.50.50.190-00001174</t>
  </si>
  <si>
    <t>Набор для дренирования плевральной полости</t>
  </si>
  <si>
    <t>Набор трубок для мониторинга инвазивного кровяного давления</t>
  </si>
  <si>
    <t>32.50.50.190-00000939</t>
  </si>
  <si>
    <t>КТРУ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</si>
  <si>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543005,80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</si>
</sst>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6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u/>
      <sz val="10"/>
      <color theme="10"/>
      <name val="Arial"/>
      <family val="2"/>
      <charset val="204"/>
    </font>
    <font>
      <u/>
      <sz val="11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7" fillId="0" borderId="1">
      <alignment vertical="top" wrapText="1"/>
    </xf>
    <xf numFmtId="49" fontId="27" fillId="0" borderId="1">
      <alignment vertical="top" wrapText="1"/>
    </xf>
    <xf numFmtId="4" fontId="28" fillId="0" borderId="1">
      <alignment vertical="top" shrinkToFit="1"/>
    </xf>
    <xf numFmtId="4" fontId="28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34" fillId="0" borderId="0" applyNumberFormat="0" applyFill="0" applyBorder="0" applyAlignment="0" applyProtection="0"/>
  </cellStyleXfs>
  <cellXfs count="52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29" fillId="24" borderId="1" xfId="53" applyNumberFormat="1" applyFont="1" applyFill="1" applyBorder="1" applyAlignment="1" applyProtection="1">
      <alignment horizontal="center" vertical="center" wrapText="1"/>
    </xf>
    <xf numFmtId="164" fontId="29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0" fillId="24" borderId="1" xfId="0" applyNumberFormat="1" applyFont="1" applyFill="1" applyBorder="1" applyAlignment="1">
      <alignment horizontal="center" vertical="center" wrapText="1"/>
    </xf>
    <xf numFmtId="2" fontId="29" fillId="24" borderId="1" xfId="0" applyNumberFormat="1" applyFont="1" applyFill="1" applyBorder="1" applyAlignment="1">
      <alignment horizontal="center" vertical="center" wrapText="1"/>
    </xf>
    <xf numFmtId="2" fontId="31" fillId="24" borderId="1" xfId="0" applyNumberFormat="1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10" fontId="29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4" fontId="29" fillId="24" borderId="1" xfId="0" applyNumberFormat="1" applyFont="1" applyFill="1" applyBorder="1" applyAlignment="1">
      <alignment horizontal="center" vertical="center" wrapText="1"/>
    </xf>
    <xf numFmtId="0" fontId="26" fillId="24" borderId="1" xfId="0" applyFont="1" applyFill="1" applyBorder="1" applyAlignment="1">
      <alignment horizontal="center" vertical="center" wrapText="1"/>
    </xf>
    <xf numFmtId="0" fontId="35" fillId="0" borderId="0" xfId="57" applyFont="1" applyAlignment="1">
      <alignment wrapText="1"/>
    </xf>
    <xf numFmtId="0" fontId="26" fillId="0" borderId="1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31" fillId="24" borderId="1" xfId="0" applyFont="1" applyFill="1" applyBorder="1" applyAlignment="1">
      <alignment horizontal="center" vertical="center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29" fillId="24" borderId="1" xfId="0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2" fontId="33" fillId="24" borderId="1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29" fillId="24" borderId="1" xfId="0" applyNumberFormat="1" applyFont="1" applyFill="1" applyBorder="1" applyAlignment="1">
      <alignment horizontal="center" vertical="center" wrapText="1"/>
    </xf>
  </cellXfs>
  <cellStyles count="58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Гиперссылка" xfId="57" builtinId="8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ktru/ktruCard/commonInfo.html?itemId=52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A10" sqref="A10:O10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8">
      <c r="A2" s="49" t="s">
        <v>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8" s="6" customFormat="1" ht="41.25" customHeight="1">
      <c r="A3" s="42" t="s">
        <v>6</v>
      </c>
      <c r="B3" s="42"/>
      <c r="C3" s="25" t="s">
        <v>39</v>
      </c>
      <c r="D3" s="42" t="s">
        <v>26</v>
      </c>
      <c r="E3" s="42" t="s">
        <v>10</v>
      </c>
      <c r="F3" s="42" t="s">
        <v>11</v>
      </c>
      <c r="G3" s="35" t="s">
        <v>20</v>
      </c>
      <c r="H3" s="35"/>
      <c r="I3" s="35"/>
      <c r="J3" s="35" t="s">
        <v>21</v>
      </c>
      <c r="K3" s="35" t="s">
        <v>22</v>
      </c>
      <c r="L3" s="50" t="s">
        <v>9</v>
      </c>
      <c r="M3" s="35" t="s">
        <v>23</v>
      </c>
      <c r="N3" s="35" t="s">
        <v>12</v>
      </c>
      <c r="O3" s="43" t="s">
        <v>13</v>
      </c>
      <c r="P3" s="43" t="s">
        <v>8</v>
      </c>
      <c r="Q3" s="43" t="s">
        <v>19</v>
      </c>
      <c r="R3" s="45" t="s">
        <v>14</v>
      </c>
    </row>
    <row r="4" spans="1:18" s="6" customFormat="1" ht="15">
      <c r="A4" s="42"/>
      <c r="B4" s="42"/>
      <c r="C4" s="25"/>
      <c r="D4" s="42"/>
      <c r="E4" s="42"/>
      <c r="F4" s="42"/>
      <c r="G4" s="8" t="s">
        <v>28</v>
      </c>
      <c r="H4" s="8" t="s">
        <v>29</v>
      </c>
      <c r="I4" s="8" t="s">
        <v>30</v>
      </c>
      <c r="J4" s="36"/>
      <c r="K4" s="36"/>
      <c r="L4" s="51"/>
      <c r="M4" s="36" t="s">
        <v>15</v>
      </c>
      <c r="N4" s="36" t="s">
        <v>16</v>
      </c>
      <c r="O4" s="44" t="s">
        <v>17</v>
      </c>
      <c r="P4" s="44" t="s">
        <v>8</v>
      </c>
      <c r="Q4" s="43"/>
      <c r="R4" s="46"/>
    </row>
    <row r="5" spans="1:18" s="6" customFormat="1" ht="30">
      <c r="A5" s="29">
        <v>1</v>
      </c>
      <c r="B5" s="29"/>
      <c r="C5" s="30" t="s">
        <v>32</v>
      </c>
      <c r="D5" s="29" t="s">
        <v>33</v>
      </c>
      <c r="E5" s="29" t="s">
        <v>34</v>
      </c>
      <c r="F5" s="29">
        <v>10</v>
      </c>
      <c r="G5" s="21">
        <v>26511.1</v>
      </c>
      <c r="H5" s="21">
        <v>26890</v>
      </c>
      <c r="I5" s="21">
        <v>27010</v>
      </c>
      <c r="J5" s="13">
        <f t="shared" ref="J5:J6" si="0">MIN(G5:I5)</f>
        <v>26511.1</v>
      </c>
      <c r="K5" s="13">
        <f t="shared" ref="K5:K6" si="1">J5*(1+L5)</f>
        <v>26511.1</v>
      </c>
      <c r="L5" s="22">
        <v>0</v>
      </c>
      <c r="M5" s="28">
        <f t="shared" ref="M5:M6" si="2">AVERAGE(G5:I5)*(1+L5)</f>
        <v>26803.7</v>
      </c>
      <c r="N5" s="28">
        <f t="shared" ref="N5:N6" si="3">STDEV(G5:I5)</f>
        <v>260.40558749765802</v>
      </c>
      <c r="O5" s="9">
        <f t="shared" ref="O5:O6" si="4">N5/M5</f>
        <v>9.7152851098041698E-3</v>
      </c>
      <c r="P5" s="10">
        <f t="shared" ref="P5:P6" si="5">MIN(G5,H5,I5)</f>
        <v>26511.1</v>
      </c>
      <c r="Q5" s="21">
        <f t="shared" ref="Q5:Q6" si="6">P5</f>
        <v>26511.1</v>
      </c>
      <c r="R5" s="21">
        <f t="shared" ref="R5:R6" si="7">Q5*F5</f>
        <v>265111</v>
      </c>
    </row>
    <row r="6" spans="1:18" s="6" customFormat="1" ht="30">
      <c r="A6" s="29">
        <v>2</v>
      </c>
      <c r="B6" s="29"/>
      <c r="C6" s="29" t="s">
        <v>35</v>
      </c>
      <c r="D6" s="29" t="s">
        <v>36</v>
      </c>
      <c r="E6" s="29" t="s">
        <v>31</v>
      </c>
      <c r="F6" s="29">
        <v>40</v>
      </c>
      <c r="G6" s="21">
        <v>6257</v>
      </c>
      <c r="H6" s="21">
        <v>6350</v>
      </c>
      <c r="I6" s="21">
        <v>6380</v>
      </c>
      <c r="J6" s="13">
        <f t="shared" si="0"/>
        <v>6257</v>
      </c>
      <c r="K6" s="13">
        <f t="shared" si="1"/>
        <v>6257</v>
      </c>
      <c r="L6" s="22">
        <v>0</v>
      </c>
      <c r="M6" s="28">
        <f t="shared" si="2"/>
        <v>6329</v>
      </c>
      <c r="N6" s="28">
        <f t="shared" si="3"/>
        <v>64.132674979295857</v>
      </c>
      <c r="O6" s="9">
        <f t="shared" si="4"/>
        <v>1.0133145043339526E-2</v>
      </c>
      <c r="P6" s="10">
        <f t="shared" si="5"/>
        <v>6257</v>
      </c>
      <c r="Q6" s="21">
        <f t="shared" si="6"/>
        <v>6257</v>
      </c>
      <c r="R6" s="21">
        <f t="shared" si="7"/>
        <v>250280</v>
      </c>
    </row>
    <row r="7" spans="1:18" s="23" customFormat="1" ht="45">
      <c r="A7" s="29">
        <v>3</v>
      </c>
      <c r="B7" s="29"/>
      <c r="C7" s="29" t="s">
        <v>38</v>
      </c>
      <c r="D7" s="31" t="s">
        <v>37</v>
      </c>
      <c r="E7" s="32" t="s">
        <v>31</v>
      </c>
      <c r="F7" s="32">
        <v>10</v>
      </c>
      <c r="G7" s="21">
        <v>2761.48</v>
      </c>
      <c r="H7" s="21">
        <v>2810.25</v>
      </c>
      <c r="I7" s="21">
        <v>2850.3</v>
      </c>
      <c r="J7" s="13">
        <f t="shared" ref="J7" si="8">MIN(G7:I7)</f>
        <v>2761.48</v>
      </c>
      <c r="K7" s="13">
        <f t="shared" ref="K7" si="9">J7*(1+L7)</f>
        <v>2761.48</v>
      </c>
      <c r="L7" s="22">
        <v>0</v>
      </c>
      <c r="M7" s="24">
        <f t="shared" ref="M7" si="10">AVERAGE(G7:I7)*(1+L7)</f>
        <v>2807.3433333333328</v>
      </c>
      <c r="N7" s="24">
        <f t="shared" ref="N7" si="11">STDEV(G7:I7)</f>
        <v>44.481284079187063</v>
      </c>
      <c r="O7" s="9">
        <f t="shared" ref="O7" si="12">N7/M7</f>
        <v>1.5844618487177227E-2</v>
      </c>
      <c r="P7" s="10">
        <f t="shared" ref="P7" si="13">MIN(G7,H7,I7)</f>
        <v>2761.48</v>
      </c>
      <c r="Q7" s="21">
        <f>P7</f>
        <v>2761.48</v>
      </c>
      <c r="R7" s="21">
        <f>Q7*F7</f>
        <v>27614.799999999999</v>
      </c>
    </row>
    <row r="8" spans="1:18" s="6" customFormat="1" ht="15">
      <c r="A8" s="14"/>
      <c r="B8" s="14"/>
      <c r="C8" s="14"/>
      <c r="D8" s="14"/>
      <c r="E8" s="14"/>
      <c r="F8" s="15" t="s">
        <v>18</v>
      </c>
      <c r="G8" s="18"/>
      <c r="H8" s="18"/>
      <c r="I8" s="18"/>
      <c r="J8" s="19"/>
      <c r="K8" s="19"/>
      <c r="L8" s="17"/>
      <c r="M8" s="16"/>
      <c r="N8" s="47" t="s">
        <v>24</v>
      </c>
      <c r="O8" s="47"/>
      <c r="P8" s="47"/>
      <c r="Q8" s="47"/>
      <c r="R8" s="20">
        <f>SUM(R5:R7)</f>
        <v>543005.80000000005</v>
      </c>
    </row>
    <row r="9" spans="1:18" ht="37.5" customHeight="1">
      <c r="A9" s="37" t="s">
        <v>40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11"/>
      <c r="Q9" s="11"/>
      <c r="R9" s="12"/>
    </row>
    <row r="10" spans="1:18" ht="82.5" customHeight="1">
      <c r="A10" s="34" t="s">
        <v>25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11"/>
      <c r="Q10" s="11"/>
    </row>
    <row r="11" spans="1:18" ht="48" customHeight="1">
      <c r="A11" s="38" t="s">
        <v>7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1:18" ht="31.5">
      <c r="D12" s="1" t="s">
        <v>2</v>
      </c>
      <c r="E12" s="4" t="s">
        <v>1</v>
      </c>
      <c r="F12" s="33" t="s">
        <v>3</v>
      </c>
      <c r="G12" s="33"/>
    </row>
    <row r="13" spans="1:18">
      <c r="E13" s="4" t="s">
        <v>4</v>
      </c>
      <c r="F13" s="33" t="s">
        <v>5</v>
      </c>
      <c r="G13" s="33"/>
    </row>
    <row r="14" spans="1:18">
      <c r="J14" s="1"/>
      <c r="K14" s="1"/>
      <c r="L14" s="1"/>
      <c r="M14" s="1"/>
    </row>
    <row r="16" spans="1:18">
      <c r="A16" s="41"/>
      <c r="B16" s="41"/>
      <c r="C16" s="27"/>
      <c r="D16" s="39"/>
      <c r="E16" s="39"/>
      <c r="F16" s="39"/>
    </row>
    <row r="17" spans="1:15">
      <c r="A17" s="2"/>
      <c r="B17" s="2"/>
      <c r="C17" s="2"/>
      <c r="D17" s="2"/>
      <c r="E17" s="5"/>
    </row>
    <row r="18" spans="1:15">
      <c r="A18" s="33"/>
      <c r="B18" s="33"/>
      <c r="C18" s="26"/>
      <c r="D18" s="40"/>
      <c r="E18" s="40"/>
      <c r="F18" s="40"/>
      <c r="G18" s="40"/>
    </row>
    <row r="19" spans="1:1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</row>
  </sheetData>
  <sheetProtection selectLockedCells="1" selectUnlockedCells="1"/>
  <mergeCells count="28">
    <mergeCell ref="A1:O1"/>
    <mergeCell ref="A2:O2"/>
    <mergeCell ref="O3:O4"/>
    <mergeCell ref="A3:A4"/>
    <mergeCell ref="B3:B4"/>
    <mergeCell ref="D3:D4"/>
    <mergeCell ref="K3:K4"/>
    <mergeCell ref="L3:L4"/>
    <mergeCell ref="Q3:Q4"/>
    <mergeCell ref="P3:P4"/>
    <mergeCell ref="R3:R4"/>
    <mergeCell ref="N8:Q8"/>
    <mergeCell ref="F13:G13"/>
    <mergeCell ref="A18:B18"/>
    <mergeCell ref="A10:O10"/>
    <mergeCell ref="M3:M4"/>
    <mergeCell ref="N3:N4"/>
    <mergeCell ref="A19:O19"/>
    <mergeCell ref="A9:O9"/>
    <mergeCell ref="A11:O11"/>
    <mergeCell ref="D16:F16"/>
    <mergeCell ref="D18:G18"/>
    <mergeCell ref="F12:G12"/>
    <mergeCell ref="A16:B16"/>
    <mergeCell ref="E3:E4"/>
    <mergeCell ref="F3:F4"/>
    <mergeCell ref="G3:I3"/>
    <mergeCell ref="J3:J4"/>
  </mergeCells>
  <phoneticPr fontId="18" type="noConversion"/>
  <hyperlinks>
    <hyperlink ref="C5" r:id="rId1" display="http://zakupki.gov.ru/epz/ktru/ktruCard/commonInfo.html?itemId=52299" xr:uid="{F0ACE68E-B8EA-499A-8D52-C33C4ED973BF}"/>
  </hyperlinks>
  <pageMargins left="0.39370078740157483" right="0.31496062992125984" top="0.39370078740157483" bottom="0.39370078740157483" header="0.51181102362204722" footer="0.51181102362204722"/>
  <pageSetup paperSize="9" scale="47" firstPageNumber="0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2026-08-17T10:56:50Z</dcterms:modified>
</cp:coreProperties>
</file>