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570" windowWidth="28455" windowHeight="119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Q16" i="1" l="1"/>
  <c r="N7" i="1"/>
  <c r="N8" i="1"/>
  <c r="N9" i="1"/>
  <c r="N10" i="1"/>
  <c r="N11" i="1"/>
  <c r="N12" i="1"/>
  <c r="N13" i="1"/>
  <c r="N14" i="1"/>
  <c r="N6" i="1"/>
  <c r="O9" i="1"/>
  <c r="Q9" i="1" s="1"/>
  <c r="O13" i="1"/>
  <c r="Q13" i="1" s="1"/>
  <c r="P15" i="1"/>
  <c r="L7" i="1"/>
  <c r="L8" i="1"/>
  <c r="L9" i="1"/>
  <c r="L10" i="1"/>
  <c r="L11" i="1"/>
  <c r="L12" i="1"/>
  <c r="L13" i="1"/>
  <c r="L14" i="1"/>
  <c r="K7" i="1"/>
  <c r="O7" i="1" s="1"/>
  <c r="Q7" i="1" s="1"/>
  <c r="K8" i="1"/>
  <c r="K9" i="1"/>
  <c r="K10" i="1"/>
  <c r="O10" i="1" s="1"/>
  <c r="Q10" i="1" s="1"/>
  <c r="K11" i="1"/>
  <c r="O11" i="1" s="1"/>
  <c r="Q11" i="1" s="1"/>
  <c r="K12" i="1"/>
  <c r="K13" i="1"/>
  <c r="K14" i="1"/>
  <c r="L6" i="1"/>
  <c r="K6" i="1"/>
  <c r="J13" i="1"/>
  <c r="H13" i="1"/>
  <c r="F13" i="1"/>
  <c r="J12" i="1"/>
  <c r="H12" i="1"/>
  <c r="F12" i="1"/>
  <c r="J11" i="1"/>
  <c r="H11" i="1"/>
  <c r="F11" i="1"/>
  <c r="J10" i="1"/>
  <c r="H10" i="1"/>
  <c r="F10" i="1"/>
  <c r="J9" i="1"/>
  <c r="H9" i="1"/>
  <c r="F9" i="1"/>
  <c r="J8" i="1"/>
  <c r="H8" i="1"/>
  <c r="F8" i="1"/>
  <c r="J7" i="1"/>
  <c r="H7" i="1"/>
  <c r="F7" i="1"/>
  <c r="O12" i="1" l="1"/>
  <c r="Q12" i="1" s="1"/>
  <c r="O8" i="1"/>
  <c r="Q8" i="1" s="1"/>
  <c r="M11" i="1"/>
  <c r="M13" i="1"/>
  <c r="M9" i="1"/>
  <c r="M10" i="1"/>
  <c r="M12" i="1"/>
  <c r="M8" i="1"/>
  <c r="M7" i="1"/>
  <c r="O6" i="1"/>
  <c r="Q6" i="1" s="1"/>
  <c r="O14" i="1"/>
  <c r="Q14" i="1" s="1"/>
  <c r="M14" i="1"/>
  <c r="J14" i="1"/>
  <c r="H14" i="1"/>
  <c r="F14" i="1"/>
  <c r="M6" i="1"/>
  <c r="J6" i="1"/>
  <c r="J15" i="1" s="1"/>
  <c r="H6" i="1"/>
  <c r="H15" i="1" s="1"/>
  <c r="F6" i="1"/>
  <c r="F15" i="1" s="1"/>
</calcChain>
</file>

<file path=xl/sharedStrings.xml><?xml version="1.0" encoding="utf-8"?>
<sst xmlns="http://schemas.openxmlformats.org/spreadsheetml/2006/main" count="47" uniqueCount="35">
  <si>
    <t>Обоснование начальной (максимальной) цена контракта:</t>
  </si>
  <si>
    <t>№</t>
  </si>
  <si>
    <t>Наименование товара</t>
  </si>
  <si>
    <t>Ед. изм.</t>
  </si>
  <si>
    <t>Однородность совокупности значений выявленных цен, используемых в расчете цена контракта</t>
  </si>
  <si>
    <t>НМЦК, определенная методом сопоставимых рыночных цен (анализа рынка), с НДС с учетом выделенных лимитов</t>
  </si>
  <si>
    <t xml:space="preserve">Средневзвешенное значение цен без НДС, руб. </t>
  </si>
  <si>
    <t>Сред. квадра-тичное отклонение  без НДС</t>
  </si>
  <si>
    <t>Коэфф. вариации цен V (%)  без НДС</t>
  </si>
  <si>
    <t>Начальная цена единицы изм. с НДС</t>
  </si>
  <si>
    <t>Цена за единицу изм. с округлением  до сотых долей после запятой (руб.) с НДС</t>
  </si>
  <si>
    <t>НМЦК с НДС (п.17)</t>
  </si>
  <si>
    <t>Макимальное  значение цены контракта</t>
  </si>
  <si>
    <t>Цена, руб.</t>
  </si>
  <si>
    <t>Сумма, руб.</t>
  </si>
  <si>
    <t>В результате проведенного расчета Н(М)ЦК контракта, руб.:</t>
  </si>
  <si>
    <t xml:space="preserve">Расчёт начальной (максимальной) цены контракта произведён в соответствии со ст. 22 Федерального закона от 05.04.2013г. №44-ФЗ и Приказом №567 от 02.10.2013 Министерства экономического развития Российской Федерации.Расчет начальной (максимальной) цены контракта осуществлен посредством использования метода сопоставимых рыночных цен (анализа рынка) в соответствии с частями 2 - 6 статьи 22 Федерального закона от 05.04.2013г. №44-ФЗ. </t>
  </si>
  <si>
    <t>В соответствии с п.3.20.1. Методических рекомендаций  НМЦК рассчитана с помощью стандартных функций табличного редактора EXCEL.</t>
  </si>
  <si>
    <t xml:space="preserve">Определение НМЦК произведено Заказчиком на основании наименьшего ценового предложения, с учетом имеющегося у заказчика объема финансового обеспечения для осуществления закупки. </t>
  </si>
  <si>
    <t>Штука</t>
  </si>
  <si>
    <t>Источник ценовой информации</t>
  </si>
  <si>
    <t>Источниками информации для формирования начальной (максимальной) цены контракта являлись ответы на запрос цен №0372100038226000173 от 10.08.2026 года, размещенный на ЕИС.</t>
  </si>
  <si>
    <t>Химитек Кухмастер, 1л</t>
  </si>
  <si>
    <t>Химитек Кухмастер-профи 12Ж 5л для ПММ низкопенное щелочное</t>
  </si>
  <si>
    <t>Порошок чистящий. Пемолюкс, 480гр</t>
  </si>
  <si>
    <t>Про Гласс клинер, 0,5л</t>
  </si>
  <si>
    <t>Химитек Поликор, 1л</t>
  </si>
  <si>
    <t>Химитек Поликор, 5л</t>
  </si>
  <si>
    <t>Pro-Brite Трио Гель 750 мл против налета, плесени, жира, масла</t>
  </si>
  <si>
    <t>Pro-Brite Трио Гель 5л против налета, плесени, жира, масла с активным хлором</t>
  </si>
  <si>
    <t>Крем-мыло жидкое Grass увлажняющее Milana жемчужное, 1 л,с дозатором</t>
  </si>
  <si>
    <t>Количество</t>
  </si>
  <si>
    <t>Исх №10/1 от 10.08.2026 года</t>
  </si>
  <si>
    <t>Исх № 1008/1 от 10.08.2026 года</t>
  </si>
  <si>
    <t>Исх. №1008 от 10.08.2026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</si>
</sst>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#,##0.00&quot;р.&quot;"/>
  </numFmts>
  <fonts count="13" x14ac:knownFonts="1">
    <font>
      <sz val="10"/>
      <name val="Arial Cyr"/>
    </font>
    <font>
      <sz val="10"/>
      <name val="Arial"/>
      <family val="2"/>
      <charset val="204"/>
    </font>
    <font>
      <sz val="11"/>
      <color indexed="55"/>
      <name val="Calibri"/>
      <family val="2"/>
      <charset val="204"/>
    </font>
    <font>
      <sz val="10"/>
      <color indexed="6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</cellStyleXfs>
  <cellXfs count="50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1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" fontId="11" fillId="0" borderId="2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16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165" fontId="5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5" fillId="3" borderId="0" xfId="0" applyFont="1" applyFill="1"/>
    <xf numFmtId="165" fontId="5" fillId="0" borderId="0" xfId="0" applyNumberFormat="1" applyFont="1" applyFill="1"/>
    <xf numFmtId="165" fontId="5" fillId="0" borderId="1" xfId="0" applyNumberFormat="1" applyFont="1" applyFill="1" applyBorder="1" applyAlignment="1">
      <alignment horizontal="center" vertical="top"/>
    </xf>
    <xf numFmtId="165" fontId="4" fillId="3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49" fontId="9" fillId="0" borderId="2" xfId="0" applyNumberFormat="1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</cellXfs>
  <cellStyles count="4">
    <cellStyle name="Default" xfId="1"/>
    <cellStyle name="TableStyleLight1" xfId="2"/>
    <cellStyle name="Нейтральный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2" name="Text Box 31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3" name="Text Box 31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4" name="Text Box 30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5" name="Text Box 30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6" name="Text Box 30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7" name="Text Box 30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8" name="Text Box 30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9" name="Text Box 30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0" name="Text Box 30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1" name="Text Box 30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2" name="Text Box 30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3" name="Text Box 30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4" name="Text Box 29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5" name="Text Box 29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6" name="Text Box 29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7" name="Text Box 29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8" name="Text Box 29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9" name="Text Box 29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20" name="Text Box 29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21" name="Text Box 29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22" name="Text Box 29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23" name="Text Box 29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24" name="Text Box 28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25" name="Text Box 28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26" name="Text Box 28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27" name="Text Box 28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28" name="Text Box 28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29" name="Text Box 28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30" name="Text Box 28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31" name="Text Box 28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32" name="Text Box 28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33" name="Text Box 28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34" name="Text Box 27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35" name="Text Box 27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36" name="Text Box 27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37" name="Text Box 27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38" name="Text Box 27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39" name="Text Box 27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40" name="Text Box 27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41" name="Text Box 27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42" name="Text Box 27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43" name="Text Box 27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44" name="Text Box 26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45" name="Text Box 26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46" name="Text Box 26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47" name="Text Box 26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48" name="Text Box 26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49" name="Text Box 26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50" name="Text Box 26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51" name="Text Box 26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52" name="Text Box 26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53" name="Text Box 26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54" name="Text Box 25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55" name="Text Box 25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56" name="Text Box 25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57" name="Text Box 25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58" name="Text Box 25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59" name="Text Box 25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60" name="Text Box 25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61" name="Text Box 25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62" name="Text Box 25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63" name="Text Box 25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64" name="Text Box 24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65" name="Text Box 24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66" name="Text Box 24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67" name="Text Box 24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68" name="Text Box 24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69" name="Text Box 24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70" name="Text Box 24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71" name="Text Box 24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72" name="Text Box 24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73" name="Text Box 24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74" name="Text Box 23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75" name="Text Box 23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76" name="Text Box 23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77" name="Text Box 23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78" name="Text Box 23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79" name="Text 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80" name="Text 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81" name="Text 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82" name="Text 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83" name="Text 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84" name="Text 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85" name="Text 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86" name="Text 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87" name="Text 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88" name="Text 1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89" name="Text 1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90" name="Text 1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91" name="Text 1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92" name="Text 1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93" name="Text 1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94" name="Text 1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95" name="Text 1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96" name="Text 1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97" name="Text 1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98" name="Text 2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99" name="Text 2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00" name="Text 2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01" name="Text 2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02" name="Text 2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03" name="Text 2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04" name="Text 2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05" name="Text 2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06" name="Text 2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07" name="Text 2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08" name="Text 3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09" name="Text 3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10" name="Text 3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11" name="Text 3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12" name="Text 3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13" name="Text 3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14" name="Text 3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15" name="Text 3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16" name="Text 3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17" name="Text 4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18" name="Text 4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19" name="Text 4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20" name="Text 4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21" name="Text 4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22" name="Text 4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23" name="Text 4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24" name="Text 4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25" name="Text 4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26" name="Text 4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27" name="Text 5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28" name="Text 5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29" name="Text 5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30" name="Text 5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31" name="Text 5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32" name="Text 5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33" name="Text 5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34" name="Text 5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35" name="Text 5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36" name="Text 5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37" name="Text 6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38" name="Text 6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39" name="Text 6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40" name="Text 6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41" name="Text 6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42" name="Text 6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43" name="Text 6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44" name="Text 6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45" name="Text 6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46" name="Text 6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47" name="Text 7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48" name="Text 7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49" name="Text 7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50" name="Text 7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51" name="Text 7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52" name="Text 7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53" name="Text 7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54" name="Text 7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55" name="Text 7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56" name="Text Box 31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72774" cy="188190"/>
    <xdr:sp macro="" textlink="">
      <xdr:nvSpPr>
        <xdr:cNvPr id="157" name="Text 3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58" name="Text Box 31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59" name="Text Box 31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60" name="Text Box 30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61" name="Text Box 30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62" name="Text Box 30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63" name="Text Box 30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64" name="Text Box 30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65" name="Text Box 30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66" name="Text Box 30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67" name="Text Box 30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68" name="Text Box 30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69" name="Text Box 30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70" name="Text Box 29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71" name="Text Box 29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72" name="Text Box 29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73" name="Text Box 29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74" name="Text Box 29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75" name="Text Box 29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76" name="Text Box 29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77" name="Text Box 29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78" name="Text Box 29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79" name="Text Box 29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80" name="Text Box 28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81" name="Text Box 28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82" name="Text Box 28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83" name="Text Box 28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84" name="Text Box 28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85" name="Text Box 28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86" name="Text Box 28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87" name="Text Box 28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88" name="Text Box 28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89" name="Text Box 28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90" name="Text Box 27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91" name="Text Box 27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92" name="Text Box 27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93" name="Text Box 27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94" name="Text Box 27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95" name="Text Box 27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96" name="Text Box 27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97" name="Text Box 27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98" name="Text Box 27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199" name="Text Box 27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00" name="Text Box 26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01" name="Text Box 26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02" name="Text Box 26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03" name="Text Box 26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04" name="Text Box 26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05" name="Text Box 26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06" name="Text Box 26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07" name="Text Box 26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08" name="Text Box 26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09" name="Text Box 26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10" name="Text Box 25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11" name="Text Box 25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12" name="Text Box 25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13" name="Text Box 25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14" name="Text Box 25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15" name="Text Box 25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16" name="Text Box 25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17" name="Text Box 25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18" name="Text Box 25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19" name="Text Box 25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20" name="Text Box 24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21" name="Text Box 24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22" name="Text Box 24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23" name="Text Box 24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24" name="Text Box 24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25" name="Text Box 24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26" name="Text Box 24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27" name="Text Box 24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28" name="Text Box 24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29" name="Text Box 24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30" name="Text Box 23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31" name="Text Box 23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32" name="Text Box 23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33" name="Text Box 23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34" name="Text Box 23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35" name="Text 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36" name="Text 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37" name="Text 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38" name="Text 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39" name="Text 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40" name="Text 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41" name="Text 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42" name="Text 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43" name="Text 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44" name="Text 1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45" name="Text 1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46" name="Text 1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47" name="Text 1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48" name="Text 1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49" name="Text 1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50" name="Text 1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51" name="Text 1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52" name="Text 1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53" name="Text 1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54" name="Text 2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55" name="Text 2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56" name="Text 2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57" name="Text 2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58" name="Text 2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59" name="Text 2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60" name="Text 2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61" name="Text 2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62" name="Text 2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63" name="Text 2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64" name="Text 3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65" name="Text 3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66" name="Text 3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67" name="Text 3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68" name="Text 3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69" name="Text 3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70" name="Text 3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71" name="Text 3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72" name="Text 3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73" name="Text 4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74" name="Text 4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75" name="Text 4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76" name="Text 4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77" name="Text 4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78" name="Text 4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79" name="Text 4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80" name="Text 4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81" name="Text 4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82" name="Text 4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83" name="Text 5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84" name="Text 5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85" name="Text 5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86" name="Text 5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87" name="Text 5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88" name="Text 5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89" name="Text 5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90" name="Text 5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91" name="Text 5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92" name="Text 5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93" name="Text 6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94" name="Text 6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95" name="Text 6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96" name="Text 6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97" name="Text 6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98" name="Text 6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299" name="Text 6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300" name="Text 6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301" name="Text 6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302" name="Text 6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303" name="Text 7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304" name="Text 7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305" name="Text 7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306" name="Text 7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307" name="Text 7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308" name="Text 7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309" name="Text 7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310" name="Text 7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311" name="Text 7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312" name="Text Box 31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72774" cy="188190"/>
    <xdr:sp macro="" textlink="">
      <xdr:nvSpPr>
        <xdr:cNvPr id="313" name="Text 3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</xdr:wsDr>
</file>

<file path=xl/theme/theme1.xml><?xml version="1.0" encoding="utf-8"?>
<a:theme xmlns:a="http://schemas.openxmlformats.org/drawingml/2006/main" name="Стандартная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Стандартная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workbookViewId="0">
      <selection activeCell="Q6" sqref="Q6:Q16"/>
    </sheetView>
  </sheetViews>
  <sheetFormatPr defaultRowHeight="15" x14ac:dyDescent="0.25"/>
  <cols>
    <col min="1" max="1" width="4.28515625" style="13" customWidth="1"/>
    <col min="2" max="2" width="31" style="14" customWidth="1"/>
    <col min="3" max="3" width="11.42578125" style="14" customWidth="1"/>
    <col min="4" max="4" width="10.140625" style="13" customWidth="1"/>
    <col min="5" max="5" width="11.85546875" style="7" customWidth="1"/>
    <col min="6" max="6" width="16.7109375" style="7" customWidth="1"/>
    <col min="7" max="7" width="11.5703125" style="7" customWidth="1"/>
    <col min="8" max="8" width="16" style="7" customWidth="1"/>
    <col min="9" max="9" width="14.85546875" style="8" customWidth="1"/>
    <col min="10" max="10" width="15.85546875" style="8" customWidth="1"/>
    <col min="11" max="11" width="12" style="3" customWidth="1"/>
    <col min="12" max="12" width="11.7109375" style="2" customWidth="1"/>
    <col min="13" max="13" width="11" style="2" customWidth="1"/>
    <col min="14" max="14" width="12.85546875" style="13" customWidth="1"/>
    <col min="15" max="15" width="15" style="12" customWidth="1"/>
    <col min="16" max="16" width="15" style="1" hidden="1" customWidth="1"/>
    <col min="17" max="18" width="13.28515625" style="1" customWidth="1"/>
    <col min="19" max="16384" width="9.140625" style="1"/>
  </cols>
  <sheetData>
    <row r="1" spans="1:17" ht="11.2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1.2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55.5" customHeight="1" x14ac:dyDescent="0.25">
      <c r="A3" s="24" t="s">
        <v>1</v>
      </c>
      <c r="B3" s="24" t="s">
        <v>2</v>
      </c>
      <c r="C3" s="24" t="s">
        <v>31</v>
      </c>
      <c r="D3" s="24" t="s">
        <v>3</v>
      </c>
      <c r="E3" s="30" t="s">
        <v>20</v>
      </c>
      <c r="F3" s="31"/>
      <c r="G3" s="31"/>
      <c r="H3" s="31"/>
      <c r="I3" s="31"/>
      <c r="J3" s="31"/>
      <c r="K3" s="25" t="s">
        <v>4</v>
      </c>
      <c r="L3" s="25"/>
      <c r="M3" s="25"/>
      <c r="N3" s="25" t="s">
        <v>5</v>
      </c>
      <c r="O3" s="25"/>
      <c r="P3" s="25"/>
      <c r="Q3" s="25"/>
    </row>
    <row r="4" spans="1:17" ht="41.25" customHeight="1" x14ac:dyDescent="0.25">
      <c r="A4" s="24"/>
      <c r="B4" s="24"/>
      <c r="C4" s="24"/>
      <c r="D4" s="24"/>
      <c r="E4" s="28" t="s">
        <v>34</v>
      </c>
      <c r="F4" s="29"/>
      <c r="G4" s="28" t="s">
        <v>32</v>
      </c>
      <c r="H4" s="29"/>
      <c r="I4" s="28" t="s">
        <v>33</v>
      </c>
      <c r="J4" s="29"/>
      <c r="K4" s="26" t="s">
        <v>6</v>
      </c>
      <c r="L4" s="25" t="s">
        <v>7</v>
      </c>
      <c r="M4" s="25" t="s">
        <v>8</v>
      </c>
      <c r="N4" s="25" t="s">
        <v>9</v>
      </c>
      <c r="O4" s="25" t="s">
        <v>10</v>
      </c>
      <c r="P4" s="40" t="s">
        <v>11</v>
      </c>
      <c r="Q4" s="25" t="s">
        <v>12</v>
      </c>
    </row>
    <row r="5" spans="1:17" ht="42" customHeight="1" x14ac:dyDescent="0.25">
      <c r="A5" s="24"/>
      <c r="B5" s="24"/>
      <c r="C5" s="24"/>
      <c r="D5" s="24"/>
      <c r="E5" s="9" t="s">
        <v>13</v>
      </c>
      <c r="F5" s="9" t="s">
        <v>14</v>
      </c>
      <c r="G5" s="9" t="s">
        <v>13</v>
      </c>
      <c r="H5" s="9" t="s">
        <v>14</v>
      </c>
      <c r="I5" s="9" t="s">
        <v>13</v>
      </c>
      <c r="J5" s="9" t="s">
        <v>14</v>
      </c>
      <c r="K5" s="27"/>
      <c r="L5" s="25"/>
      <c r="M5" s="25"/>
      <c r="N5" s="25"/>
      <c r="O5" s="25"/>
      <c r="P5" s="40"/>
      <c r="Q5" s="25"/>
    </row>
    <row r="6" spans="1:17" x14ac:dyDescent="0.25">
      <c r="A6" s="11">
        <v>1</v>
      </c>
      <c r="B6" s="4" t="s">
        <v>22</v>
      </c>
      <c r="C6" s="10">
        <v>224</v>
      </c>
      <c r="D6" s="10" t="s">
        <v>19</v>
      </c>
      <c r="E6" s="15">
        <v>440</v>
      </c>
      <c r="F6" s="15">
        <f t="shared" ref="F6:F14" si="0">E6*C6</f>
        <v>98560</v>
      </c>
      <c r="G6" s="15">
        <v>350</v>
      </c>
      <c r="H6" s="15">
        <f t="shared" ref="H6:H14" si="1">G6*C6</f>
        <v>78400</v>
      </c>
      <c r="I6" s="15">
        <v>390</v>
      </c>
      <c r="J6" s="15">
        <f t="shared" ref="J6:J14" si="2">I6*C6</f>
        <v>87360</v>
      </c>
      <c r="K6" s="16">
        <f>AVERAGE(E6,G6,I6,)</f>
        <v>295</v>
      </c>
      <c r="L6" s="17">
        <f>STDEV(E6,G6,I6)</f>
        <v>45.09249752822894</v>
      </c>
      <c r="M6" s="18">
        <f t="shared" ref="M6:M14" si="3">L6/K6*100</f>
        <v>15.285592382450488</v>
      </c>
      <c r="N6" s="15">
        <f>MIN(E6,G6,I6)</f>
        <v>350</v>
      </c>
      <c r="O6" s="19">
        <f>ROUNDDOWN(N6,2)</f>
        <v>350</v>
      </c>
      <c r="P6" s="6"/>
      <c r="Q6" s="22">
        <f>O6*C6</f>
        <v>78400</v>
      </c>
    </row>
    <row r="7" spans="1:17" ht="45" x14ac:dyDescent="0.25">
      <c r="A7" s="11">
        <v>2</v>
      </c>
      <c r="B7" s="5" t="s">
        <v>23</v>
      </c>
      <c r="C7" s="10">
        <v>36</v>
      </c>
      <c r="D7" s="10" t="s">
        <v>19</v>
      </c>
      <c r="E7" s="15">
        <v>4800</v>
      </c>
      <c r="F7" s="15">
        <f t="shared" ref="F7:F8" si="4">E7*C7</f>
        <v>172800</v>
      </c>
      <c r="G7" s="15">
        <v>3860</v>
      </c>
      <c r="H7" s="15">
        <f t="shared" ref="H7:H8" si="5">G7*C7</f>
        <v>138960</v>
      </c>
      <c r="I7" s="15">
        <v>4285</v>
      </c>
      <c r="J7" s="15">
        <f t="shared" ref="J7:J8" si="6">I7*C7</f>
        <v>154260</v>
      </c>
      <c r="K7" s="16">
        <f t="shared" ref="K7:K14" si="7">AVERAGE(E7,G7,I7,)</f>
        <v>3236.25</v>
      </c>
      <c r="L7" s="17">
        <f t="shared" ref="L7:L14" si="8">STDEV(E7,G7,I7)</f>
        <v>470.71753738308922</v>
      </c>
      <c r="M7" s="18">
        <f t="shared" ref="M7:M8" si="9">L7/K7*100</f>
        <v>14.545153723695304</v>
      </c>
      <c r="N7" s="15">
        <f t="shared" ref="N7:N14" si="10">MIN(E7,G7,I7)</f>
        <v>3860</v>
      </c>
      <c r="O7" s="19">
        <f t="shared" ref="O7:O8" si="11">ROUNDDOWN(N7,2)</f>
        <v>3860</v>
      </c>
      <c r="P7" s="6"/>
      <c r="Q7" s="22">
        <f>O7*C7</f>
        <v>138960</v>
      </c>
    </row>
    <row r="8" spans="1:17" ht="30" x14ac:dyDescent="0.25">
      <c r="A8" s="11">
        <v>3</v>
      </c>
      <c r="B8" s="5" t="s">
        <v>24</v>
      </c>
      <c r="C8" s="10">
        <v>156</v>
      </c>
      <c r="D8" s="10" t="s">
        <v>19</v>
      </c>
      <c r="E8" s="15">
        <v>170</v>
      </c>
      <c r="F8" s="15">
        <f t="shared" si="4"/>
        <v>26520</v>
      </c>
      <c r="G8" s="15">
        <v>132</v>
      </c>
      <c r="H8" s="15">
        <f t="shared" si="5"/>
        <v>20592</v>
      </c>
      <c r="I8" s="15">
        <v>150</v>
      </c>
      <c r="J8" s="15">
        <f t="shared" si="6"/>
        <v>23400</v>
      </c>
      <c r="K8" s="16">
        <f t="shared" si="7"/>
        <v>113</v>
      </c>
      <c r="L8" s="17">
        <f t="shared" si="8"/>
        <v>19.0087699058444</v>
      </c>
      <c r="M8" s="18">
        <f t="shared" si="9"/>
        <v>16.821920270658762</v>
      </c>
      <c r="N8" s="15">
        <f t="shared" si="10"/>
        <v>132</v>
      </c>
      <c r="O8" s="19">
        <f t="shared" si="11"/>
        <v>132</v>
      </c>
      <c r="P8" s="6"/>
      <c r="Q8" s="22">
        <f>O8*C8</f>
        <v>20592</v>
      </c>
    </row>
    <row r="9" spans="1:17" x14ac:dyDescent="0.25">
      <c r="A9" s="11">
        <v>4</v>
      </c>
      <c r="B9" s="5" t="s">
        <v>25</v>
      </c>
      <c r="C9" s="10">
        <v>12</v>
      </c>
      <c r="D9" s="10" t="s">
        <v>19</v>
      </c>
      <c r="E9" s="15">
        <v>325</v>
      </c>
      <c r="F9" s="15">
        <f t="shared" ref="F9:F12" si="12">E9*C9</f>
        <v>3900</v>
      </c>
      <c r="G9" s="15">
        <v>260</v>
      </c>
      <c r="H9" s="15">
        <f t="shared" ref="H9:H12" si="13">G9*C9</f>
        <v>3120</v>
      </c>
      <c r="I9" s="15">
        <v>290</v>
      </c>
      <c r="J9" s="15">
        <f t="shared" ref="J9:J12" si="14">I9*C9</f>
        <v>3480</v>
      </c>
      <c r="K9" s="16">
        <f t="shared" si="7"/>
        <v>218.75</v>
      </c>
      <c r="L9" s="17">
        <f t="shared" si="8"/>
        <v>32.53203549323856</v>
      </c>
      <c r="M9" s="18">
        <f t="shared" ref="M9:M12" si="15">L9/K9*100</f>
        <v>14.871787654051912</v>
      </c>
      <c r="N9" s="15">
        <f t="shared" si="10"/>
        <v>260</v>
      </c>
      <c r="O9" s="19">
        <f t="shared" ref="O9:O12" si="16">ROUNDDOWN(N9,2)</f>
        <v>260</v>
      </c>
      <c r="P9" s="6"/>
      <c r="Q9" s="22">
        <f>O9*C9</f>
        <v>3120</v>
      </c>
    </row>
    <row r="10" spans="1:17" x14ac:dyDescent="0.25">
      <c r="A10" s="11">
        <v>5</v>
      </c>
      <c r="B10" s="5" t="s">
        <v>26</v>
      </c>
      <c r="C10" s="10">
        <v>363</v>
      </c>
      <c r="D10" s="10" t="s">
        <v>19</v>
      </c>
      <c r="E10" s="15">
        <v>470</v>
      </c>
      <c r="F10" s="15">
        <f t="shared" si="12"/>
        <v>170610</v>
      </c>
      <c r="G10" s="15">
        <v>370</v>
      </c>
      <c r="H10" s="15">
        <f t="shared" si="13"/>
        <v>134310</v>
      </c>
      <c r="I10" s="15">
        <v>420</v>
      </c>
      <c r="J10" s="15">
        <f t="shared" si="14"/>
        <v>152460</v>
      </c>
      <c r="K10" s="16">
        <f t="shared" si="7"/>
        <v>315</v>
      </c>
      <c r="L10" s="17">
        <f t="shared" si="8"/>
        <v>50</v>
      </c>
      <c r="M10" s="18">
        <f t="shared" si="15"/>
        <v>15.873015873015872</v>
      </c>
      <c r="N10" s="15">
        <f t="shared" si="10"/>
        <v>370</v>
      </c>
      <c r="O10" s="19">
        <f t="shared" si="16"/>
        <v>370</v>
      </c>
      <c r="P10" s="6"/>
      <c r="Q10" s="22">
        <f>O10*C10</f>
        <v>134310</v>
      </c>
    </row>
    <row r="11" spans="1:17" x14ac:dyDescent="0.25">
      <c r="A11" s="11">
        <v>6</v>
      </c>
      <c r="B11" s="5" t="s">
        <v>27</v>
      </c>
      <c r="C11" s="10">
        <v>24</v>
      </c>
      <c r="D11" s="10" t="s">
        <v>19</v>
      </c>
      <c r="E11" s="15">
        <v>2220</v>
      </c>
      <c r="F11" s="15">
        <f t="shared" si="12"/>
        <v>53280</v>
      </c>
      <c r="G11" s="15">
        <v>1796</v>
      </c>
      <c r="H11" s="15">
        <f t="shared" si="13"/>
        <v>43104</v>
      </c>
      <c r="I11" s="15">
        <v>2000</v>
      </c>
      <c r="J11" s="15">
        <f t="shared" si="14"/>
        <v>48000</v>
      </c>
      <c r="K11" s="16">
        <f t="shared" si="7"/>
        <v>1504</v>
      </c>
      <c r="L11" s="17">
        <f t="shared" si="8"/>
        <v>212.05030849619939</v>
      </c>
      <c r="M11" s="18">
        <f t="shared" si="15"/>
        <v>14.099089660651556</v>
      </c>
      <c r="N11" s="15">
        <f t="shared" si="10"/>
        <v>1796</v>
      </c>
      <c r="O11" s="19">
        <f t="shared" si="16"/>
        <v>1796</v>
      </c>
      <c r="P11" s="6"/>
      <c r="Q11" s="22">
        <f>O11*C11</f>
        <v>43104</v>
      </c>
    </row>
    <row r="12" spans="1:17" ht="45" x14ac:dyDescent="0.25">
      <c r="A12" s="11">
        <v>7</v>
      </c>
      <c r="B12" s="5" t="s">
        <v>28</v>
      </c>
      <c r="C12" s="10">
        <v>99</v>
      </c>
      <c r="D12" s="10" t="s">
        <v>19</v>
      </c>
      <c r="E12" s="15">
        <v>411</v>
      </c>
      <c r="F12" s="15">
        <f t="shared" si="12"/>
        <v>40689</v>
      </c>
      <c r="G12" s="15">
        <v>330</v>
      </c>
      <c r="H12" s="15">
        <f t="shared" si="13"/>
        <v>32670</v>
      </c>
      <c r="I12" s="15">
        <v>370</v>
      </c>
      <c r="J12" s="15">
        <f t="shared" si="14"/>
        <v>36630</v>
      </c>
      <c r="K12" s="16">
        <f t="shared" si="7"/>
        <v>277.75</v>
      </c>
      <c r="L12" s="17">
        <f t="shared" si="8"/>
        <v>40.501028793517499</v>
      </c>
      <c r="M12" s="18">
        <f t="shared" si="15"/>
        <v>14.581828548521154</v>
      </c>
      <c r="N12" s="15">
        <f t="shared" si="10"/>
        <v>330</v>
      </c>
      <c r="O12" s="19">
        <f t="shared" si="16"/>
        <v>330</v>
      </c>
      <c r="P12" s="6"/>
      <c r="Q12" s="22">
        <f>O12*C12</f>
        <v>32670</v>
      </c>
    </row>
    <row r="13" spans="1:17" ht="45" x14ac:dyDescent="0.25">
      <c r="A13" s="11">
        <v>8</v>
      </c>
      <c r="B13" s="5" t="s">
        <v>29</v>
      </c>
      <c r="C13" s="10">
        <v>33</v>
      </c>
      <c r="D13" s="10" t="s">
        <v>19</v>
      </c>
      <c r="E13" s="15">
        <v>1700</v>
      </c>
      <c r="F13" s="15">
        <f t="shared" ref="F13" si="17">E13*C13</f>
        <v>56100</v>
      </c>
      <c r="G13" s="15">
        <v>1340</v>
      </c>
      <c r="H13" s="15">
        <f t="shared" ref="H13" si="18">G13*C13</f>
        <v>44220</v>
      </c>
      <c r="I13" s="15">
        <v>1490</v>
      </c>
      <c r="J13" s="15">
        <f t="shared" ref="J13" si="19">I13*C13</f>
        <v>49170</v>
      </c>
      <c r="K13" s="16">
        <f t="shared" si="7"/>
        <v>1132.5</v>
      </c>
      <c r="L13" s="17">
        <f t="shared" si="8"/>
        <v>180.83141320025123</v>
      </c>
      <c r="M13" s="18">
        <f t="shared" ref="M13" si="20">L13/K13*100</f>
        <v>15.967453704216444</v>
      </c>
      <c r="N13" s="15">
        <f t="shared" si="10"/>
        <v>1340</v>
      </c>
      <c r="O13" s="19">
        <f t="shared" ref="O13" si="21">ROUNDDOWN(N13,2)</f>
        <v>1340</v>
      </c>
      <c r="P13" s="6"/>
      <c r="Q13" s="22">
        <f>O13*C13</f>
        <v>44220</v>
      </c>
    </row>
    <row r="14" spans="1:17" ht="45" x14ac:dyDescent="0.25">
      <c r="A14" s="11">
        <v>9</v>
      </c>
      <c r="B14" s="5" t="s">
        <v>30</v>
      </c>
      <c r="C14" s="10">
        <v>200</v>
      </c>
      <c r="D14" s="10" t="s">
        <v>19</v>
      </c>
      <c r="E14" s="15">
        <v>290</v>
      </c>
      <c r="F14" s="15">
        <f t="shared" si="0"/>
        <v>58000</v>
      </c>
      <c r="G14" s="15">
        <v>234</v>
      </c>
      <c r="H14" s="15">
        <f t="shared" si="1"/>
        <v>46800</v>
      </c>
      <c r="I14" s="15">
        <v>260</v>
      </c>
      <c r="J14" s="15">
        <f t="shared" si="2"/>
        <v>52000</v>
      </c>
      <c r="K14" s="16">
        <f t="shared" si="7"/>
        <v>196</v>
      </c>
      <c r="L14" s="17">
        <f t="shared" si="8"/>
        <v>28.023799409311604</v>
      </c>
      <c r="M14" s="18">
        <f t="shared" si="3"/>
        <v>14.297856841485512</v>
      </c>
      <c r="N14" s="15">
        <f t="shared" si="10"/>
        <v>234</v>
      </c>
      <c r="O14" s="19">
        <f t="shared" ref="O14" si="22">ROUNDDOWN(N14,2)</f>
        <v>234</v>
      </c>
      <c r="P14" s="6"/>
      <c r="Q14" s="22">
        <f>O14*C14</f>
        <v>46800</v>
      </c>
    </row>
    <row r="15" spans="1:17" x14ac:dyDescent="0.25">
      <c r="A15" s="11"/>
      <c r="B15" s="5"/>
      <c r="C15" s="10"/>
      <c r="D15" s="10"/>
      <c r="E15" s="15"/>
      <c r="F15" s="15">
        <f>SUM(F6:F14)</f>
        <v>680459</v>
      </c>
      <c r="G15" s="15"/>
      <c r="H15" s="15">
        <f>SUM(H6:H14)</f>
        <v>542176</v>
      </c>
      <c r="I15" s="15"/>
      <c r="J15" s="15">
        <f>SUM(J6:J14)</f>
        <v>606760</v>
      </c>
      <c r="K15" s="15"/>
      <c r="L15" s="15"/>
      <c r="M15" s="15"/>
      <c r="N15" s="15"/>
      <c r="O15" s="15"/>
      <c r="P15" s="15">
        <f>SUM(P6:P14)</f>
        <v>0</v>
      </c>
      <c r="Q15" s="15"/>
    </row>
    <row r="16" spans="1:17" s="20" customFormat="1" x14ac:dyDescent="0.25">
      <c r="A16" s="37" t="s">
        <v>15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9"/>
      <c r="Q16" s="23">
        <f>SUM(Q6:Q15)</f>
        <v>542176</v>
      </c>
    </row>
    <row r="17" spans="1:18" ht="15" customHeight="1" x14ac:dyDescent="0.25">
      <c r="A17" s="47" t="s">
        <v>16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9"/>
    </row>
    <row r="18" spans="1:18" ht="15" customHeight="1" x14ac:dyDescent="0.25">
      <c r="A18" s="44" t="s">
        <v>17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6"/>
    </row>
    <row r="19" spans="1:18" ht="15" customHeight="1" x14ac:dyDescent="0.25">
      <c r="A19" s="41" t="s">
        <v>21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3"/>
    </row>
    <row r="20" spans="1:18" x14ac:dyDescent="0.25">
      <c r="A20" s="34" t="s">
        <v>18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6"/>
    </row>
    <row r="22" spans="1:18" x14ac:dyDescent="0.25">
      <c r="R22" s="21"/>
    </row>
    <row r="23" spans="1:18" x14ac:dyDescent="0.25">
      <c r="R23" s="21"/>
    </row>
    <row r="24" spans="1:18" x14ac:dyDescent="0.25">
      <c r="R24" s="21"/>
    </row>
  </sheetData>
  <mergeCells count="23">
    <mergeCell ref="A20:Q20"/>
    <mergeCell ref="A19:Q19"/>
    <mergeCell ref="A18:Q18"/>
    <mergeCell ref="A17:Q17"/>
    <mergeCell ref="A1:Q2"/>
    <mergeCell ref="N3:Q3"/>
    <mergeCell ref="Q4:Q5"/>
    <mergeCell ref="A16:O16"/>
    <mergeCell ref="P4:P5"/>
    <mergeCell ref="O4:O5"/>
    <mergeCell ref="L4:L5"/>
    <mergeCell ref="C3:C5"/>
    <mergeCell ref="E4:F4"/>
    <mergeCell ref="I4:J4"/>
    <mergeCell ref="A3:A5"/>
    <mergeCell ref="B3:B5"/>
    <mergeCell ref="K3:M3"/>
    <mergeCell ref="M4:M5"/>
    <mergeCell ref="N4:N5"/>
    <mergeCell ref="K4:K5"/>
    <mergeCell ref="G4:H4"/>
    <mergeCell ref="D3:D5"/>
    <mergeCell ref="E3:J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закупки</cp:lastModifiedBy>
  <dcterms:modified xsi:type="dcterms:W3CDTF">2026-08-12T12:47:10Z</dcterms:modified>
</cp:coreProperties>
</file>