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510"/>
  </bookViews>
  <sheets>
    <sheet name="Лист1" sheetId="1" r:id="rId1"/>
  </sheets>
  <definedNames>
    <definedName name="_xlnm._FilterDatabase" localSheetId="0" hidden="1">Лист1!#REF!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_xlnm.Print_Area" localSheetId="0">Лист1!$A$1:$AI$17</definedName>
    <definedName name="тыс">{0,"тысячz";1,"тысячаz";2,"тысячиz";5,"тысячz"}</definedName>
  </definedNames>
  <calcPr calcId="162913"/>
</workbook>
</file>

<file path=xl/calcChain.xml><?xml version="1.0" encoding="utf-8"?>
<calcChain xmlns="http://schemas.openxmlformats.org/spreadsheetml/2006/main">
  <c r="H10" i="1" l="1"/>
  <c r="AH10" i="1" s="1"/>
  <c r="AI10" i="1" s="1"/>
  <c r="AI11" i="1" s="1"/>
  <c r="L10" i="1"/>
  <c r="Z10" i="1"/>
  <c r="AB10" i="1" s="1"/>
  <c r="P10" i="1"/>
  <c r="AD10" i="1"/>
  <c r="AC10" i="1" s="1"/>
  <c r="AE10" i="1" l="1"/>
  <c r="AG10" i="1" s="1"/>
  <c r="AG11" i="1" s="1"/>
  <c r="M14" i="1" l="1"/>
  <c r="N14" i="1" s="1"/>
</calcChain>
</file>

<file path=xl/sharedStrings.xml><?xml version="1.0" encoding="utf-8"?>
<sst xmlns="http://schemas.openxmlformats.org/spreadsheetml/2006/main" count="57" uniqueCount="34">
  <si>
    <t>№ п/п</t>
  </si>
  <si>
    <t>Источник 1</t>
  </si>
  <si>
    <t>Источник 2</t>
  </si>
  <si>
    <t>Итого</t>
  </si>
  <si>
    <t>Источник 3</t>
  </si>
  <si>
    <t>Единица измерения</t>
  </si>
  <si>
    <t>Цена единицы товара, представленная в источниках ценовой информации</t>
  </si>
  <si>
    <t>НДС</t>
  </si>
  <si>
    <t>%</t>
  </si>
  <si>
    <t>Сумма (руб.)</t>
  </si>
  <si>
    <t>Цена за единицу без учета НДС (Цi) (руб.)</t>
  </si>
  <si>
    <t>Начальная цена единицы медицинского изделия с НДС (руб.)</t>
  </si>
  <si>
    <t>Кол-во (объем) закупаемого товара (Vi)</t>
  </si>
  <si>
    <t>Начальная (максимальная) цена контракта (НМЦК)* (руб.)</t>
  </si>
  <si>
    <t>Начальная цена единицы медицинского изделия без учета НДС (НЦЕ)* (руб.)</t>
  </si>
  <si>
    <t>Коэффициент вариации (V)</t>
  </si>
  <si>
    <t>Стандартное отклонение</t>
  </si>
  <si>
    <t>Обоснование начальной (максимальной) цены контракта</t>
  </si>
  <si>
    <t>№ контракта /ссылка на ЕИС</t>
  </si>
  <si>
    <t>Источник 4</t>
  </si>
  <si>
    <t>Источник 5</t>
  </si>
  <si>
    <t>КОЛ-ВО ССЫЛОК</t>
  </si>
  <si>
    <t xml:space="preserve">% </t>
  </si>
  <si>
    <t xml:space="preserve">Наименование поставляемого товара </t>
  </si>
  <si>
    <t>Цена исходя из имеющегося у Заказчика обьема финансового обеспечения для осуществления закупки</t>
  </si>
  <si>
    <t>КП1</t>
  </si>
  <si>
    <t>КП2</t>
  </si>
  <si>
    <t>КП3</t>
  </si>
  <si>
    <t>КТРУ/ОКПД2</t>
  </si>
  <si>
    <r>
      <t>Цена контракта составляет</t>
    </r>
    <r>
      <rPr>
        <b/>
        <i/>
        <sz val="10"/>
        <color indexed="8"/>
        <rFont val="Times New Roman"/>
        <family val="1"/>
        <charset val="204"/>
      </rPr>
      <t/>
    </r>
  </si>
  <si>
    <r>
      <t xml:space="preserve">Расчет начальной (максимальной) цены контракта осуществлен в соответствии с </t>
    </r>
    <r>
      <rPr>
        <sz val="10"/>
        <color indexed="8"/>
        <rFont val="Times New Roman"/>
        <family val="1"/>
        <charset val="204"/>
      </rPr>
      <t xml:space="preserve">порядком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в соответствии со статьей 22 Закона № 44-ФЗ, но и учитывать особенности расчета цены закупки с нацрежимом по постановлению № 1875.
C целью определения начальной цены единицы медицинского изделия были направлены запросы о предоставлении ценовой информации. Было получено три ценовых предложения, а также был осуществлен поиск ценовой информации в реестре контрактов, опубликованном на официальном сайте Единой информационной системы в сфере закупок zakupki.gov.ru.
Начальная цена единицы медицинского изделия устанавливается не более средневзвешенной цены из представленных в источниках ценовой информации без учета НДС посредством использования метода сопоставимых рыночных цен (анализ рынка).
</t>
    </r>
  </si>
  <si>
    <t>шт</t>
  </si>
  <si>
    <t>Набор реагентов для неинвазивного пренатального ДНК-скрининга анеуплоидий плода по крови матери методом высокопроизводительного секвенирования 
(АнеуНИПС Комплектация C.48)</t>
  </si>
  <si>
    <t>21.20.23.110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</si>
</sst>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5"/>
      <color theme="10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ЏрЯмой Џроп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0" fillId="0" borderId="0" applyNumberForma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</cellStyleXfs>
  <cellXfs count="84">
    <xf numFmtId="0" fontId="0" fillId="0" borderId="0" xfId="0"/>
    <xf numFmtId="0" fontId="8" fillId="0" borderId="0" xfId="0" applyFont="1"/>
    <xf numFmtId="0" fontId="0" fillId="0" borderId="0" xfId="0" applyFill="1"/>
    <xf numFmtId="0" fontId="0" fillId="0" borderId="0" xfId="0" applyFill="1" applyBorder="1"/>
    <xf numFmtId="0" fontId="0" fillId="0" borderId="0" xfId="0" applyAlignment="1">
      <alignment vertical="center"/>
    </xf>
    <xf numFmtId="4" fontId="0" fillId="0" borderId="0" xfId="0" applyNumberFormat="1"/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center"/>
    </xf>
    <xf numFmtId="4" fontId="0" fillId="2" borderId="0" xfId="0" applyNumberFormat="1" applyFill="1"/>
    <xf numFmtId="4" fontId="11" fillId="2" borderId="0" xfId="0" applyNumberFormat="1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/>
    <xf numFmtId="0" fontId="0" fillId="2" borderId="9" xfId="0" applyFill="1" applyBorder="1"/>
    <xf numFmtId="4" fontId="6" fillId="2" borderId="13" xfId="0" applyNumberFormat="1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vertical="center" wrapText="1"/>
    </xf>
    <xf numFmtId="4" fontId="4" fillId="2" borderId="16" xfId="0" applyNumberFormat="1" applyFont="1" applyFill="1" applyBorder="1" applyAlignment="1">
      <alignment horizontal="center" vertical="center" wrapText="1"/>
    </xf>
    <xf numFmtId="0" fontId="12" fillId="2" borderId="16" xfId="0" applyFont="1" applyFill="1" applyBorder="1"/>
    <xf numFmtId="0" fontId="13" fillId="2" borderId="16" xfId="0" applyFont="1" applyFill="1" applyBorder="1" applyAlignment="1">
      <alignment vertical="center" wrapText="1"/>
    </xf>
    <xf numFmtId="4" fontId="4" fillId="2" borderId="17" xfId="0" applyNumberFormat="1" applyFont="1" applyFill="1" applyBorder="1" applyAlignment="1">
      <alignment horizontal="center" vertical="center" wrapText="1"/>
    </xf>
    <xf numFmtId="4" fontId="11" fillId="2" borderId="9" xfId="0" applyNumberFormat="1" applyFont="1" applyFill="1" applyBorder="1" applyAlignment="1">
      <alignment horizontal="left" vertical="top" wrapText="1"/>
    </xf>
    <xf numFmtId="0" fontId="11" fillId="2" borderId="18" xfId="0" applyFont="1" applyFill="1" applyBorder="1" applyAlignment="1">
      <alignment horizontal="left" vertical="top" wrapText="1"/>
    </xf>
    <xf numFmtId="4" fontId="11" fillId="2" borderId="19" xfId="0" applyNumberFormat="1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center"/>
    </xf>
    <xf numFmtId="0" fontId="17" fillId="2" borderId="21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top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64" fontId="21" fillId="2" borderId="1" xfId="2" applyNumberFormat="1" applyFont="1" applyFill="1" applyBorder="1" applyAlignment="1">
      <alignment horizontal="center" vertical="center" wrapText="1"/>
    </xf>
    <xf numFmtId="4" fontId="22" fillId="2" borderId="21" xfId="0" applyNumberFormat="1" applyFont="1" applyFill="1" applyBorder="1" applyAlignment="1">
      <alignment vertical="center" wrapText="1"/>
    </xf>
    <xf numFmtId="9" fontId="6" fillId="2" borderId="1" xfId="3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3" fontId="25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4" fontId="11" fillId="2" borderId="7" xfId="0" applyNumberFormat="1" applyFont="1" applyFill="1" applyBorder="1" applyAlignment="1">
      <alignment horizontal="center" vertical="top" wrapText="1"/>
    </xf>
    <xf numFmtId="4" fontId="11" fillId="2" borderId="9" xfId="0" applyNumberFormat="1" applyFont="1" applyFill="1" applyBorder="1" applyAlignment="1">
      <alignment horizontal="center" vertical="top" wrapText="1"/>
    </xf>
    <xf numFmtId="4" fontId="11" fillId="2" borderId="18" xfId="0" applyNumberFormat="1" applyFont="1" applyFill="1" applyBorder="1" applyAlignment="1">
      <alignment horizontal="center" vertical="top" wrapText="1"/>
    </xf>
    <xf numFmtId="4" fontId="11" fillId="2" borderId="19" xfId="0" applyNumberFormat="1" applyFont="1" applyFill="1" applyBorder="1" applyAlignment="1">
      <alignment horizontal="center" vertical="top" wrapText="1"/>
    </xf>
    <xf numFmtId="4" fontId="11" fillId="2" borderId="20" xfId="0" applyNumberFormat="1" applyFont="1" applyFill="1" applyBorder="1" applyAlignment="1">
      <alignment horizontal="center" vertical="top" wrapText="1"/>
    </xf>
    <xf numFmtId="4" fontId="11" fillId="2" borderId="22" xfId="0" applyNumberFormat="1" applyFont="1" applyFill="1" applyBorder="1" applyAlignment="1">
      <alignment horizontal="center" vertical="top" wrapText="1"/>
    </xf>
    <xf numFmtId="4" fontId="7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left" vertical="top" wrapText="1"/>
    </xf>
    <xf numFmtId="0" fontId="17" fillId="2" borderId="21" xfId="0" applyFont="1" applyFill="1" applyBorder="1" applyAlignment="1">
      <alignment horizontal="left" vertical="top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top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top" wrapText="1"/>
    </xf>
    <xf numFmtId="0" fontId="16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5">
    <cellStyle name="Normal_Assump." xfId="4"/>
    <cellStyle name="Гиперссылка" xfId="2" builtinId="8"/>
    <cellStyle name="Обычный" xfId="0" builtinId="0"/>
    <cellStyle name="Обычный 2" xfId="1"/>
    <cellStyle name="Процентный" xfId="3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5"/>
  <sheetViews>
    <sheetView tabSelected="1" view="pageBreakPreview" zoomScale="70" zoomScaleNormal="70" zoomScaleSheetLayoutView="70" workbookViewId="0">
      <pane xSplit="4" ySplit="9" topLeftCell="E10" activePane="bottomRight" state="frozen"/>
      <selection pane="topRight" activeCell="D1" sqref="D1"/>
      <selection pane="bottomLeft" activeCell="A10" sqref="A10"/>
      <selection pane="bottomRight" activeCell="Z10" sqref="Z10"/>
    </sheetView>
  </sheetViews>
  <sheetFormatPr defaultRowHeight="14.25"/>
  <cols>
    <col min="1" max="1" width="10" customWidth="1"/>
    <col min="2" max="2" width="16" customWidth="1"/>
    <col min="3" max="3" width="29" style="36" customWidth="1"/>
    <col min="4" max="5" width="12.73046875" style="4" customWidth="1"/>
    <col min="6" max="6" width="17.265625" style="5" customWidth="1"/>
    <col min="7" max="7" width="7.73046875" style="5" customWidth="1"/>
    <col min="8" max="8" width="12" style="5" customWidth="1"/>
    <col min="9" max="9" width="12.86328125" style="5" customWidth="1"/>
    <col min="10" max="10" width="17.265625" style="5" customWidth="1"/>
    <col min="11" max="11" width="7.3984375" style="5" customWidth="1"/>
    <col min="12" max="12" width="12.1328125" style="5" customWidth="1"/>
    <col min="13" max="13" width="16.73046875" style="5" customWidth="1"/>
    <col min="14" max="14" width="17.265625" style="5" customWidth="1"/>
    <col min="15" max="15" width="7.3984375" style="5" customWidth="1"/>
    <col min="16" max="16" width="12.3984375" style="5" customWidth="1"/>
    <col min="17" max="17" width="10.59765625" style="5" hidden="1" customWidth="1"/>
    <col min="18" max="18" width="12.86328125" style="5" hidden="1" customWidth="1"/>
    <col min="19" max="19" width="8.59765625" style="5" hidden="1" customWidth="1"/>
    <col min="20" max="22" width="10.59765625" style="5" hidden="1" customWidth="1"/>
    <col min="23" max="23" width="9.1328125" style="5" hidden="1" customWidth="1"/>
    <col min="24" max="25" width="10.59765625" style="5" hidden="1" customWidth="1"/>
    <col min="26" max="26" width="19.1328125" style="5" customWidth="1"/>
    <col min="27" max="27" width="10.265625" style="12" customWidth="1"/>
    <col min="28" max="28" width="18.265625" style="10" customWidth="1"/>
    <col min="29" max="29" width="18.59765625" style="10" customWidth="1"/>
    <col min="30" max="30" width="17.73046875" style="10" customWidth="1"/>
    <col min="31" max="31" width="18.73046875" style="10" customWidth="1"/>
    <col min="32" max="32" width="16.1328125" style="10" customWidth="1"/>
    <col min="33" max="33" width="28.3984375" customWidth="1"/>
    <col min="34" max="34" width="20.1328125" customWidth="1"/>
    <col min="35" max="35" width="20.3984375" customWidth="1"/>
    <col min="36" max="36" width="9.1328125" customWidth="1"/>
  </cols>
  <sheetData>
    <row r="1" spans="1:35" ht="27.75" customHeight="1">
      <c r="A1" s="10"/>
      <c r="B1" s="10"/>
      <c r="D1" s="11"/>
      <c r="E1" s="11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E1" s="76"/>
      <c r="AF1" s="76"/>
      <c r="AG1" s="76"/>
    </row>
    <row r="2" spans="1:35" ht="18.75" customHeight="1">
      <c r="A2" s="78" t="s">
        <v>17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</row>
    <row r="3" spans="1:35" s="2" customFormat="1" ht="25.5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</row>
    <row r="4" spans="1:35" s="2" customFormat="1" ht="62.25" customHeight="1" thickBot="1">
      <c r="A4" s="55" t="s">
        <v>30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1:35" s="3" customFormat="1" ht="15" customHeight="1">
      <c r="A5" s="17"/>
      <c r="B5" s="46"/>
      <c r="C5" s="18"/>
      <c r="D5" s="18"/>
      <c r="E5" s="39"/>
      <c r="F5" s="40"/>
      <c r="G5" s="40"/>
      <c r="H5" s="40"/>
      <c r="I5" s="40"/>
      <c r="J5" s="40"/>
      <c r="K5" s="63"/>
      <c r="L5" s="63"/>
      <c r="M5" s="63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1"/>
      <c r="AC5" s="41"/>
      <c r="AD5" s="41"/>
      <c r="AE5" s="41"/>
      <c r="AF5" s="19"/>
      <c r="AG5" s="20"/>
      <c r="AH5" s="20"/>
      <c r="AI5" s="20"/>
    </row>
    <row r="6" spans="1:35" ht="15.75" customHeight="1">
      <c r="A6" s="64" t="s">
        <v>0</v>
      </c>
      <c r="B6" s="73" t="s">
        <v>28</v>
      </c>
      <c r="C6" s="71" t="s">
        <v>23</v>
      </c>
      <c r="D6" s="72" t="s">
        <v>5</v>
      </c>
      <c r="E6" s="66" t="s">
        <v>6</v>
      </c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42"/>
      <c r="Z6" s="64" t="s">
        <v>14</v>
      </c>
      <c r="AA6" s="65" t="s">
        <v>7</v>
      </c>
      <c r="AB6" s="65"/>
      <c r="AC6" s="64" t="s">
        <v>15</v>
      </c>
      <c r="AD6" s="64" t="s">
        <v>16</v>
      </c>
      <c r="AE6" s="64" t="s">
        <v>11</v>
      </c>
      <c r="AF6" s="81" t="s">
        <v>12</v>
      </c>
      <c r="AG6" s="52" t="s">
        <v>13</v>
      </c>
      <c r="AH6" s="49" t="s">
        <v>24</v>
      </c>
      <c r="AI6" s="52" t="s">
        <v>13</v>
      </c>
    </row>
    <row r="7" spans="1:35" ht="15" customHeight="1">
      <c r="A7" s="64"/>
      <c r="B7" s="73"/>
      <c r="C7" s="71"/>
      <c r="D7" s="72"/>
      <c r="E7" s="65" t="s">
        <v>1</v>
      </c>
      <c r="F7" s="65"/>
      <c r="G7" s="65"/>
      <c r="H7" s="65"/>
      <c r="I7" s="65" t="s">
        <v>2</v>
      </c>
      <c r="J7" s="65"/>
      <c r="K7" s="65"/>
      <c r="L7" s="65"/>
      <c r="M7" s="65" t="s">
        <v>4</v>
      </c>
      <c r="N7" s="65"/>
      <c r="O7" s="65"/>
      <c r="P7" s="65"/>
      <c r="Q7" s="65" t="s">
        <v>19</v>
      </c>
      <c r="R7" s="65"/>
      <c r="S7" s="65"/>
      <c r="T7" s="65"/>
      <c r="U7" s="65" t="s">
        <v>20</v>
      </c>
      <c r="V7" s="65"/>
      <c r="W7" s="65"/>
      <c r="X7" s="65"/>
      <c r="Y7" s="34"/>
      <c r="Z7" s="64"/>
      <c r="AA7" s="65"/>
      <c r="AB7" s="65"/>
      <c r="AC7" s="64"/>
      <c r="AD7" s="64"/>
      <c r="AE7" s="64"/>
      <c r="AF7" s="82"/>
      <c r="AG7" s="53"/>
      <c r="AH7" s="50"/>
      <c r="AI7" s="53"/>
    </row>
    <row r="8" spans="1:35" ht="15" customHeight="1">
      <c r="A8" s="64"/>
      <c r="B8" s="73"/>
      <c r="C8" s="71"/>
      <c r="D8" s="72"/>
      <c r="E8" s="65" t="s">
        <v>18</v>
      </c>
      <c r="F8" s="65" t="s">
        <v>10</v>
      </c>
      <c r="G8" s="65" t="s">
        <v>7</v>
      </c>
      <c r="H8" s="65"/>
      <c r="I8" s="65" t="s">
        <v>18</v>
      </c>
      <c r="J8" s="65" t="s">
        <v>10</v>
      </c>
      <c r="K8" s="65" t="s">
        <v>7</v>
      </c>
      <c r="L8" s="65"/>
      <c r="M8" s="65" t="s">
        <v>18</v>
      </c>
      <c r="N8" s="65" t="s">
        <v>10</v>
      </c>
      <c r="O8" s="65" t="s">
        <v>7</v>
      </c>
      <c r="P8" s="65"/>
      <c r="Q8" s="65" t="s">
        <v>18</v>
      </c>
      <c r="R8" s="65" t="s">
        <v>10</v>
      </c>
      <c r="S8" s="65" t="s">
        <v>7</v>
      </c>
      <c r="T8" s="65"/>
      <c r="U8" s="65" t="s">
        <v>18</v>
      </c>
      <c r="V8" s="65" t="s">
        <v>10</v>
      </c>
      <c r="W8" s="65" t="s">
        <v>7</v>
      </c>
      <c r="X8" s="65"/>
      <c r="Y8" s="34"/>
      <c r="Z8" s="64"/>
      <c r="AA8" s="65"/>
      <c r="AB8" s="65"/>
      <c r="AC8" s="64"/>
      <c r="AD8" s="64"/>
      <c r="AE8" s="64"/>
      <c r="AF8" s="82"/>
      <c r="AG8" s="53"/>
      <c r="AH8" s="50"/>
      <c r="AI8" s="53"/>
    </row>
    <row r="9" spans="1:35" s="1" customFormat="1" ht="48" customHeight="1">
      <c r="A9" s="64"/>
      <c r="B9" s="73"/>
      <c r="C9" s="71"/>
      <c r="D9" s="72"/>
      <c r="E9" s="65"/>
      <c r="F9" s="65"/>
      <c r="G9" s="8" t="s">
        <v>8</v>
      </c>
      <c r="H9" s="8" t="s">
        <v>9</v>
      </c>
      <c r="I9" s="65"/>
      <c r="J9" s="65"/>
      <c r="K9" s="8" t="s">
        <v>8</v>
      </c>
      <c r="L9" s="8" t="s">
        <v>9</v>
      </c>
      <c r="M9" s="65"/>
      <c r="N9" s="65"/>
      <c r="O9" s="8" t="s">
        <v>8</v>
      </c>
      <c r="P9" s="8" t="s">
        <v>9</v>
      </c>
      <c r="Q9" s="65"/>
      <c r="R9" s="65"/>
      <c r="S9" s="8" t="s">
        <v>8</v>
      </c>
      <c r="T9" s="8" t="s">
        <v>9</v>
      </c>
      <c r="U9" s="65"/>
      <c r="V9" s="65"/>
      <c r="W9" s="8" t="s">
        <v>8</v>
      </c>
      <c r="X9" s="8" t="s">
        <v>9</v>
      </c>
      <c r="Y9" s="34" t="s">
        <v>21</v>
      </c>
      <c r="Z9" s="64"/>
      <c r="AA9" s="8" t="s">
        <v>22</v>
      </c>
      <c r="AB9" s="8" t="s">
        <v>9</v>
      </c>
      <c r="AC9" s="64"/>
      <c r="AD9" s="64"/>
      <c r="AE9" s="64"/>
      <c r="AF9" s="83"/>
      <c r="AG9" s="54"/>
      <c r="AH9" s="51"/>
      <c r="AI9" s="54"/>
    </row>
    <row r="10" spans="1:35" s="1" customFormat="1" ht="99.75">
      <c r="A10" s="6">
        <v>1</v>
      </c>
      <c r="B10" s="47" t="s">
        <v>33</v>
      </c>
      <c r="C10" s="48" t="s">
        <v>32</v>
      </c>
      <c r="D10" s="33" t="s">
        <v>31</v>
      </c>
      <c r="E10" s="7" t="s">
        <v>25</v>
      </c>
      <c r="F10" s="7">
        <v>490350</v>
      </c>
      <c r="G10" s="45">
        <v>0</v>
      </c>
      <c r="H10" s="7">
        <f>F10*G10</f>
        <v>0</v>
      </c>
      <c r="I10" s="7" t="s">
        <v>26</v>
      </c>
      <c r="J10" s="7">
        <v>735530</v>
      </c>
      <c r="K10" s="45">
        <v>0</v>
      </c>
      <c r="L10" s="7">
        <f>J10*K10</f>
        <v>0</v>
      </c>
      <c r="M10" s="7" t="s">
        <v>27</v>
      </c>
      <c r="N10" s="7">
        <v>700500</v>
      </c>
      <c r="O10" s="45">
        <v>0</v>
      </c>
      <c r="P10" s="7">
        <f>N10*O10</f>
        <v>0</v>
      </c>
      <c r="Q10" s="43"/>
      <c r="R10" s="7"/>
      <c r="S10" s="7"/>
      <c r="T10" s="7"/>
      <c r="U10" s="43"/>
      <c r="V10" s="7"/>
      <c r="W10" s="7"/>
      <c r="X10" s="7"/>
      <c r="Y10" s="35">
        <v>3</v>
      </c>
      <c r="Z10" s="7">
        <f>(F10+J10+N10+R10+V10)/Y10</f>
        <v>642126.66666666663</v>
      </c>
      <c r="AA10" s="9">
        <v>0</v>
      </c>
      <c r="AB10" s="7">
        <f>Z10*AA10</f>
        <v>0</v>
      </c>
      <c r="AC10" s="7">
        <f>(AD10/Z10)*100</f>
        <v>20.650796436213909</v>
      </c>
      <c r="AD10" s="7">
        <f>STDEVA(F10,J10,N10,R10,V10)</f>
        <v>132604.27079597916</v>
      </c>
      <c r="AE10" s="7">
        <f>ROUND((Z10+AB10),2)</f>
        <v>642126.67000000004</v>
      </c>
      <c r="AF10" s="38">
        <v>1</v>
      </c>
      <c r="AG10" s="21">
        <f>AF10*AE10</f>
        <v>642126.67000000004</v>
      </c>
      <c r="AH10" s="21">
        <f>ROUND((F10+H10),2)</f>
        <v>490350</v>
      </c>
      <c r="AI10" s="21">
        <f>AH10*AF10</f>
        <v>490350</v>
      </c>
    </row>
    <row r="11" spans="1:35" ht="15.4" thickBot="1">
      <c r="A11" s="69" t="s">
        <v>3</v>
      </c>
      <c r="B11" s="70"/>
      <c r="C11" s="70"/>
      <c r="D11" s="22"/>
      <c r="E11" s="22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4"/>
      <c r="AA11" s="25"/>
      <c r="AB11" s="25"/>
      <c r="AC11" s="25"/>
      <c r="AD11" s="25"/>
      <c r="AE11" s="25"/>
      <c r="AF11" s="26"/>
      <c r="AG11" s="27">
        <f>SUM(AG10)</f>
        <v>642126.67000000004</v>
      </c>
      <c r="AH11" s="27"/>
      <c r="AI11" s="27">
        <f>SUM(AI10)</f>
        <v>490350</v>
      </c>
    </row>
    <row r="12" spans="1:35" ht="15">
      <c r="A12" s="79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28"/>
      <c r="AH12" s="57"/>
      <c r="AI12" s="58"/>
    </row>
    <row r="13" spans="1:35">
      <c r="A13" s="29"/>
      <c r="B13" s="14"/>
      <c r="C13" s="37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4"/>
      <c r="AC13" s="14"/>
      <c r="AD13" s="14"/>
      <c r="AE13" s="14"/>
      <c r="AF13" s="16"/>
      <c r="AG13" s="30"/>
      <c r="AH13" s="59"/>
      <c r="AI13" s="60"/>
    </row>
    <row r="14" spans="1:35" ht="21" customHeight="1" thickBot="1">
      <c r="A14" s="67" t="s">
        <v>29</v>
      </c>
      <c r="B14" s="68"/>
      <c r="C14" s="68"/>
      <c r="D14" s="68"/>
      <c r="E14" s="68"/>
      <c r="F14" s="68"/>
      <c r="G14" s="68"/>
      <c r="H14" s="68"/>
      <c r="I14" s="68"/>
      <c r="J14" s="68"/>
      <c r="K14" s="31"/>
      <c r="L14" s="31"/>
      <c r="M14" s="44">
        <f>AI11</f>
        <v>490350</v>
      </c>
      <c r="N14" s="74" t="str">
        <f>SUBSTITUTE(PROPER(INDEX(n_4,MID(TEXT(M14,n0),1,1)+1)&amp;INDEX(n0x,MID(TEXT(M14,n0),2,1)+1,MID(TEXT(M14,n0),3,1)+1)&amp;IF(-MID(TEXT(M14,n0),1,3),"миллиард"&amp;VLOOKUP(MID(TEXT(M14,n0),3,1)*AND(MID(TEXT(M14,n0),2,1)-1),мил,2),"")&amp;INDEX(n_4,MID(TEXT(M14,n0),4,1)+1)&amp;INDEX(n0x,MID(TEXT(M14,n0),5,1)+1,MID(TEXT(M14,n0),6,1)+1)&amp;IF(-MID(TEXT(M14,n0),4,3),"миллион"&amp;VLOOKUP(MID(TEXT(M14,n0),6,1)*AND(MID(TEXT(M14,n0),5,1)-1),мил,2),"")&amp;INDEX(n_4,MID(TEXT(M14,n0),7,1)+1)&amp;INDEX(n1x,MID(TEXT(M14,n0),8,1)+1,MID(TEXT(M14,n0),9,1)+1)&amp;IF(-MID(TEXT(M14,n0),7,3),VLOOKUP(MID(TEXT(M14,n0),9,1)*AND(MID(TEXT(M14,n0),8,1)-1),тыс,2),"")&amp;INDEX(n_4,MID(TEXT(M14,n0),10,1)+1)&amp;INDEX(n0x,MID(TEXT(M14,n0),11,1)+1,MID(TEXT(M14,n0),12,1)+1)),"z"," ")&amp;IF(TRUNC(TEXT(M14,n0)),"","Ноль ")&amp;"рубл"&amp;VLOOKUP(MOD(MAX(MOD(MID(TEXT(M14,n0),11,2)-11,100),9),10),{0,"ь ";1,"я ";4,"ей "},2)&amp;RIGHT(TEXT(M14,n0),2)&amp;" копе"&amp;VLOOKUP(MOD(MAX(MOD(RIGHT(TEXT(M14,n0),2)-11,100),9),10),{0,"йка";1,"йки";4,"ек"},2)</f>
        <v>Четыреста девяносто тысяч триста пятьдесят рублей 00 копеек</v>
      </c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5"/>
      <c r="AH14" s="59"/>
      <c r="AI14" s="60"/>
    </row>
    <row r="15" spans="1:35" ht="21" customHeight="1" thickBot="1">
      <c r="A15" s="67"/>
      <c r="B15" s="68"/>
      <c r="C15" s="68"/>
      <c r="D15" s="68"/>
      <c r="E15" s="68"/>
      <c r="F15" s="68"/>
      <c r="G15" s="68"/>
      <c r="H15" s="68"/>
      <c r="I15" s="68"/>
      <c r="J15" s="68"/>
      <c r="K15" s="32"/>
      <c r="L15" s="32"/>
      <c r="M15" s="4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5"/>
      <c r="AH15" s="61"/>
      <c r="AI15" s="62"/>
    </row>
  </sheetData>
  <mergeCells count="46">
    <mergeCell ref="AE1:AG1"/>
    <mergeCell ref="A3:AG3"/>
    <mergeCell ref="A2:AG2"/>
    <mergeCell ref="N15:AG15"/>
    <mergeCell ref="A12:AF12"/>
    <mergeCell ref="AC6:AC9"/>
    <mergeCell ref="AD6:AD9"/>
    <mergeCell ref="AA6:AB8"/>
    <mergeCell ref="AE6:AE9"/>
    <mergeCell ref="N8:N9"/>
    <mergeCell ref="K8:L8"/>
    <mergeCell ref="M7:P7"/>
    <mergeCell ref="O8:P8"/>
    <mergeCell ref="AF6:AF9"/>
    <mergeCell ref="AG6:AG9"/>
    <mergeCell ref="U7:X7"/>
    <mergeCell ref="U8:U9"/>
    <mergeCell ref="V8:V9"/>
    <mergeCell ref="W8:X8"/>
    <mergeCell ref="A15:J15"/>
    <mergeCell ref="A11:C11"/>
    <mergeCell ref="F8:F9"/>
    <mergeCell ref="G8:H8"/>
    <mergeCell ref="J8:J9"/>
    <mergeCell ref="A6:A9"/>
    <mergeCell ref="C6:C9"/>
    <mergeCell ref="D6:D9"/>
    <mergeCell ref="B6:B9"/>
    <mergeCell ref="A14:J14"/>
    <mergeCell ref="N14:AG14"/>
    <mergeCell ref="AH6:AH9"/>
    <mergeCell ref="AI6:AI9"/>
    <mergeCell ref="A4:AI4"/>
    <mergeCell ref="AH12:AI15"/>
    <mergeCell ref="K5:M5"/>
    <mergeCell ref="Z6:Z9"/>
    <mergeCell ref="M8:M9"/>
    <mergeCell ref="E7:H7"/>
    <mergeCell ref="E8:E9"/>
    <mergeCell ref="I7:L7"/>
    <mergeCell ref="I8:I9"/>
    <mergeCell ref="E6:X6"/>
    <mergeCell ref="Q7:T7"/>
    <mergeCell ref="Q8:Q9"/>
    <mergeCell ref="R8:R9"/>
    <mergeCell ref="S8:T8"/>
  </mergeCells>
  <pageMargins left="0.39370078740157483" right="0.39370078740157483" top="0.39370078740157483" bottom="0.39370078740157483" header="0.11811023622047245" footer="0.11811023622047245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2026-07-20T05:19:12Z</dcterms:modified>
</cp:coreProperties>
</file>