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O15" i="1" l="1"/>
  <c r="N6" i="1" l="1"/>
  <c r="J13" i="1" l="1"/>
  <c r="J12" i="1"/>
  <c r="K13" i="1" l="1"/>
  <c r="L13" i="1" s="1"/>
  <c r="M13" i="1"/>
  <c r="N13" i="1"/>
  <c r="O13" i="1" s="1"/>
  <c r="L12" i="1"/>
  <c r="M12" i="1"/>
  <c r="N12" i="1"/>
  <c r="O12" i="1" s="1"/>
  <c r="J11" i="1"/>
  <c r="K11" i="1" s="1"/>
  <c r="L11" i="1" s="1"/>
  <c r="M11" i="1"/>
  <c r="N11" i="1"/>
  <c r="O11" i="1" s="1"/>
  <c r="J10" i="1"/>
  <c r="K10" i="1" s="1"/>
  <c r="L10" i="1" s="1"/>
  <c r="M10" i="1"/>
  <c r="N10" i="1"/>
  <c r="O10" i="1" s="1"/>
  <c r="J14" i="1"/>
  <c r="K14" i="1" s="1"/>
  <c r="L14" i="1" s="1"/>
  <c r="M14" i="1"/>
  <c r="N14" i="1"/>
  <c r="O14" i="1" s="1"/>
  <c r="M9" i="1" l="1"/>
  <c r="N9" i="1" l="1"/>
  <c r="O9" i="1" s="1"/>
  <c r="J9" i="1"/>
  <c r="K9" i="1" s="1"/>
  <c r="L9" i="1" s="1"/>
  <c r="N8" i="1" l="1"/>
  <c r="O8" i="1" s="1"/>
  <c r="M8" i="1"/>
  <c r="J8" i="1"/>
  <c r="K8" i="1" s="1"/>
  <c r="L8" i="1" s="1"/>
  <c r="J7" i="1" l="1"/>
  <c r="J6" i="1"/>
  <c r="K6" i="1" s="1"/>
  <c r="L6" i="1" s="1"/>
  <c r="N7" i="1" l="1"/>
  <c r="O7" i="1" s="1"/>
  <c r="M7" i="1"/>
  <c r="K7" i="1"/>
  <c r="L7" i="1" s="1"/>
  <c r="O6" i="1"/>
  <c r="M6" i="1"/>
</calcChain>
</file>

<file path=xl/sharedStrings.xml><?xml version="1.0" encoding="utf-8"?>
<sst xmlns="http://schemas.openxmlformats.org/spreadsheetml/2006/main" count="54" uniqueCount="37">
  <si>
    <t>Расчет начальной (максимальной) цены контракта</t>
  </si>
  <si>
    <t>№</t>
  </si>
  <si>
    <t>Наименование предмета контракта</t>
  </si>
  <si>
    <t>Наименование изделия</t>
  </si>
  <si>
    <t>Технические характеристики</t>
  </si>
  <si>
    <t>Ед. изм</t>
  </si>
  <si>
    <t>Кол-во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</si>
  <si>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</si>
  <si>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</t>
  </si>
  <si>
    <t>Поставщик 1</t>
  </si>
  <si>
    <t>Поставщик 2</t>
  </si>
  <si>
    <t>Поставщик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</si>
  <si>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</si>
  <si>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</si>
  <si>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</si>
  <si>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sz val="10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</si>
  <si>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Минимальная цена за единицу изм. по представленным коммерческим предложениям (руб.)</t>
  </si>
  <si>
    <t>Н(М)Ц контракта,
 (руб.)*</t>
  </si>
  <si>
    <t xml:space="preserve">Характеристики указаны в Приложение № 1 к Техническому заданию  </t>
  </si>
  <si>
    <t xml:space="preserve">При определении начальной (максимальной) цены контракта, в целях более эффективного использования денежных средств (ст.34 "Принцип эффективности использования бюджетных средств" Бюджетного кодекса Российской Федерации от 31.07.1998  № 145-ФЗ, письмо Минфина России от 16 июня 2017 г. № 24-01-10/37713), установлена цена за единицу измерения, равная минимальному значению цен среди представленных коммерческих предложений. </t>
  </si>
  <si>
    <t>штука</t>
  </si>
  <si>
    <t>рулон</t>
  </si>
  <si>
    <t>лист</t>
  </si>
  <si>
    <t>Воздушно-пузырьковая пленка</t>
  </si>
  <si>
    <t>Лента клеевая на бумажной основе</t>
  </si>
  <si>
    <t>Клейкая лента</t>
  </si>
  <si>
    <t xml:space="preserve">Поставка упаковочного материала </t>
  </si>
  <si>
    <r>
      <t>В соответствии со статьей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 использовался метод сопоставимых рыночных цен. Для определения начальной (максимальной) цены контракта были испол</t>
    </r>
    <r>
      <rPr>
        <sz val="10"/>
        <rFont val="Times New Roman"/>
        <family val="1"/>
        <charset val="204"/>
      </rPr>
      <t xml:space="preserve">ьзованы: коммерческие предложения. </t>
    </r>
    <r>
      <rPr>
        <sz val="10"/>
        <color indexed="8"/>
        <rFont val="Times New Roman"/>
        <family val="1"/>
        <charset val="204"/>
      </rPr>
      <t xml:space="preserve">При определении Н(М)ЦК применялся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  </r>
  </si>
  <si>
    <t xml:space="preserve"> 
Ведущий специалист материально-технического обеспечения                                                                                           Катышева Ольга Анатольевна
</t>
  </si>
  <si>
    <t>Материал изоляционный рулонный</t>
  </si>
  <si>
    <t>Плиты, листы, пленка и полосы (ленты) прочие пластмассовые</t>
  </si>
  <si>
    <t>метр</t>
  </si>
  <si>
    <r>
      <t xml:space="preserve"> </t>
    </r>
    <r>
      <rPr>
        <i/>
        <sz val="10"/>
        <color indexed="8"/>
        <rFont val="Times New Roman"/>
        <family val="1"/>
        <charset val="204"/>
      </rPr>
      <t>Приложение № 2 к Техническому заданию</t>
    </r>
  </si>
  <si>
    <r>
      <t xml:space="preserve">ИТОГО: Начальная (максимальная) цена контракта составляет </t>
    </r>
    <r>
      <rPr>
        <b/>
        <sz val="10"/>
        <color indexed="8"/>
        <rFont val="Times New Roman"/>
        <family val="1"/>
        <charset val="204"/>
      </rPr>
      <t>192 772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(сто девяносто две тысячи семьсот семьдесят два)</t>
    </r>
    <r>
      <rPr>
        <sz val="10"/>
        <color indexed="8"/>
        <rFont val="Times New Roman"/>
        <family val="1"/>
        <charset val="204"/>
      </rPr>
      <t xml:space="preserve"> рубля 00 копеек. В начальную (максимальную) цену контракта включены все расходы поставщика, связанные с выполнением условий контракта, в том числе расходы на страхование, уплату пошлин, налогов, сборов и других обязательных платежей, установленных законодательством Российской Федерации, включая расходы на транспортировку.    </t>
    </r>
  </si>
  <si>
    <t>Коммерческое предложение (вх. № 1240-01-22 от 04.08.2026 )</t>
  </si>
  <si>
    <t>Коммерческое предложение (вх. № 1239-01-22 от 04.08.2026)</t>
  </si>
  <si>
    <t>Коммерческое предложение   (вх. № 1241-01-22 от 04.08.2026 )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</si>
</sst>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</font>
    <font>
      <i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9" fillId="2" borderId="10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44500" y="2428875"/>
          <a:ext cx="1247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934825" y="2400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81643</xdr:colOff>
      <xdr:row>4</xdr:row>
      <xdr:rowOff>371475</xdr:rowOff>
    </xdr:from>
    <xdr:to>
      <xdr:col>13</xdr:col>
      <xdr:colOff>14968</xdr:colOff>
      <xdr:row>4</xdr:row>
      <xdr:rowOff>733425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73918" y="1847850"/>
          <a:ext cx="14478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326571</xdr:colOff>
      <xdr:row>4</xdr:row>
      <xdr:rowOff>1943100</xdr:rowOff>
    </xdr:from>
    <xdr:to>
      <xdr:col>12</xdr:col>
      <xdr:colOff>478971</xdr:colOff>
      <xdr:row>4</xdr:row>
      <xdr:rowOff>2171700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718846" y="3419475"/>
          <a:ext cx="1524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topLeftCell="C6" zoomScaleNormal="100" workbookViewId="0">
      <selection activeCell="I10" sqref="I10"/>
    </sheetView>
  </sheetViews>
  <sheetFormatPr defaultColWidth="9.109375" defaultRowHeight="13.2" x14ac:dyDescent="0.25"/>
  <cols>
    <col min="1" max="1" width="8.33203125" style="1" customWidth="1"/>
    <col min="2" max="2" width="30" style="1" customWidth="1"/>
    <col min="3" max="3" width="29.44140625" style="1" customWidth="1"/>
    <col min="4" max="4" width="40.33203125" style="1" customWidth="1"/>
    <col min="5" max="5" width="9.88671875" style="1" customWidth="1"/>
    <col min="6" max="6" width="10.109375" style="2" customWidth="1"/>
    <col min="7" max="7" width="16.109375" style="1" customWidth="1"/>
    <col min="8" max="8" width="16.44140625" style="1" customWidth="1"/>
    <col min="9" max="10" width="16.6640625" style="1" customWidth="1"/>
    <col min="11" max="11" width="18.109375" style="1" customWidth="1"/>
    <col min="12" max="12" width="19" style="9" customWidth="1"/>
    <col min="13" max="13" width="22.6640625" style="1" customWidth="1"/>
    <col min="14" max="14" width="16.33203125" style="1" customWidth="1"/>
    <col min="15" max="15" width="17" style="1" customWidth="1"/>
    <col min="16" max="16384" width="9.109375" style="1"/>
  </cols>
  <sheetData>
    <row r="1" spans="1:16" ht="32.25" customHeight="1" x14ac:dyDescent="0.3">
      <c r="J1" s="44" t="s">
        <v>32</v>
      </c>
      <c r="K1" s="45"/>
      <c r="L1" s="45"/>
      <c r="M1" s="45"/>
      <c r="N1" s="45"/>
      <c r="O1" s="45"/>
      <c r="P1" s="3"/>
    </row>
    <row r="2" spans="1:16" ht="20.399999999999999" x14ac:dyDescent="0.3">
      <c r="C2" s="46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"/>
      <c r="O2" s="4"/>
      <c r="P2" s="3"/>
    </row>
    <row r="3" spans="1:16" ht="59.25" customHeight="1" x14ac:dyDescent="0.25">
      <c r="B3" s="52" t="s">
        <v>27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 ht="59.25" customHeight="1" x14ac:dyDescent="0.25">
      <c r="A4" s="48" t="s">
        <v>1</v>
      </c>
      <c r="B4" s="49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33" t="s">
        <v>34</v>
      </c>
      <c r="H4" s="33" t="s">
        <v>35</v>
      </c>
      <c r="I4" s="33" t="s">
        <v>36</v>
      </c>
      <c r="J4" s="51" t="s">
        <v>7</v>
      </c>
      <c r="K4" s="51"/>
      <c r="L4" s="51"/>
      <c r="M4" s="37" t="s">
        <v>8</v>
      </c>
      <c r="N4" s="37"/>
      <c r="O4" s="37"/>
    </row>
    <row r="5" spans="1:16" ht="171.6" x14ac:dyDescent="0.25">
      <c r="A5" s="49"/>
      <c r="B5" s="50"/>
      <c r="C5" s="49"/>
      <c r="D5" s="49"/>
      <c r="E5" s="49"/>
      <c r="F5" s="49"/>
      <c r="G5" s="5" t="s">
        <v>9</v>
      </c>
      <c r="H5" s="11" t="s">
        <v>10</v>
      </c>
      <c r="I5" s="11" t="s">
        <v>11</v>
      </c>
      <c r="J5" s="5" t="s">
        <v>12</v>
      </c>
      <c r="K5" s="5" t="s">
        <v>13</v>
      </c>
      <c r="L5" s="5" t="s">
        <v>14</v>
      </c>
      <c r="M5" s="6" t="s">
        <v>15</v>
      </c>
      <c r="N5" s="5" t="s">
        <v>16</v>
      </c>
      <c r="O5" s="7" t="s">
        <v>17</v>
      </c>
    </row>
    <row r="6" spans="1:16" ht="24.9" customHeight="1" x14ac:dyDescent="0.25">
      <c r="A6" s="12">
        <v>1</v>
      </c>
      <c r="B6" s="38" t="s">
        <v>26</v>
      </c>
      <c r="C6" s="26" t="s">
        <v>23</v>
      </c>
      <c r="D6" s="16" t="s">
        <v>18</v>
      </c>
      <c r="E6" s="28" t="s">
        <v>21</v>
      </c>
      <c r="F6" s="27">
        <v>3</v>
      </c>
      <c r="G6" s="29">
        <v>5936</v>
      </c>
      <c r="H6" s="30">
        <v>6070</v>
      </c>
      <c r="I6" s="30">
        <v>6105</v>
      </c>
      <c r="J6" s="18">
        <f t="shared" ref="J6:J8" si="0">(G6+H6+I6)/3</f>
        <v>6037</v>
      </c>
      <c r="K6" s="19">
        <f>SQRT(((G6-J6)*(G6-J6)+(H6-J6)*(H6-J6)+(I6-J6)*(I6-J6))/(3-1))</f>
        <v>89.202017914394744</v>
      </c>
      <c r="L6" s="19">
        <f>K6/J6*100</f>
        <v>1.4775885028059423</v>
      </c>
      <c r="M6" s="20">
        <f t="shared" ref="M6:M14" si="1">(G6+H6+I6)/3</f>
        <v>6037</v>
      </c>
      <c r="N6" s="21">
        <f>MIN(G6,H6,I6)</f>
        <v>5936</v>
      </c>
      <c r="O6" s="21">
        <f>N6*F6</f>
        <v>17808</v>
      </c>
    </row>
    <row r="7" spans="1:16" ht="26.4" x14ac:dyDescent="0.25">
      <c r="A7" s="12">
        <v>2</v>
      </c>
      <c r="B7" s="39"/>
      <c r="C7" s="26" t="s">
        <v>29</v>
      </c>
      <c r="D7" s="16" t="s">
        <v>18</v>
      </c>
      <c r="E7" s="28" t="s">
        <v>31</v>
      </c>
      <c r="F7" s="27">
        <v>350</v>
      </c>
      <c r="G7" s="29">
        <v>138</v>
      </c>
      <c r="H7" s="30">
        <v>142</v>
      </c>
      <c r="I7" s="30">
        <v>158</v>
      </c>
      <c r="J7" s="18">
        <f t="shared" si="0"/>
        <v>146</v>
      </c>
      <c r="K7" s="19">
        <f t="shared" ref="K7" si="2">SQRT(((G7-J7)*(G7-J7)+(H7-J7)*(H7-J7)+(I7-J7)*(I7-J7))/(3-1))</f>
        <v>10.583005244258363</v>
      </c>
      <c r="L7" s="19">
        <f t="shared" ref="L7" si="3">K7/J7*100</f>
        <v>7.2486337289440845</v>
      </c>
      <c r="M7" s="20">
        <f t="shared" si="1"/>
        <v>146</v>
      </c>
      <c r="N7" s="21">
        <f t="shared" ref="N7" si="4">MIN(G7,H7,I7)</f>
        <v>138</v>
      </c>
      <c r="O7" s="21">
        <f t="shared" ref="O7:O8" si="5">N7*F7</f>
        <v>48300</v>
      </c>
    </row>
    <row r="8" spans="1:16" ht="29.25" customHeight="1" x14ac:dyDescent="0.25">
      <c r="A8" s="15">
        <v>3</v>
      </c>
      <c r="B8" s="39"/>
      <c r="C8" s="26" t="s">
        <v>24</v>
      </c>
      <c r="D8" s="17" t="s">
        <v>18</v>
      </c>
      <c r="E8" s="28" t="s">
        <v>21</v>
      </c>
      <c r="F8" s="27">
        <v>10</v>
      </c>
      <c r="G8" s="31">
        <v>291</v>
      </c>
      <c r="H8" s="32">
        <v>295</v>
      </c>
      <c r="I8" s="32">
        <v>302</v>
      </c>
      <c r="J8" s="22">
        <f t="shared" si="0"/>
        <v>296</v>
      </c>
      <c r="K8" s="23">
        <f t="shared" ref="K8:K13" si="6">SQRT(((G8-J8)*(G8-J8)+(H8-J8)*(H8-J8)+(I8-J8)*(I8-J8))/(3-1))</f>
        <v>5.5677643628300215</v>
      </c>
      <c r="L8" s="23">
        <f>K8/J8*100</f>
        <v>1.8810014739290615</v>
      </c>
      <c r="M8" s="20">
        <f t="shared" si="1"/>
        <v>296</v>
      </c>
      <c r="N8" s="24">
        <f t="shared" ref="N8:N13" si="7">MIN(G8,H8,I8)</f>
        <v>291</v>
      </c>
      <c r="O8" s="24">
        <f t="shared" si="5"/>
        <v>2910</v>
      </c>
    </row>
    <row r="9" spans="1:16" s="13" customFormat="1" ht="33" customHeight="1" x14ac:dyDescent="0.25">
      <c r="A9" s="12">
        <v>4</v>
      </c>
      <c r="B9" s="39"/>
      <c r="C9" s="26" t="s">
        <v>30</v>
      </c>
      <c r="D9" s="16" t="s">
        <v>18</v>
      </c>
      <c r="E9" s="28" t="s">
        <v>22</v>
      </c>
      <c r="F9" s="27">
        <v>30</v>
      </c>
      <c r="G9" s="29">
        <v>1640</v>
      </c>
      <c r="H9" s="30">
        <v>1720</v>
      </c>
      <c r="I9" s="30">
        <v>1802</v>
      </c>
      <c r="J9" s="18">
        <f t="shared" ref="J9:J14" si="8">(G9+H9+I9)/3</f>
        <v>1720.6666666666667</v>
      </c>
      <c r="K9" s="19">
        <f t="shared" si="6"/>
        <v>81.002057587034997</v>
      </c>
      <c r="L9" s="19">
        <f>K9/J9*100</f>
        <v>4.707597302617299</v>
      </c>
      <c r="M9" s="20">
        <f t="shared" si="1"/>
        <v>1720.6666666666667</v>
      </c>
      <c r="N9" s="21">
        <f t="shared" si="7"/>
        <v>1640</v>
      </c>
      <c r="O9" s="21">
        <f t="shared" ref="O9:O14" si="9">N9*F9</f>
        <v>49200</v>
      </c>
    </row>
    <row r="10" spans="1:16" s="13" customFormat="1" ht="33" customHeight="1" x14ac:dyDescent="0.25">
      <c r="A10" s="12">
        <v>5</v>
      </c>
      <c r="B10" s="39"/>
      <c r="C10" s="26" t="s">
        <v>30</v>
      </c>
      <c r="D10" s="16" t="s">
        <v>18</v>
      </c>
      <c r="E10" s="28" t="s">
        <v>22</v>
      </c>
      <c r="F10" s="27">
        <v>15</v>
      </c>
      <c r="G10" s="29">
        <v>1666</v>
      </c>
      <c r="H10" s="30">
        <v>1692</v>
      </c>
      <c r="I10" s="30">
        <v>1738</v>
      </c>
      <c r="J10" s="18">
        <f t="shared" si="8"/>
        <v>1698.6666666666667</v>
      </c>
      <c r="K10" s="19">
        <f t="shared" si="6"/>
        <v>36.460023770334182</v>
      </c>
      <c r="L10" s="19">
        <f t="shared" ref="L10:L13" si="10">K10/J10*100</f>
        <v>2.1463907243132367</v>
      </c>
      <c r="M10" s="20">
        <f t="shared" si="1"/>
        <v>1698.6666666666667</v>
      </c>
      <c r="N10" s="21">
        <f t="shared" si="7"/>
        <v>1666</v>
      </c>
      <c r="O10" s="21">
        <f t="shared" si="9"/>
        <v>24990</v>
      </c>
    </row>
    <row r="11" spans="1:16" s="13" customFormat="1" ht="33" customHeight="1" x14ac:dyDescent="0.25">
      <c r="A11" s="15">
        <v>6</v>
      </c>
      <c r="B11" s="39"/>
      <c r="C11" s="26" t="s">
        <v>30</v>
      </c>
      <c r="D11" s="16" t="s">
        <v>18</v>
      </c>
      <c r="E11" s="28" t="s">
        <v>22</v>
      </c>
      <c r="F11" s="27">
        <v>8</v>
      </c>
      <c r="G11" s="29">
        <v>2576</v>
      </c>
      <c r="H11" s="30">
        <v>2592</v>
      </c>
      <c r="I11" s="30">
        <v>2605</v>
      </c>
      <c r="J11" s="18">
        <f t="shared" si="8"/>
        <v>2591</v>
      </c>
      <c r="K11" s="19">
        <f t="shared" si="6"/>
        <v>14.52583904633395</v>
      </c>
      <c r="L11" s="19">
        <f t="shared" si="10"/>
        <v>0.56062674821821501</v>
      </c>
      <c r="M11" s="20">
        <f t="shared" si="1"/>
        <v>2591</v>
      </c>
      <c r="N11" s="21">
        <f t="shared" si="7"/>
        <v>2576</v>
      </c>
      <c r="O11" s="21">
        <f t="shared" si="9"/>
        <v>20608</v>
      </c>
    </row>
    <row r="12" spans="1:16" s="13" customFormat="1" ht="33" customHeight="1" x14ac:dyDescent="0.25">
      <c r="A12" s="15">
        <v>7</v>
      </c>
      <c r="B12" s="39"/>
      <c r="C12" s="26" t="s">
        <v>25</v>
      </c>
      <c r="D12" s="16" t="s">
        <v>18</v>
      </c>
      <c r="E12" s="28" t="s">
        <v>20</v>
      </c>
      <c r="F12" s="27">
        <v>20</v>
      </c>
      <c r="G12" s="29">
        <v>89</v>
      </c>
      <c r="H12" s="30">
        <v>94</v>
      </c>
      <c r="I12" s="30">
        <v>99</v>
      </c>
      <c r="J12" s="18">
        <f t="shared" si="8"/>
        <v>94</v>
      </c>
      <c r="K12" s="19">
        <f>SQRT(((G12-J12)*(G12-J12)+(H12-J12)*(H12-J12)+(I12-J12)*(I12-J12))/(3-1))</f>
        <v>5</v>
      </c>
      <c r="L12" s="19">
        <f t="shared" si="10"/>
        <v>5.3191489361702127</v>
      </c>
      <c r="M12" s="20">
        <f t="shared" si="1"/>
        <v>94</v>
      </c>
      <c r="N12" s="21">
        <f t="shared" si="7"/>
        <v>89</v>
      </c>
      <c r="O12" s="21">
        <f t="shared" si="9"/>
        <v>1780</v>
      </c>
    </row>
    <row r="13" spans="1:16" s="13" customFormat="1" ht="33" customHeight="1" x14ac:dyDescent="0.25">
      <c r="A13" s="15">
        <v>8</v>
      </c>
      <c r="B13" s="39"/>
      <c r="C13" s="26" t="s">
        <v>30</v>
      </c>
      <c r="D13" s="16" t="s">
        <v>18</v>
      </c>
      <c r="E13" s="28" t="s">
        <v>22</v>
      </c>
      <c r="F13" s="27">
        <v>6</v>
      </c>
      <c r="G13" s="29">
        <v>2800</v>
      </c>
      <c r="H13" s="30">
        <v>2920</v>
      </c>
      <c r="I13" s="30">
        <v>3005</v>
      </c>
      <c r="J13" s="18">
        <f t="shared" si="8"/>
        <v>2908.3333333333335</v>
      </c>
      <c r="K13" s="19">
        <f t="shared" si="6"/>
        <v>102.9967637032025</v>
      </c>
      <c r="L13" s="19">
        <f t="shared" si="10"/>
        <v>3.5414360012562462</v>
      </c>
      <c r="M13" s="20">
        <f t="shared" si="1"/>
        <v>2908.3333333333335</v>
      </c>
      <c r="N13" s="21">
        <f t="shared" si="7"/>
        <v>2800</v>
      </c>
      <c r="O13" s="21">
        <f t="shared" si="9"/>
        <v>16800</v>
      </c>
    </row>
    <row r="14" spans="1:16" s="13" customFormat="1" ht="24.9" customHeight="1" x14ac:dyDescent="0.25">
      <c r="A14" s="12">
        <v>9</v>
      </c>
      <c r="B14" s="39"/>
      <c r="C14" s="26" t="s">
        <v>30</v>
      </c>
      <c r="D14" s="16" t="s">
        <v>18</v>
      </c>
      <c r="E14" s="28" t="s">
        <v>22</v>
      </c>
      <c r="F14" s="27">
        <v>8</v>
      </c>
      <c r="G14" s="29">
        <v>1297</v>
      </c>
      <c r="H14" s="30">
        <v>1320</v>
      </c>
      <c r="I14" s="30">
        <v>1368</v>
      </c>
      <c r="J14" s="18">
        <f t="shared" si="8"/>
        <v>1328.3333333333333</v>
      </c>
      <c r="K14" s="19">
        <f t="shared" ref="K14" si="11">SQRT(((G14-J14)*(G14-J14)+(H14-J14)*(H14-J14)+(I14-J14)*(I14-J14))/(3-1))</f>
        <v>36.226141573915008</v>
      </c>
      <c r="L14" s="19">
        <f t="shared" ref="L14" si="12">K14/J14*100</f>
        <v>2.7271875714365126</v>
      </c>
      <c r="M14" s="20">
        <f t="shared" si="1"/>
        <v>1328.3333333333333</v>
      </c>
      <c r="N14" s="21">
        <f t="shared" ref="N14" si="13">MIN(G14,H14,I14)</f>
        <v>1297</v>
      </c>
      <c r="O14" s="21">
        <f t="shared" si="9"/>
        <v>10376</v>
      </c>
    </row>
    <row r="15" spans="1:16" s="13" customFormat="1" ht="24.9" customHeight="1" x14ac:dyDescent="0.25">
      <c r="A15" s="40"/>
      <c r="B15" s="41"/>
      <c r="C15" s="42"/>
      <c r="D15" s="41"/>
      <c r="E15" s="42"/>
      <c r="F15" s="42"/>
      <c r="G15" s="41"/>
      <c r="H15" s="41"/>
      <c r="I15" s="41"/>
      <c r="J15" s="41"/>
      <c r="K15" s="41"/>
      <c r="L15" s="41"/>
      <c r="M15" s="43"/>
      <c r="N15" s="8"/>
      <c r="O15" s="25">
        <f>SUM(O6:O14)</f>
        <v>192772</v>
      </c>
    </row>
    <row r="16" spans="1:16" s="10" customFormat="1" x14ac:dyDescent="0.25">
      <c r="A16" s="1"/>
      <c r="B16" s="13"/>
      <c r="C16" s="13"/>
      <c r="D16" s="13"/>
      <c r="E16" s="13"/>
      <c r="F16" s="14"/>
      <c r="G16" s="13"/>
      <c r="H16" s="13"/>
      <c r="I16" s="13"/>
      <c r="J16" s="13"/>
      <c r="K16" s="13"/>
      <c r="L16" s="13"/>
      <c r="M16" s="13"/>
      <c r="N16" s="13"/>
      <c r="O16" s="13"/>
    </row>
    <row r="17" spans="2:16" x14ac:dyDescent="0.25">
      <c r="B17" s="13"/>
      <c r="C17" s="13"/>
      <c r="D17" s="13"/>
      <c r="E17" s="13"/>
      <c r="F17" s="14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34" t="s">
        <v>33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13"/>
    </row>
    <row r="19" spans="2:16" x14ac:dyDescent="0.25">
      <c r="B19" s="13"/>
      <c r="C19" s="13"/>
      <c r="D19" s="13"/>
      <c r="E19" s="13"/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3"/>
      <c r="C20" s="13"/>
      <c r="D20" s="13"/>
      <c r="E20" s="13"/>
      <c r="F20" s="14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2.5" customHeight="1" x14ac:dyDescent="0.25">
      <c r="B21" s="35" t="s">
        <v>19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2:16" x14ac:dyDescent="0.25">
      <c r="B22" s="13"/>
      <c r="C22" s="13"/>
      <c r="D22" s="13"/>
      <c r="E22" s="13"/>
      <c r="F22" s="14"/>
      <c r="G22" s="13"/>
      <c r="H22" s="13"/>
      <c r="I22" s="13"/>
      <c r="J22" s="13"/>
      <c r="K22" s="13"/>
      <c r="L22" s="13"/>
      <c r="M22" s="13"/>
      <c r="N22" s="13"/>
      <c r="O22" s="13"/>
    </row>
    <row r="23" spans="2:16" x14ac:dyDescent="0.25">
      <c r="B23" s="13"/>
      <c r="C23" s="13"/>
      <c r="D23" s="13"/>
      <c r="E23" s="13"/>
      <c r="F23" s="14"/>
      <c r="G23" s="13"/>
      <c r="H23" s="13"/>
      <c r="I23" s="13"/>
      <c r="J23" s="13"/>
      <c r="K23" s="13"/>
      <c r="L23" s="13"/>
      <c r="M23" s="13"/>
      <c r="N23" s="13"/>
      <c r="O23" s="13"/>
    </row>
    <row r="24" spans="2:16" x14ac:dyDescent="0.25">
      <c r="B24" s="13"/>
      <c r="C24" s="36" t="s">
        <v>28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13"/>
      <c r="O24" s="13"/>
    </row>
    <row r="25" spans="2:16" x14ac:dyDescent="0.25">
      <c r="B25" s="13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13"/>
      <c r="O25" s="13"/>
    </row>
    <row r="26" spans="2:16" x14ac:dyDescent="0.25">
      <c r="B26" s="1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13"/>
      <c r="O26" s="13"/>
    </row>
    <row r="27" spans="2:16" x14ac:dyDescent="0.25">
      <c r="B27" s="13"/>
      <c r="C27" s="13"/>
      <c r="D27" s="13"/>
      <c r="E27" s="13"/>
      <c r="F27" s="14"/>
      <c r="G27" s="13"/>
      <c r="H27" s="13"/>
      <c r="I27" s="13"/>
      <c r="J27" s="13"/>
      <c r="K27" s="13"/>
      <c r="L27" s="13"/>
      <c r="M27" s="13"/>
      <c r="N27" s="13"/>
      <c r="O27" s="13"/>
    </row>
    <row r="28" spans="2:16" x14ac:dyDescent="0.25">
      <c r="B28" s="13"/>
      <c r="C28" s="13"/>
      <c r="D28" s="13"/>
      <c r="E28" s="13"/>
      <c r="F28" s="14"/>
      <c r="G28" s="13"/>
      <c r="H28" s="13"/>
      <c r="I28" s="13"/>
      <c r="J28" s="13"/>
      <c r="K28" s="13"/>
      <c r="L28" s="13"/>
      <c r="M28" s="13"/>
      <c r="N28" s="13"/>
      <c r="O28" s="13"/>
    </row>
    <row r="29" spans="2:16" x14ac:dyDescent="0.25">
      <c r="L29" s="1"/>
    </row>
    <row r="30" spans="2:16" x14ac:dyDescent="0.25">
      <c r="L30" s="1"/>
    </row>
    <row r="31" spans="2:16" x14ac:dyDescent="0.25">
      <c r="L31" s="1"/>
    </row>
    <row r="32" spans="2:16" x14ac:dyDescent="0.25">
      <c r="L32" s="1"/>
    </row>
    <row r="33" spans="12:12" x14ac:dyDescent="0.25">
      <c r="L33" s="1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1"/>
    </row>
    <row r="42" spans="12:12" x14ac:dyDescent="0.25">
      <c r="L42" s="1"/>
    </row>
    <row r="43" spans="12:12" x14ac:dyDescent="0.25">
      <c r="L43" s="1"/>
    </row>
    <row r="44" spans="12:12" x14ac:dyDescent="0.25">
      <c r="L44" s="1"/>
    </row>
    <row r="45" spans="12:12" x14ac:dyDescent="0.25">
      <c r="L45" s="1"/>
    </row>
    <row r="46" spans="12:12" x14ac:dyDescent="0.25">
      <c r="L46" s="1"/>
    </row>
    <row r="47" spans="12:12" x14ac:dyDescent="0.25">
      <c r="L47" s="1"/>
    </row>
    <row r="48" spans="12:12" x14ac:dyDescent="0.25">
      <c r="L48" s="1"/>
    </row>
    <row r="49" spans="12:12" x14ac:dyDescent="0.25">
      <c r="L49" s="1"/>
    </row>
    <row r="50" spans="12:12" x14ac:dyDescent="0.25">
      <c r="L50" s="1"/>
    </row>
    <row r="51" spans="12:12" x14ac:dyDescent="0.25">
      <c r="L51" s="1"/>
    </row>
    <row r="52" spans="12:12" x14ac:dyDescent="0.25">
      <c r="L52" s="1"/>
    </row>
    <row r="53" spans="12:12" x14ac:dyDescent="0.25">
      <c r="L53" s="1"/>
    </row>
    <row r="54" spans="12:12" x14ac:dyDescent="0.25">
      <c r="L54" s="1"/>
    </row>
    <row r="55" spans="12:12" x14ac:dyDescent="0.25">
      <c r="L55" s="1"/>
    </row>
  </sheetData>
  <mergeCells count="16">
    <mergeCell ref="J1:O1"/>
    <mergeCell ref="C2:M2"/>
    <mergeCell ref="A4:A5"/>
    <mergeCell ref="B4:B5"/>
    <mergeCell ref="C4:C5"/>
    <mergeCell ref="D4:D5"/>
    <mergeCell ref="E4:E5"/>
    <mergeCell ref="F4:F5"/>
    <mergeCell ref="J4:L4"/>
    <mergeCell ref="B3:O3"/>
    <mergeCell ref="B18:O18"/>
    <mergeCell ref="B21:O21"/>
    <mergeCell ref="C24:M26"/>
    <mergeCell ref="M4:O4"/>
    <mergeCell ref="B6:B14"/>
    <mergeCell ref="A15:M15"/>
  </mergeCells>
  <conditionalFormatting sqref="H6:I14">
    <cfRule type="expression" dxfId="1" priority="1">
      <formula>H6=MIN($G6:$I6)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2026-08-11T12:43:43Z</dcterms:modified>
</cp:coreProperties>
</file>