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ля ГК утилизация 2026" sheetId="1" state="visible" r:id="rId1"/>
    <sheet name="Перечень для ГК" sheetId="2" state="visible" r:id="rId2"/>
    <sheet name="ФККО для ГК" sheetId="3" state="visible" r:id="rId3"/>
  </sheets>
  <calcPr refMode="R1C1"/>
</workbook>
</file>

<file path=xl/sharedStrings.xml><?xml version="1.0" encoding="utf-8"?>
<sst xmlns="http://schemas.openxmlformats.org/spreadsheetml/2006/main" count="83" uniqueCount="83">
  <si>
    <t xml:space="preserve">Предмет закупки</t>
  </si>
  <si>
    <t xml:space="preserve">Оказание услуг по вывозу и утилизации средств информационных технологий (компьютерного оборудования)</t>
  </si>
  <si>
    <t xml:space="preserve">Валюта платежа</t>
  </si>
  <si>
    <t xml:space="preserve">Российский рубль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</si>
  <si>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</si>
  <si>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</si>
  <si>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</si>
  <si>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</si>
  <si>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</si>
  <si>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rFont val="Times New Roman"/>
      </rPr>
      <t xml:space="preserve">Расчет Н(М)ЦК по формуле
</t>
    </r>
    <r>
      <rPr>
        <sz val="10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</si>
  <si>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Цена с учетом округления в пределах ЛБО</t>
  </si>
  <si>
    <t xml:space="preserve">Стоимость с учетом округления в пределах ЛБО</t>
  </si>
  <si>
    <t xml:space="preserve">Источник № 1,
вх. № Вхд-04567/26
от 16.02.2026</t>
  </si>
  <si>
    <t xml:space="preserve">Источник № 2,
вх. № Вхд-05091/26
от 18.02.2026</t>
  </si>
  <si>
    <t xml:space="preserve">Источник № 3,
вх. № Вхд-05093/26
от 18.02.2026</t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</si>
  <si>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</si>
  <si>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</si>
  <si>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</t>
    </r>
  </si>
  <si>
    <t xml:space="preserve">Цена за ед., руб.</t>
  </si>
  <si>
    <t xml:space="preserve">KVM Switch (консоль)</t>
  </si>
  <si>
    <t>штука</t>
  </si>
  <si>
    <t>АТС</t>
  </si>
  <si>
    <t xml:space="preserve">ИБП до 1 кВА  без аккумуляторных батарей</t>
  </si>
  <si>
    <t xml:space="preserve">ИБП 1-3 кВА  без аккумуляторных батарей</t>
  </si>
  <si>
    <t xml:space="preserve">ИБП 3-5 кВА  без аккумуляторных батарей</t>
  </si>
  <si>
    <t xml:space="preserve">ИБП свыше 5 кВА без аккумуляторных батарей</t>
  </si>
  <si>
    <t xml:space="preserve">Информационное табло (32")</t>
  </si>
  <si>
    <t>Коммутатор</t>
  </si>
  <si>
    <t>Маршрутизатор</t>
  </si>
  <si>
    <t xml:space="preserve">Межсетевой экран</t>
  </si>
  <si>
    <t xml:space="preserve">Сенсорный информационный киоск</t>
  </si>
  <si>
    <t xml:space="preserve">Сервер (2U) 19"</t>
  </si>
  <si>
    <t>Монитор</t>
  </si>
  <si>
    <t>Моноблок</t>
  </si>
  <si>
    <t xml:space="preserve">Копир (A3)</t>
  </si>
  <si>
    <t xml:space="preserve">Копир (A4)</t>
  </si>
  <si>
    <t xml:space="preserve">МФУ (А4)</t>
  </si>
  <si>
    <t xml:space="preserve">Принтер (A4)</t>
  </si>
  <si>
    <t xml:space="preserve">Сканер (планшетный A4/протяжной A4)</t>
  </si>
  <si>
    <t>Сканер-штрихкода</t>
  </si>
  <si>
    <t>IP-телефон</t>
  </si>
  <si>
    <t xml:space="preserve">Аналоговый телефон</t>
  </si>
  <si>
    <t>АРМ</t>
  </si>
  <si>
    <t>Видеокамера</t>
  </si>
  <si>
    <t>Ноутбук</t>
  </si>
  <si>
    <t xml:space="preserve">Сотовый телефон</t>
  </si>
  <si>
    <t>Факс</t>
  </si>
  <si>
    <t>Флеш-накопитель</t>
  </si>
  <si>
    <t xml:space="preserve">Цифровой фотоаппарат</t>
  </si>
  <si>
    <t>-</t>
  </si>
  <si>
    <t xml:space="preserve">Стоимость по оказанию услуг по утилизации серверного оборудования, средств печати и копирования данных, АРМ: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</si>
  <si>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</si>
  <si>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С учетом предельных объемов бюджетных ассигнований на реализацию данного мероприятия, а также установленных в ГИИС ЭБ правил округления, НМЦК составляет 190 000 рублей 00 копеек.</t>
  </si>
  <si>
    <t xml:space="preserve">Заместитель начальника отдела эксплуатации информационных систем, технических средств и каналов связи</t>
  </si>
  <si>
    <t xml:space="preserve">Килин А.А.</t>
  </si>
  <si>
    <t xml:space="preserve">Управления Федеральной службы государственной регистрации, кадастра и картографии по Приморскому краю</t>
  </si>
  <si>
    <t xml:space="preserve">Стоимость утилизации рассчитана с учетом стоимости вывоза оборудования из офисных помещений Заказчика.</t>
  </si>
  <si>
    <t xml:space="preserve">Код по ФККО</t>
  </si>
  <si>
    <t xml:space="preserve">Автоматическая телефонная станция (АТС)</t>
  </si>
  <si>
    <t xml:space="preserve">Сервер (4U) 19"</t>
  </si>
  <si>
    <t xml:space="preserve">Автоматизированное рабочее место (АРМ) (системный блок, монитор, клавиатура, мышь)</t>
  </si>
  <si>
    <t xml:space="preserve">48120101524
48120502524
48120401524</t>
  </si>
  <si>
    <t xml:space="preserve">Системный блок</t>
  </si>
  <si>
    <t>Всего:</t>
  </si>
  <si>
    <t xml:space="preserve">Наименование отхода</t>
  </si>
  <si>
    <t xml:space="preserve">коммутаторы, маршрутизаторы сетевые, утратившие потребительские свойства</t>
  </si>
  <si>
    <t xml:space="preserve">оборудование автоматических телефонных станций, утратившее потребительские свойства</t>
  </si>
  <si>
    <t xml:space="preserve">лом и отходы черных металлов в виде изделий, кусков, содержащих пластмассовые фрагменты, в смеси</t>
  </si>
  <si>
    <t xml:space="preserve">приемники телевизионные (телевизоры) цветного изображения с жидкокристаллическим экраном, утратившие потребительские свойства</t>
  </si>
  <si>
    <t xml:space="preserve">информационно-платежный терминал, утративший потребительские свойства</t>
  </si>
  <si>
    <t xml:space="preserve">тюнеры, модемы, серверы, утратившие потребительские свойства</t>
  </si>
  <si>
    <t xml:space="preserve">мониторы компьютерные жидкокристаллические, утратившие потребительские свойства</t>
  </si>
  <si>
    <t xml:space="preserve">компьютер-моноблок, утративший потребительские свойства</t>
  </si>
  <si>
    <t xml:space="preserve">машины копировальные для офисов, утратившие потребительские свойства</t>
  </si>
  <si>
    <t xml:space="preserve">принтеры, сканеры, многофункциональные устройства (МФУ), утратившие потребительские свойства</t>
  </si>
  <si>
    <t xml:space="preserve">телефонные и факсимильные аппараты, утратившие потребительские свойства</t>
  </si>
  <si>
    <t xml:space="preserve">клавиатура, манипулятор (мышь) с соединительными проводами, утратившие потребительские свойства</t>
  </si>
  <si>
    <t xml:space="preserve">видеокамеры бытовые, утратившие потребительские свойства</t>
  </si>
  <si>
    <t xml:space="preserve">компьютеры портативные (ноутбуки), утратившие потребительские свойства</t>
  </si>
  <si>
    <t xml:space="preserve">системный блок компьютера, утративший потребительские свойства</t>
  </si>
  <si>
    <t xml:space="preserve">телефоны мобильные, утратившие потребительские свойства</t>
  </si>
  <si>
    <t xml:space="preserve">платы электронные (кроме компьютерных), утратившие потребительские свойства</t>
  </si>
  <si>
    <t xml:space="preserve">фотоаппараты цифровые бытовые, утратившие потребительские свойства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</si>
</sst>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1.000000"/>
      <color theme="1"/>
      <name val="Calibri Light"/>
      <scheme val="major"/>
    </font>
    <font>
      <sz val="11.000000"/>
      <color rgb="FF00000A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b/>
      <sz val="11.000000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b/>
      <sz val="11.000000"/>
      <color theme="1"/>
      <name val="Calibri Light"/>
      <scheme val="major"/>
    </font>
    <font>
      <sz val="12.000000"/>
      <color theme="1"/>
      <name val="Times New Roman"/>
    </font>
    <font>
      <sz val="12.000000"/>
      <color rgb="FF00000A"/>
      <name val="Times New Roman"/>
    </font>
    <font>
      <sz val="12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57">
    <xf fontId="0" fillId="0" borderId="0" numFmtId="0" xfId="0"/>
    <xf fontId="0" fillId="0" borderId="0" numFmtId="0" xfId="1" applyAlignment="1">
      <alignment wrapText="1"/>
    </xf>
    <xf fontId="1" fillId="0" borderId="0" numFmtId="0" xfId="1" applyFont="1" applyAlignment="1">
      <alignment wrapText="1"/>
    </xf>
    <xf fontId="0" fillId="0" borderId="0" numFmtId="0" xfId="1" applyAlignment="1">
      <alignment horizontal="center" vertical="center" wrapText="1"/>
    </xf>
    <xf fontId="2" fillId="2" borderId="1" numFmtId="0" xfId="1" applyFont="1" applyFill="1" applyBorder="1" applyAlignment="1">
      <alignment horizontal="left" vertical="center"/>
    </xf>
    <xf fontId="2" fillId="2" borderId="2" numFmtId="0" xfId="1" applyFont="1" applyFill="1" applyBorder="1" applyAlignment="1">
      <alignment horizontal="left" vertical="center"/>
    </xf>
    <xf fontId="2" fillId="2" borderId="3" numFmtId="0" xfId="1" applyFont="1" applyFill="1" applyBorder="1" applyAlignment="1">
      <alignment horizontal="left" vertical="center"/>
    </xf>
    <xf fontId="2" fillId="2" borderId="4" numFmtId="0" xfId="1" applyFont="1" applyFill="1" applyBorder="1" applyAlignment="1">
      <alignment horizontal="left" vertical="center"/>
    </xf>
    <xf fontId="3" fillId="0" borderId="5" numFmtId="0" xfId="1" applyFont="1" applyBorder="1" applyAlignment="1">
      <alignment horizontal="center" vertical="center" wrapText="1"/>
    </xf>
    <xf fontId="4" fillId="0" borderId="5" numFmtId="49" xfId="1" applyNumberFormat="1" applyFont="1" applyBorder="1" applyAlignment="1">
      <alignment horizontal="center" textRotation="90" vertical="center" wrapText="1"/>
    </xf>
    <xf fontId="5" fillId="0" borderId="1" numFmtId="2" xfId="1" applyNumberFormat="1" applyFont="1" applyBorder="1" applyAlignment="1">
      <alignment horizontal="center" vertical="top" wrapText="1"/>
    </xf>
    <xf fontId="6" fillId="0" borderId="6" numFmtId="0" xfId="1" applyFont="1" applyBorder="1" applyAlignment="1">
      <alignment horizontal="center" vertical="top" wrapText="1"/>
    </xf>
    <xf fontId="6" fillId="0" borderId="7" numFmtId="0" xfId="1" applyFont="1" applyBorder="1" applyAlignment="1">
      <alignment horizontal="center" vertical="center" wrapText="1"/>
    </xf>
    <xf fontId="3" fillId="0" borderId="8" numFmtId="0" xfId="1" applyFont="1" applyBorder="1" applyAlignment="1">
      <alignment horizontal="center" vertical="center" wrapText="1"/>
    </xf>
    <xf fontId="4" fillId="0" borderId="8" numFmtId="49" xfId="1" applyNumberFormat="1" applyFont="1" applyBorder="1" applyAlignment="1">
      <alignment horizontal="center" textRotation="90" vertical="center" wrapText="1"/>
    </xf>
    <xf fontId="7" fillId="0" borderId="9" numFmtId="49" xfId="1" applyNumberFormat="1" applyFont="1" applyBorder="1" applyAlignment="1">
      <alignment horizontal="center" vertical="center" wrapText="1"/>
    </xf>
    <xf fontId="5" fillId="0" borderId="5" numFmtId="0" xfId="1" applyFont="1" applyBorder="1" applyAlignment="1">
      <alignment horizontal="center" vertical="top" wrapText="1"/>
    </xf>
    <xf fontId="6" fillId="0" borderId="10" numFmtId="0" xfId="1" applyFont="1" applyBorder="1" applyAlignment="1">
      <alignment horizontal="center" vertical="top" wrapText="1"/>
    </xf>
    <xf fontId="3" fillId="0" borderId="11" numFmtId="0" xfId="1" applyFont="1" applyBorder="1" applyAlignment="1">
      <alignment horizontal="center" vertical="center" wrapText="1"/>
    </xf>
    <xf fontId="4" fillId="0" borderId="11" numFmtId="49" xfId="1" applyNumberFormat="1" applyFont="1" applyBorder="1" applyAlignment="1">
      <alignment horizontal="center" textRotation="90" vertical="center" wrapText="1"/>
    </xf>
    <xf fontId="7" fillId="0" borderId="1" numFmtId="49" xfId="1" applyNumberFormat="1" applyFont="1" applyBorder="1" applyAlignment="1">
      <alignment horizontal="center" vertical="center" wrapText="1"/>
    </xf>
    <xf fontId="5" fillId="0" borderId="11" numFmtId="0" xfId="1" applyFont="1" applyBorder="1" applyAlignment="1">
      <alignment horizontal="center" vertical="top" wrapText="1"/>
    </xf>
    <xf fontId="6" fillId="0" borderId="12" numFmtId="0" xfId="1" applyFont="1" applyBorder="1" applyAlignment="1">
      <alignment horizontal="center" vertical="top" wrapText="1"/>
    </xf>
    <xf fontId="8" fillId="0" borderId="13" numFmtId="0" xfId="1" applyFont="1" applyBorder="1" applyAlignment="1">
      <alignment horizontal="center" vertical="center" wrapText="1"/>
    </xf>
    <xf fontId="8" fillId="0" borderId="1" numFmtId="0" xfId="1" applyFont="1" applyBorder="1" applyAlignment="1">
      <alignment horizontal="center" vertical="center" wrapText="1"/>
    </xf>
    <xf fontId="8" fillId="3" borderId="1" numFmtId="2" xfId="1" applyNumberFormat="1" applyFont="1" applyFill="1" applyBorder="1" applyAlignment="1">
      <alignment horizontal="center" vertical="center" wrapText="1"/>
    </xf>
    <xf fontId="8" fillId="0" borderId="1" numFmtId="2" xfId="1" applyNumberFormat="1" applyFont="1" applyBorder="1" applyAlignment="1">
      <alignment horizontal="center" vertical="center" wrapText="1"/>
    </xf>
    <xf fontId="8" fillId="0" borderId="9" numFmtId="2" xfId="1" applyNumberFormat="1" applyFont="1" applyBorder="1" applyAlignment="1">
      <alignment horizontal="center" vertical="center" wrapText="1"/>
    </xf>
    <xf fontId="0" fillId="0" borderId="7" numFmtId="4" xfId="1" applyNumberFormat="1" applyBorder="1" applyAlignment="1">
      <alignment wrapText="1"/>
    </xf>
    <xf fontId="2" fillId="4" borderId="1" numFmtId="0" xfId="1" applyFont="1" applyFill="1" applyBorder="1" applyAlignment="1">
      <alignment horizontal="left" vertical="center"/>
    </xf>
    <xf fontId="2" fillId="5" borderId="1" numFmtId="0" xfId="1" applyFont="1" applyFill="1" applyBorder="1" applyAlignment="1">
      <alignment horizontal="left" vertical="center"/>
    </xf>
    <xf fontId="8" fillId="0" borderId="14" numFmtId="0" xfId="1" applyFont="1" applyBorder="1" applyAlignment="1">
      <alignment horizontal="center" vertical="center" wrapText="1"/>
    </xf>
    <xf fontId="9" fillId="3" borderId="5" numFmtId="0" xfId="1" applyFont="1" applyFill="1" applyBorder="1" applyAlignment="1">
      <alignment horizontal="center" vertical="center" wrapText="1"/>
    </xf>
    <xf fontId="9" fillId="3" borderId="5" numFmtId="2" xfId="1" applyNumberFormat="1" applyFont="1" applyFill="1" applyBorder="1" applyAlignment="1">
      <alignment horizontal="center" vertical="center" wrapText="1"/>
    </xf>
    <xf fontId="9" fillId="3" borderId="6" numFmtId="2" xfId="1" applyNumberFormat="1" applyFont="1" applyFill="1" applyBorder="1" applyAlignment="1">
      <alignment horizontal="center" vertical="center" wrapText="1"/>
    </xf>
    <xf fontId="0" fillId="0" borderId="7" numFmtId="0" xfId="1" applyBorder="1" applyAlignment="1">
      <alignment wrapText="1"/>
    </xf>
    <xf fontId="9" fillId="0" borderId="1" numFmtId="0" xfId="1" applyFont="1" applyBorder="1" applyAlignment="1">
      <alignment horizontal="right" vertical="center" wrapText="1"/>
    </xf>
    <xf fontId="10" fillId="0" borderId="1" numFmtId="2" xfId="1" applyNumberFormat="1" applyFont="1" applyBorder="1" applyAlignment="1">
      <alignment horizontal="center" vertical="center" wrapText="1"/>
    </xf>
    <xf fontId="11" fillId="0" borderId="0" numFmtId="0" xfId="1" applyFont="1" applyAlignment="1">
      <alignment horizontal="left" vertical="center"/>
    </xf>
    <xf fontId="6" fillId="0" borderId="0" numFmtId="0" xfId="1" applyFont="1" applyAlignment="1">
      <alignment horizontal="left" wrapText="1"/>
    </xf>
    <xf fontId="3" fillId="0" borderId="0" numFmtId="0" xfId="1" applyFont="1" applyAlignment="1">
      <alignment horizontal="center" vertical="center" wrapText="1"/>
    </xf>
    <xf fontId="8" fillId="0" borderId="0" numFmtId="0" xfId="1" applyFont="1" applyAlignment="1">
      <alignment wrapText="1"/>
    </xf>
    <xf fontId="9" fillId="0" borderId="0" numFmtId="0" xfId="1" applyFont="1" applyAlignment="1">
      <alignment horizontal="left" vertical="center" wrapText="1"/>
    </xf>
    <xf fontId="9" fillId="0" borderId="0" numFmtId="0" xfId="1" applyFont="1" applyAlignment="1">
      <alignment horizontal="right" vertical="center" wrapText="1"/>
    </xf>
    <xf fontId="8" fillId="0" borderId="0" numFmtId="0" xfId="1" applyFont="1" applyAlignment="1">
      <alignment horizontal="center" vertical="center" wrapText="1"/>
    </xf>
    <xf fontId="4" fillId="0" borderId="5" numFmtId="49" xfId="1" applyNumberFormat="1" applyFont="1" applyBorder="1" applyAlignment="1">
      <alignment horizontal="center" vertical="center" wrapText="1"/>
    </xf>
    <xf fontId="12" fillId="2" borderId="1" numFmtId="0" xfId="1" applyFont="1" applyFill="1" applyBorder="1" applyAlignment="1">
      <alignment horizontal="left" vertical="center"/>
    </xf>
    <xf fontId="11" fillId="0" borderId="13" numFmtId="0" xfId="1" applyFont="1" applyBorder="1" applyAlignment="1">
      <alignment horizontal="center" vertical="center" wrapText="1"/>
    </xf>
    <xf fontId="11" fillId="0" borderId="1" numFmtId="0" xfId="1" applyFont="1" applyBorder="1" applyAlignment="1">
      <alignment horizontal="center" vertical="center" wrapText="1"/>
    </xf>
    <xf fontId="12" fillId="4" borderId="1" numFmtId="0" xfId="1" applyFont="1" applyFill="1" applyBorder="1" applyAlignment="1">
      <alignment horizontal="left" vertical="center"/>
    </xf>
    <xf fontId="12" fillId="5" borderId="1" numFmtId="0" xfId="1" applyFont="1" applyFill="1" applyBorder="1" applyAlignment="1">
      <alignment horizontal="left" vertical="center"/>
    </xf>
    <xf fontId="3" fillId="0" borderId="15" numFmtId="0" xfId="0" applyFont="1" applyBorder="1" applyAlignment="1">
      <alignment horizontal="right"/>
    </xf>
    <xf fontId="3" fillId="0" borderId="1" numFmtId="0" xfId="1" applyFont="1" applyBorder="1" applyAlignment="1">
      <alignment horizontal="center" vertical="center" wrapText="1"/>
    </xf>
    <xf fontId="0" fillId="0" borderId="0" numFmtId="0" xfId="0" applyAlignment="1">
      <alignment horizontal="left"/>
    </xf>
    <xf fontId="1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 vertical="center"/>
    </xf>
    <xf fontId="11" fillId="0" borderId="1" numFmt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80083</xdr:colOff>
      <xdr:row>4</xdr:row>
      <xdr:rowOff>702090</xdr:rowOff>
    </xdr:from>
    <xdr:to>
      <xdr:col>8</xdr:col>
      <xdr:colOff>1031421</xdr:colOff>
      <xdr:row>5</xdr:row>
      <xdr:rowOff>228598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 flipH="0" flipV="0">
          <a:off x="9747958" y="1425989"/>
          <a:ext cx="951337" cy="431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7</xdr:col>
      <xdr:colOff>31812</xdr:colOff>
      <xdr:row>4</xdr:row>
      <xdr:rowOff>609598</xdr:rowOff>
    </xdr:from>
    <xdr:to>
      <xdr:col>7</xdr:col>
      <xdr:colOff>957942</xdr:colOff>
      <xdr:row>5</xdr:row>
      <xdr:rowOff>361948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 flipH="0" flipV="0">
          <a:off x="8690037" y="1333498"/>
          <a:ext cx="926128" cy="657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266698</xdr:colOff>
      <xdr:row>3</xdr:row>
      <xdr:rowOff>1400173</xdr:rowOff>
    </xdr:from>
    <xdr:to>
      <xdr:col>9</xdr:col>
      <xdr:colOff>419098</xdr:colOff>
      <xdr:row>4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1125198" y="723899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181293</xdr:colOff>
      <xdr:row>5</xdr:row>
      <xdr:rowOff>295273</xdr:rowOff>
    </xdr:from>
    <xdr:to>
      <xdr:col>9</xdr:col>
      <xdr:colOff>1667193</xdr:colOff>
      <xdr:row>5</xdr:row>
      <xdr:rowOff>657222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1039793" y="1924048"/>
          <a:ext cx="1485899" cy="361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1"/>
  </sheetPr>
  <sheetViews>
    <sheetView showRuler="1" topLeftCell="A19" zoomScale="70" workbookViewId="0">
      <selection activeCell="A1" activeCellId="0" sqref="A1:A3"/>
    </sheetView>
  </sheetViews>
  <sheetFormatPr defaultColWidth="8.85546875" defaultRowHeight="14.25"/>
  <cols>
    <col customWidth="1" min="1" max="1" style="2" width="46.28125"/>
    <col customWidth="1" min="2" max="2" style="2" width="9.5703125"/>
    <col bestFit="1" customWidth="1" min="3" max="3" style="3" width="8.5703125"/>
    <col customWidth="1" min="4" max="4" style="1" width="16.421875"/>
    <col customWidth="1" min="5" max="5" style="1" width="16.140625"/>
    <col customWidth="1" min="6" max="6" style="1" width="17.421875"/>
    <col customWidth="1" min="7" max="7" style="1" width="15.42578125"/>
    <col customWidth="1" min="8" max="8" style="1" width="15.140625"/>
    <col customWidth="1" min="9" max="9" style="1" width="17.8515625"/>
    <col customWidth="1" min="10" max="10" style="1" width="28.140625"/>
    <col customWidth="1" min="11" max="11" style="1" width="13.5703125"/>
    <col customWidth="1" min="12" max="12" style="1" width="12.57421875"/>
    <col min="13" max="16384" style="1" width="8.85546875"/>
  </cols>
  <sheetData>
    <row r="1" ht="14.25">
      <c r="M1" s="1"/>
      <c r="N1" s="1"/>
    </row>
    <row r="2" ht="14.25">
      <c r="A2" s="4" t="s">
        <v>0</v>
      </c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1"/>
    </row>
    <row r="3" ht="14.25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6"/>
      <c r="L3" s="7"/>
      <c r="M3" s="1"/>
      <c r="N3" s="1"/>
    </row>
    <row r="4" ht="14.25" customHeight="1">
      <c r="A4" s="8" t="s">
        <v>4</v>
      </c>
      <c r="B4" s="9" t="s">
        <v>5</v>
      </c>
      <c r="C4" s="9" t="s">
        <v>6</v>
      </c>
      <c r="D4" s="10" t="s">
        <v>7</v>
      </c>
      <c r="E4" s="10"/>
      <c r="F4" s="10"/>
      <c r="G4" s="10" t="s">
        <v>8</v>
      </c>
      <c r="H4" s="10"/>
      <c r="I4" s="10"/>
      <c r="J4" s="11" t="s">
        <v>9</v>
      </c>
      <c r="K4" s="12" t="s">
        <v>10</v>
      </c>
      <c r="L4" s="12" t="s">
        <v>11</v>
      </c>
      <c r="M4" s="1"/>
      <c r="N4" s="1"/>
    </row>
    <row r="5" ht="71.25" customHeight="1">
      <c r="A5" s="13"/>
      <c r="B5" s="14"/>
      <c r="C5" s="14"/>
      <c r="D5" s="15" t="s">
        <v>12</v>
      </c>
      <c r="E5" s="15" t="s">
        <v>13</v>
      </c>
      <c r="F5" s="15" t="s">
        <v>14</v>
      </c>
      <c r="G5" s="16" t="s">
        <v>15</v>
      </c>
      <c r="H5" s="16" t="s">
        <v>16</v>
      </c>
      <c r="I5" s="16" t="s">
        <v>17</v>
      </c>
      <c r="J5" s="17"/>
      <c r="K5" s="12"/>
      <c r="L5" s="12"/>
      <c r="M5" s="1"/>
      <c r="N5" s="1"/>
    </row>
    <row r="6" ht="56.25" customHeight="1">
      <c r="A6" s="18"/>
      <c r="B6" s="19"/>
      <c r="C6" s="19"/>
      <c r="D6" s="20" t="s">
        <v>18</v>
      </c>
      <c r="E6" s="20" t="s">
        <v>18</v>
      </c>
      <c r="F6" s="20" t="s">
        <v>18</v>
      </c>
      <c r="G6" s="21"/>
      <c r="H6" s="21"/>
      <c r="I6" s="21"/>
      <c r="J6" s="22"/>
      <c r="K6" s="12"/>
      <c r="L6" s="12"/>
      <c r="M6" s="1"/>
      <c r="N6" s="1"/>
    </row>
    <row r="7" ht="21.600000000000001" customHeight="1">
      <c r="A7" s="4" t="s">
        <v>19</v>
      </c>
      <c r="B7" s="23" t="s">
        <v>20</v>
      </c>
      <c r="C7" s="24">
        <v>5</v>
      </c>
      <c r="D7" s="25">
        <v>350</v>
      </c>
      <c r="E7" s="25">
        <v>370</v>
      </c>
      <c r="F7" s="25">
        <v>400</v>
      </c>
      <c r="G7" s="26">
        <f t="shared" ref="G7:G12" si="0">AVERAGE(D7,E7,F7)</f>
        <v>373.33333333333331</v>
      </c>
      <c r="H7" s="26">
        <f t="shared" ref="H7:H12" si="1">SQRT(((SUM((POWER(F7-G7,2)),(POWER(E7-G7,2)),(POWER(D7-G7,2)))/(COUNT(D7,E7,F7)-1))))</f>
        <v>25.16611478423583</v>
      </c>
      <c r="I7" s="26">
        <f t="shared" ref="I7:I12" si="2">H7/G7*100</f>
        <v>6.7409236029203123</v>
      </c>
      <c r="J7" s="27">
        <f t="shared" ref="J7:J12" si="3">((C7/3)*(SUM(D7,E7,F7)))</f>
        <v>1866.6666666666667</v>
      </c>
      <c r="K7" s="28">
        <v>368.48000000000002</v>
      </c>
      <c r="L7" s="28">
        <f t="shared" ref="L7:L12" si="4">C7*K7</f>
        <v>1842.4000000000001</v>
      </c>
      <c r="M7" s="1"/>
      <c r="N7" s="1"/>
    </row>
    <row r="8" ht="21.600000000000001" customHeight="1">
      <c r="A8" s="4" t="s">
        <v>21</v>
      </c>
      <c r="B8" s="23" t="s">
        <v>20</v>
      </c>
      <c r="C8" s="24">
        <v>2</v>
      </c>
      <c r="D8" s="25">
        <v>460</v>
      </c>
      <c r="E8" s="25">
        <v>480</v>
      </c>
      <c r="F8" s="25">
        <v>510</v>
      </c>
      <c r="G8" s="26">
        <f t="shared" si="0"/>
        <v>483.33333333333331</v>
      </c>
      <c r="H8" s="26">
        <f t="shared" si="1"/>
        <v>25.16611478423583</v>
      </c>
      <c r="I8" s="26">
        <f t="shared" si="2"/>
        <v>5.2067823691522408</v>
      </c>
      <c r="J8" s="27">
        <f t="shared" si="3"/>
        <v>966.66666666666663</v>
      </c>
      <c r="K8" s="28">
        <v>477.04999999999995</v>
      </c>
      <c r="L8" s="28">
        <f t="shared" si="4"/>
        <v>954.09999999999991</v>
      </c>
      <c r="M8" s="1"/>
      <c r="N8" s="1"/>
    </row>
    <row r="9" ht="21.600000000000001" customHeight="1">
      <c r="A9" s="4" t="s">
        <v>22</v>
      </c>
      <c r="B9" s="23" t="s">
        <v>20</v>
      </c>
      <c r="C9" s="24">
        <v>1</v>
      </c>
      <c r="D9" s="25">
        <v>600</v>
      </c>
      <c r="E9" s="25">
        <v>630</v>
      </c>
      <c r="F9" s="25">
        <v>660</v>
      </c>
      <c r="G9" s="26">
        <f t="shared" si="0"/>
        <v>630</v>
      </c>
      <c r="H9" s="26">
        <f t="shared" si="1"/>
        <v>30</v>
      </c>
      <c r="I9" s="26">
        <f t="shared" si="2"/>
        <v>4.7619047619047619</v>
      </c>
      <c r="J9" s="27">
        <f t="shared" si="3"/>
        <v>630</v>
      </c>
      <c r="K9" s="28">
        <v>621.80999999999995</v>
      </c>
      <c r="L9" s="28">
        <f t="shared" si="4"/>
        <v>621.80999999999995</v>
      </c>
      <c r="M9" s="1"/>
      <c r="N9" s="1"/>
    </row>
    <row r="10" ht="21.600000000000001" customHeight="1">
      <c r="A10" s="4" t="s">
        <v>23</v>
      </c>
      <c r="B10" s="23" t="s">
        <v>20</v>
      </c>
      <c r="C10" s="24">
        <v>16</v>
      </c>
      <c r="D10" s="25">
        <v>600</v>
      </c>
      <c r="E10" s="25">
        <v>630</v>
      </c>
      <c r="F10" s="25">
        <v>660</v>
      </c>
      <c r="G10" s="26">
        <f t="shared" si="0"/>
        <v>630</v>
      </c>
      <c r="H10" s="26">
        <f t="shared" si="1"/>
        <v>30</v>
      </c>
      <c r="I10" s="26">
        <f t="shared" si="2"/>
        <v>4.7619047619047619</v>
      </c>
      <c r="J10" s="27">
        <f t="shared" si="3"/>
        <v>10080</v>
      </c>
      <c r="K10" s="28">
        <v>621.80999999999995</v>
      </c>
      <c r="L10" s="28">
        <f t="shared" si="4"/>
        <v>9948.9599999999991</v>
      </c>
      <c r="M10" s="1"/>
      <c r="N10" s="1"/>
    </row>
    <row r="11" ht="21.600000000000001" customHeight="1">
      <c r="A11" s="4" t="s">
        <v>24</v>
      </c>
      <c r="B11" s="23" t="s">
        <v>20</v>
      </c>
      <c r="C11" s="24">
        <v>7</v>
      </c>
      <c r="D11" s="25">
        <v>600</v>
      </c>
      <c r="E11" s="25">
        <v>630</v>
      </c>
      <c r="F11" s="25">
        <v>660</v>
      </c>
      <c r="G11" s="26">
        <f t="shared" si="0"/>
        <v>630</v>
      </c>
      <c r="H11" s="26">
        <f t="shared" si="1"/>
        <v>30</v>
      </c>
      <c r="I11" s="26">
        <f t="shared" si="2"/>
        <v>4.7619047619047619</v>
      </c>
      <c r="J11" s="27">
        <f t="shared" si="3"/>
        <v>4410</v>
      </c>
      <c r="K11" s="28">
        <v>621.81000000000006</v>
      </c>
      <c r="L11" s="28">
        <f t="shared" si="4"/>
        <v>4352.6700000000001</v>
      </c>
      <c r="M11" s="1"/>
      <c r="N11" s="1"/>
    </row>
    <row r="12" ht="21.600000000000001" customHeight="1">
      <c r="A12" s="4" t="s">
        <v>25</v>
      </c>
      <c r="B12" s="23" t="s">
        <v>20</v>
      </c>
      <c r="C12" s="24">
        <v>1</v>
      </c>
      <c r="D12" s="25">
        <v>600</v>
      </c>
      <c r="E12" s="25">
        <v>630</v>
      </c>
      <c r="F12" s="25">
        <v>660</v>
      </c>
      <c r="G12" s="26">
        <f t="shared" si="0"/>
        <v>630</v>
      </c>
      <c r="H12" s="26">
        <f t="shared" si="1"/>
        <v>30</v>
      </c>
      <c r="I12" s="26">
        <f t="shared" si="2"/>
        <v>4.7619047619047619</v>
      </c>
      <c r="J12" s="27">
        <f t="shared" si="3"/>
        <v>630</v>
      </c>
      <c r="K12" s="28">
        <v>621.80999999999995</v>
      </c>
      <c r="L12" s="28">
        <f t="shared" si="4"/>
        <v>621.80999999999995</v>
      </c>
      <c r="M12" s="1"/>
      <c r="N12" s="1"/>
    </row>
    <row r="13" ht="21.600000000000001" customHeight="1">
      <c r="A13" s="4" t="s">
        <v>26</v>
      </c>
      <c r="B13" s="23" t="s">
        <v>20</v>
      </c>
      <c r="C13" s="24">
        <v>8</v>
      </c>
      <c r="D13" s="25">
        <v>1140</v>
      </c>
      <c r="E13" s="25">
        <v>970</v>
      </c>
      <c r="F13" s="25">
        <v>1000</v>
      </c>
      <c r="G13" s="26">
        <f t="shared" ref="G13:G35" si="5">AVERAGE(D13,E13,F13)</f>
        <v>1036.6666666666667</v>
      </c>
      <c r="H13" s="26">
        <f t="shared" ref="H13:H35" si="6">SQRT(((SUM((POWER(F13-G13,2)),(POWER(E13-G13,2)),(POWER(D13-G13,2)))/(COUNT(D13,E13,F13)-1))))</f>
        <v>90.737717258774666</v>
      </c>
      <c r="I13" s="26">
        <f t="shared" ref="I13:I35" si="7">H13/G13*100</f>
        <v>8.7528344622612213</v>
      </c>
      <c r="J13" s="27">
        <f t="shared" ref="J13:J35" si="8">((C13/3)*(SUM(D13,E13,F13)))</f>
        <v>8293.3333333333321</v>
      </c>
      <c r="K13" s="28">
        <v>1023.1899999999998</v>
      </c>
      <c r="L13" s="28">
        <f t="shared" ref="L13:L35" si="9">C13*K13</f>
        <v>8185.5199999999986</v>
      </c>
      <c r="M13" s="1"/>
      <c r="N13" s="1"/>
    </row>
    <row r="14" ht="21.600000000000001" customHeight="1">
      <c r="A14" s="4" t="s">
        <v>27</v>
      </c>
      <c r="B14" s="23" t="s">
        <v>20</v>
      </c>
      <c r="C14" s="24">
        <v>10</v>
      </c>
      <c r="D14" s="25">
        <v>350</v>
      </c>
      <c r="E14" s="25">
        <v>370</v>
      </c>
      <c r="F14" s="25">
        <v>400</v>
      </c>
      <c r="G14" s="26">
        <f t="shared" si="5"/>
        <v>373.33333333333331</v>
      </c>
      <c r="H14" s="26">
        <f t="shared" si="6"/>
        <v>25.16611478423583</v>
      </c>
      <c r="I14" s="26">
        <f t="shared" si="7"/>
        <v>6.7409236029203123</v>
      </c>
      <c r="J14" s="27">
        <f t="shared" si="8"/>
        <v>3733.3333333333335</v>
      </c>
      <c r="K14" s="28">
        <v>368.48000000000002</v>
      </c>
      <c r="L14" s="28">
        <f t="shared" si="9"/>
        <v>3684.8000000000002</v>
      </c>
      <c r="M14" s="1"/>
      <c r="N14" s="1"/>
    </row>
    <row r="15" ht="21.600000000000001" customHeight="1">
      <c r="A15" s="4" t="s">
        <v>28</v>
      </c>
      <c r="B15" s="23" t="s">
        <v>20</v>
      </c>
      <c r="C15" s="24">
        <v>2</v>
      </c>
      <c r="D15" s="25">
        <v>350</v>
      </c>
      <c r="E15" s="25">
        <v>370</v>
      </c>
      <c r="F15" s="25">
        <v>400</v>
      </c>
      <c r="G15" s="26">
        <f t="shared" si="5"/>
        <v>373.33333333333331</v>
      </c>
      <c r="H15" s="26">
        <f t="shared" si="6"/>
        <v>25.16611478423583</v>
      </c>
      <c r="I15" s="26">
        <f t="shared" si="7"/>
        <v>6.7409236029203123</v>
      </c>
      <c r="J15" s="27">
        <f t="shared" si="8"/>
        <v>746.66666666666663</v>
      </c>
      <c r="K15" s="28">
        <v>368.47999999999996</v>
      </c>
      <c r="L15" s="28">
        <f t="shared" si="9"/>
        <v>736.95999999999992</v>
      </c>
      <c r="M15" s="1"/>
      <c r="N15" s="1"/>
    </row>
    <row r="16" ht="21.600000000000001" customHeight="1">
      <c r="A16" s="4" t="s">
        <v>29</v>
      </c>
      <c r="B16" s="23" t="s">
        <v>20</v>
      </c>
      <c r="C16" s="24">
        <v>1</v>
      </c>
      <c r="D16" s="25">
        <v>350</v>
      </c>
      <c r="E16" s="25">
        <v>370</v>
      </c>
      <c r="F16" s="25">
        <v>400</v>
      </c>
      <c r="G16" s="26">
        <f t="shared" si="5"/>
        <v>373.33333333333331</v>
      </c>
      <c r="H16" s="26">
        <f t="shared" si="6"/>
        <v>25.16611478423583</v>
      </c>
      <c r="I16" s="26">
        <f t="shared" si="7"/>
        <v>6.7409236029203123</v>
      </c>
      <c r="J16" s="27">
        <f t="shared" si="8"/>
        <v>373.33333333333331</v>
      </c>
      <c r="K16" s="28">
        <v>368.49000000000001</v>
      </c>
      <c r="L16" s="28">
        <f t="shared" si="9"/>
        <v>368.49000000000001</v>
      </c>
      <c r="M16" s="1"/>
      <c r="N16" s="1"/>
    </row>
    <row r="17" ht="21.600000000000001" customHeight="1">
      <c r="A17" s="4" t="s">
        <v>30</v>
      </c>
      <c r="B17" s="23" t="s">
        <v>20</v>
      </c>
      <c r="C17" s="24">
        <v>2</v>
      </c>
      <c r="D17" s="25">
        <v>2900</v>
      </c>
      <c r="E17" s="25">
        <v>3000</v>
      </c>
      <c r="F17" s="25">
        <v>3200</v>
      </c>
      <c r="G17" s="26">
        <f t="shared" si="5"/>
        <v>3033.3333333333335</v>
      </c>
      <c r="H17" s="26">
        <f t="shared" si="6"/>
        <v>152.75252316519467</v>
      </c>
      <c r="I17" s="26">
        <f t="shared" si="7"/>
        <v>5.0357974669844392</v>
      </c>
      <c r="J17" s="27">
        <f t="shared" si="8"/>
        <v>6066.6666666666661</v>
      </c>
      <c r="K17" s="28">
        <v>2993.8999999999996</v>
      </c>
      <c r="L17" s="28">
        <f t="shared" si="9"/>
        <v>5987.7999999999993</v>
      </c>
      <c r="M17" s="1"/>
      <c r="N17" s="1"/>
    </row>
    <row r="18" ht="21" customHeight="1">
      <c r="A18" s="4" t="s">
        <v>31</v>
      </c>
      <c r="B18" s="23" t="s">
        <v>20</v>
      </c>
      <c r="C18" s="24">
        <v>5</v>
      </c>
      <c r="D18" s="25">
        <v>1700</v>
      </c>
      <c r="E18" s="25">
        <v>1800</v>
      </c>
      <c r="F18" s="25">
        <v>1900</v>
      </c>
      <c r="G18" s="26">
        <f t="shared" si="5"/>
        <v>1800</v>
      </c>
      <c r="H18" s="26">
        <f t="shared" si="6"/>
        <v>100</v>
      </c>
      <c r="I18" s="26">
        <f t="shared" si="7"/>
        <v>5.5555555555555554</v>
      </c>
      <c r="J18" s="27">
        <f t="shared" si="8"/>
        <v>9000</v>
      </c>
      <c r="K18" s="28">
        <v>1776.5999999999999</v>
      </c>
      <c r="L18" s="28">
        <f t="shared" si="9"/>
        <v>8883</v>
      </c>
      <c r="M18" s="1"/>
      <c r="N18" s="1"/>
    </row>
    <row r="19" ht="21" customHeight="1">
      <c r="A19" s="4" t="s">
        <v>32</v>
      </c>
      <c r="B19" s="23" t="s">
        <v>20</v>
      </c>
      <c r="C19" s="24">
        <v>2</v>
      </c>
      <c r="D19" s="25">
        <v>920</v>
      </c>
      <c r="E19" s="25">
        <v>970</v>
      </c>
      <c r="F19" s="25">
        <v>1000</v>
      </c>
      <c r="G19" s="26">
        <f t="shared" si="5"/>
        <v>963.33333333333337</v>
      </c>
      <c r="H19" s="26">
        <f t="shared" si="6"/>
        <v>40.414518843273804</v>
      </c>
      <c r="I19" s="26">
        <f t="shared" si="7"/>
        <v>4.1952787726581802</v>
      </c>
      <c r="J19" s="27">
        <f t="shared" si="8"/>
        <v>1926.6666666666665</v>
      </c>
      <c r="K19" s="28">
        <v>952.91999999999996</v>
      </c>
      <c r="L19" s="28">
        <f t="shared" si="9"/>
        <v>1905.8399999999999</v>
      </c>
      <c r="M19" s="1"/>
      <c r="N19" s="1"/>
    </row>
    <row r="20" ht="21" customHeight="1">
      <c r="A20" s="4" t="s">
        <v>33</v>
      </c>
      <c r="B20" s="23" t="s">
        <v>20</v>
      </c>
      <c r="C20" s="24">
        <v>2</v>
      </c>
      <c r="D20" s="25">
        <v>920</v>
      </c>
      <c r="E20" s="25">
        <v>970</v>
      </c>
      <c r="F20" s="25">
        <v>1000</v>
      </c>
      <c r="G20" s="26">
        <f t="shared" si="5"/>
        <v>963.33333333333337</v>
      </c>
      <c r="H20" s="26">
        <f t="shared" si="6"/>
        <v>40.414518843273804</v>
      </c>
      <c r="I20" s="26">
        <f t="shared" si="7"/>
        <v>4.1952787726581802</v>
      </c>
      <c r="J20" s="27">
        <f t="shared" si="8"/>
        <v>1926.6666666666665</v>
      </c>
      <c r="K20" s="28">
        <v>952.91999999999996</v>
      </c>
      <c r="L20" s="28">
        <f t="shared" si="9"/>
        <v>1905.8399999999999</v>
      </c>
      <c r="M20" s="1"/>
      <c r="N20" s="1"/>
    </row>
    <row r="21" ht="21" customHeight="1">
      <c r="A21" s="29" t="s">
        <v>34</v>
      </c>
      <c r="B21" s="23" t="s">
        <v>20</v>
      </c>
      <c r="C21" s="24">
        <v>16</v>
      </c>
      <c r="D21" s="25">
        <v>1700</v>
      </c>
      <c r="E21" s="25">
        <v>1800</v>
      </c>
      <c r="F21" s="25">
        <v>1870</v>
      </c>
      <c r="G21" s="26">
        <f t="shared" si="5"/>
        <v>1790</v>
      </c>
      <c r="H21" s="26">
        <f t="shared" si="6"/>
        <v>85.440037453175307</v>
      </c>
      <c r="I21" s="26">
        <f t="shared" si="7"/>
        <v>4.7731864498980618</v>
      </c>
      <c r="J21" s="27">
        <f t="shared" si="8"/>
        <v>28640</v>
      </c>
      <c r="K21" s="28">
        <v>1775.8599999999999</v>
      </c>
      <c r="L21" s="28">
        <f t="shared" si="9"/>
        <v>28413.759999999998</v>
      </c>
      <c r="M21" s="1"/>
      <c r="N21" s="1"/>
    </row>
    <row r="22" ht="21" customHeight="1">
      <c r="A22" s="29" t="s">
        <v>35</v>
      </c>
      <c r="B22" s="23" t="s">
        <v>20</v>
      </c>
      <c r="C22" s="24">
        <v>1</v>
      </c>
      <c r="D22" s="25">
        <v>920</v>
      </c>
      <c r="E22" s="25">
        <v>970</v>
      </c>
      <c r="F22" s="25">
        <v>1000</v>
      </c>
      <c r="G22" s="26">
        <f t="shared" si="5"/>
        <v>963.33333333333337</v>
      </c>
      <c r="H22" s="26">
        <f t="shared" si="6"/>
        <v>40.414518843273804</v>
      </c>
      <c r="I22" s="26">
        <f t="shared" si="7"/>
        <v>4.1952787726581802</v>
      </c>
      <c r="J22" s="27">
        <f t="shared" si="8"/>
        <v>963.33333333333326</v>
      </c>
      <c r="K22" s="28">
        <v>955.88</v>
      </c>
      <c r="L22" s="28">
        <f t="shared" si="9"/>
        <v>955.88</v>
      </c>
      <c r="M22" s="1"/>
      <c r="N22" s="1"/>
    </row>
    <row r="23" ht="21" customHeight="1">
      <c r="A23" s="29" t="s">
        <v>36</v>
      </c>
      <c r="B23" s="23" t="s">
        <v>20</v>
      </c>
      <c r="C23" s="24">
        <v>10</v>
      </c>
      <c r="D23" s="25">
        <v>1400</v>
      </c>
      <c r="E23" s="25">
        <v>1500</v>
      </c>
      <c r="F23" s="25">
        <v>1550</v>
      </c>
      <c r="G23" s="26">
        <f t="shared" si="5"/>
        <v>1483.3333333333333</v>
      </c>
      <c r="H23" s="26">
        <f t="shared" si="6"/>
        <v>76.376261582597337</v>
      </c>
      <c r="I23" s="26">
        <f t="shared" si="7"/>
        <v>5.1489614550065621</v>
      </c>
      <c r="J23" s="27">
        <f t="shared" si="8"/>
        <v>14833.333333333334</v>
      </c>
      <c r="K23" s="28">
        <v>1471.6900000000001</v>
      </c>
      <c r="L23" s="28">
        <f t="shared" si="9"/>
        <v>14716.900000000001</v>
      </c>
      <c r="M23" s="1"/>
      <c r="N23" s="1"/>
    </row>
    <row r="24" ht="21" customHeight="1">
      <c r="A24" s="29" t="s">
        <v>37</v>
      </c>
      <c r="B24" s="23" t="s">
        <v>20</v>
      </c>
      <c r="C24" s="24">
        <v>1</v>
      </c>
      <c r="D24" s="25">
        <v>800</v>
      </c>
      <c r="E24" s="25">
        <v>840</v>
      </c>
      <c r="F24" s="25">
        <v>880</v>
      </c>
      <c r="G24" s="26">
        <f t="shared" si="5"/>
        <v>840</v>
      </c>
      <c r="H24" s="26">
        <f t="shared" si="6"/>
        <v>40</v>
      </c>
      <c r="I24" s="26">
        <f t="shared" si="7"/>
        <v>4.7619047619047619</v>
      </c>
      <c r="J24" s="27">
        <f t="shared" si="8"/>
        <v>840</v>
      </c>
      <c r="K24" s="28">
        <v>833.46000000000004</v>
      </c>
      <c r="L24" s="28">
        <f t="shared" si="9"/>
        <v>833.46000000000004</v>
      </c>
      <c r="M24" s="1"/>
      <c r="N24" s="1"/>
    </row>
    <row r="25" ht="21" customHeight="1">
      <c r="A25" s="29" t="s">
        <v>38</v>
      </c>
      <c r="B25" s="23" t="s">
        <v>20</v>
      </c>
      <c r="C25" s="24">
        <v>16</v>
      </c>
      <c r="D25" s="25">
        <v>600</v>
      </c>
      <c r="E25" s="25">
        <v>630</v>
      </c>
      <c r="F25" s="25">
        <v>660</v>
      </c>
      <c r="G25" s="26">
        <f t="shared" si="5"/>
        <v>630</v>
      </c>
      <c r="H25" s="26">
        <f t="shared" si="6"/>
        <v>30</v>
      </c>
      <c r="I25" s="26">
        <f t="shared" si="7"/>
        <v>4.7619047619047619</v>
      </c>
      <c r="J25" s="27">
        <f t="shared" si="8"/>
        <v>10080</v>
      </c>
      <c r="K25" s="28">
        <v>625.01999999999998</v>
      </c>
      <c r="L25" s="28">
        <f t="shared" si="9"/>
        <v>10000.32</v>
      </c>
      <c r="M25" s="1"/>
      <c r="N25" s="1"/>
    </row>
    <row r="26" ht="21" customHeight="1">
      <c r="A26" s="29" t="s">
        <v>39</v>
      </c>
      <c r="B26" s="23" t="s">
        <v>20</v>
      </c>
      <c r="C26" s="24">
        <v>48</v>
      </c>
      <c r="D26" s="25">
        <v>300</v>
      </c>
      <c r="E26" s="25">
        <v>320</v>
      </c>
      <c r="F26" s="25">
        <v>330</v>
      </c>
      <c r="G26" s="26">
        <f t="shared" si="5"/>
        <v>316.66666666666669</v>
      </c>
      <c r="H26" s="26">
        <f t="shared" si="6"/>
        <v>15.275252316519467</v>
      </c>
      <c r="I26" s="26">
        <f t="shared" si="7"/>
        <v>4.8237638894271999</v>
      </c>
      <c r="J26" s="27">
        <f t="shared" si="8"/>
        <v>15200</v>
      </c>
      <c r="K26" s="28">
        <v>314.16000000000003</v>
      </c>
      <c r="L26" s="28">
        <f t="shared" si="9"/>
        <v>15079.68</v>
      </c>
      <c r="M26" s="1"/>
      <c r="N26" s="1"/>
    </row>
    <row r="27" ht="21" customHeight="1">
      <c r="A27" s="30" t="s">
        <v>40</v>
      </c>
      <c r="B27" s="23" t="s">
        <v>20</v>
      </c>
      <c r="C27" s="24">
        <v>13</v>
      </c>
      <c r="D27" s="25">
        <f>460*1.33</f>
        <v>611.80000000000007</v>
      </c>
      <c r="E27" s="25">
        <f>500*1.32</f>
        <v>660</v>
      </c>
      <c r="F27" s="25">
        <f>510*1.32</f>
        <v>673.20000000000005</v>
      </c>
      <c r="G27" s="26">
        <f t="shared" si="5"/>
        <v>648.33333333333337</v>
      </c>
      <c r="H27" s="26">
        <f t="shared" si="6"/>
        <v>32.319859735669212</v>
      </c>
      <c r="I27" s="26">
        <f t="shared" si="7"/>
        <v>4.9850683396919084</v>
      </c>
      <c r="J27" s="27">
        <f t="shared" si="8"/>
        <v>8428.3333333333339</v>
      </c>
      <c r="K27" s="28">
        <v>643.61000000000001</v>
      </c>
      <c r="L27" s="28">
        <f t="shared" si="9"/>
        <v>8366.9300000000003</v>
      </c>
      <c r="M27" s="1"/>
      <c r="N27" s="1"/>
    </row>
    <row r="28" ht="21" customHeight="1">
      <c r="A28" s="30" t="s">
        <v>41</v>
      </c>
      <c r="B28" s="23" t="s">
        <v>20</v>
      </c>
      <c r="C28" s="24">
        <v>36</v>
      </c>
      <c r="D28" s="25">
        <f>460*1.33</f>
        <v>611.80000000000007</v>
      </c>
      <c r="E28" s="25">
        <f>500*1.32</f>
        <v>660</v>
      </c>
      <c r="F28" s="25">
        <f>510*1.32</f>
        <v>673.20000000000005</v>
      </c>
      <c r="G28" s="26">
        <f t="shared" si="5"/>
        <v>648.33333333333337</v>
      </c>
      <c r="H28" s="26">
        <f t="shared" si="6"/>
        <v>32.319859735669212</v>
      </c>
      <c r="I28" s="26">
        <f t="shared" si="7"/>
        <v>4.9850683396919084</v>
      </c>
      <c r="J28" s="27">
        <f t="shared" si="8"/>
        <v>23340.000000000004</v>
      </c>
      <c r="K28" s="28">
        <v>643.61000000000001</v>
      </c>
      <c r="L28" s="28">
        <f t="shared" si="9"/>
        <v>23169.959999999999</v>
      </c>
      <c r="M28" s="1"/>
      <c r="N28" s="1"/>
    </row>
    <row r="29" ht="21" customHeight="1">
      <c r="A29" s="30" t="s">
        <v>42</v>
      </c>
      <c r="B29" s="23" t="s">
        <v>20</v>
      </c>
      <c r="C29" s="24">
        <v>1</v>
      </c>
      <c r="D29" s="25">
        <f>920*1.33</f>
        <v>1223.6000000000001</v>
      </c>
      <c r="E29" s="25">
        <f>970*1.32</f>
        <v>1280.4000000000001</v>
      </c>
      <c r="F29" s="25">
        <f>1000*1.32</f>
        <v>1320</v>
      </c>
      <c r="G29" s="26">
        <f t="shared" si="5"/>
        <v>1274.6666666666667</v>
      </c>
      <c r="H29" s="26">
        <f t="shared" si="6"/>
        <v>48.455065094717668</v>
      </c>
      <c r="I29" s="26">
        <f t="shared" si="7"/>
        <v>3.8013910900667622</v>
      </c>
      <c r="J29" s="27">
        <f t="shared" si="8"/>
        <v>1274.6666666666665</v>
      </c>
      <c r="K29" s="28">
        <v>1265.4000000000001</v>
      </c>
      <c r="L29" s="28">
        <f t="shared" si="9"/>
        <v>1265.4000000000001</v>
      </c>
      <c r="M29" s="1"/>
      <c r="N29" s="1"/>
    </row>
    <row r="30" ht="21" customHeight="1">
      <c r="A30" s="30" t="s">
        <v>43</v>
      </c>
      <c r="B30" s="23" t="s">
        <v>20</v>
      </c>
      <c r="C30" s="24">
        <v>9</v>
      </c>
      <c r="D30" s="25">
        <f>350*1.33</f>
        <v>465.5</v>
      </c>
      <c r="E30" s="25">
        <f>370*1.32</f>
        <v>488.40000000000003</v>
      </c>
      <c r="F30" s="25">
        <f>390*1.32</f>
        <v>514.80000000000007</v>
      </c>
      <c r="G30" s="26">
        <f t="shared" si="5"/>
        <v>489.56666666666678</v>
      </c>
      <c r="H30" s="26">
        <f t="shared" si="6"/>
        <v>24.67069786879437</v>
      </c>
      <c r="I30" s="26">
        <f t="shared" si="7"/>
        <v>5.0392928172113498</v>
      </c>
      <c r="J30" s="27">
        <f t="shared" si="8"/>
        <v>4406.1000000000004</v>
      </c>
      <c r="K30" s="28">
        <v>485.99000000000001</v>
      </c>
      <c r="L30" s="28">
        <f t="shared" si="9"/>
        <v>4373.9099999999999</v>
      </c>
      <c r="M30" s="1"/>
      <c r="N30" s="1"/>
    </row>
    <row r="31" ht="21" customHeight="1">
      <c r="A31" s="30" t="s">
        <v>44</v>
      </c>
      <c r="B31" s="23" t="s">
        <v>20</v>
      </c>
      <c r="C31" s="24">
        <v>7</v>
      </c>
      <c r="D31" s="25">
        <f>1400*1.33</f>
        <v>1862</v>
      </c>
      <c r="E31" s="25">
        <f>1500*1.32</f>
        <v>1980</v>
      </c>
      <c r="F31" s="25">
        <f>1600*1.32</f>
        <v>2112</v>
      </c>
      <c r="G31" s="26">
        <f t="shared" si="5"/>
        <v>1984.6666666666667</v>
      </c>
      <c r="H31" s="26">
        <f t="shared" si="6"/>
        <v>125.06531626847362</v>
      </c>
      <c r="I31" s="26">
        <f t="shared" si="7"/>
        <v>6.3015779107393488</v>
      </c>
      <c r="J31" s="27">
        <f t="shared" si="8"/>
        <v>13892.666666666668</v>
      </c>
      <c r="K31" s="28">
        <v>1970.21</v>
      </c>
      <c r="L31" s="28">
        <f t="shared" si="9"/>
        <v>13791.470000000001</v>
      </c>
      <c r="M31" s="1"/>
      <c r="N31" s="1"/>
    </row>
    <row r="32" ht="21" customHeight="1">
      <c r="A32" s="30" t="s">
        <v>45</v>
      </c>
      <c r="B32" s="23" t="s">
        <v>20</v>
      </c>
      <c r="C32" s="24">
        <v>6</v>
      </c>
      <c r="D32" s="25">
        <f>350*1.33</f>
        <v>465.5</v>
      </c>
      <c r="E32" s="25">
        <f>370*1.32</f>
        <v>488.40000000000003</v>
      </c>
      <c r="F32" s="25">
        <f>390*1.32</f>
        <v>514.80000000000007</v>
      </c>
      <c r="G32" s="26">
        <f t="shared" si="5"/>
        <v>489.56666666666678</v>
      </c>
      <c r="H32" s="26">
        <f t="shared" si="6"/>
        <v>24.67069786879437</v>
      </c>
      <c r="I32" s="26">
        <f t="shared" si="7"/>
        <v>5.0392928172113498</v>
      </c>
      <c r="J32" s="27">
        <f t="shared" si="8"/>
        <v>2937.4000000000005</v>
      </c>
      <c r="K32" s="28">
        <v>485.99000000000001</v>
      </c>
      <c r="L32" s="28">
        <f t="shared" si="9"/>
        <v>2915.9400000000001</v>
      </c>
      <c r="M32" s="1"/>
      <c r="N32" s="1"/>
    </row>
    <row r="33" ht="21" customHeight="1">
      <c r="A33" s="30" t="s">
        <v>46</v>
      </c>
      <c r="B33" s="23" t="s">
        <v>20</v>
      </c>
      <c r="C33" s="24">
        <v>13</v>
      </c>
      <c r="D33" s="25">
        <f>700*1.33</f>
        <v>931</v>
      </c>
      <c r="E33" s="25">
        <f>750*1.32</f>
        <v>990</v>
      </c>
      <c r="F33" s="25">
        <f>770*1.32</f>
        <v>1016.4000000000001</v>
      </c>
      <c r="G33" s="26">
        <f t="shared" si="5"/>
        <v>979.13333333333333</v>
      </c>
      <c r="H33" s="26">
        <f t="shared" si="6"/>
        <v>43.724745091690778</v>
      </c>
      <c r="I33" s="26">
        <f t="shared" si="7"/>
        <v>4.4656579041013256</v>
      </c>
      <c r="J33" s="27">
        <f t="shared" si="8"/>
        <v>12728.733333333334</v>
      </c>
      <c r="K33" s="28">
        <v>971.97000000000003</v>
      </c>
      <c r="L33" s="28">
        <f t="shared" si="9"/>
        <v>12635.610000000001</v>
      </c>
      <c r="M33" s="1"/>
      <c r="N33" s="1"/>
      <c r="O33" s="1"/>
    </row>
    <row r="34" ht="21" customHeight="1">
      <c r="A34" s="30" t="s">
        <v>47</v>
      </c>
      <c r="B34" s="23" t="s">
        <v>20</v>
      </c>
      <c r="C34" s="24">
        <v>6</v>
      </c>
      <c r="D34" s="25">
        <f>120*1.33</f>
        <v>159.60000000000002</v>
      </c>
      <c r="E34" s="25">
        <f>130*1.32</f>
        <v>171.59999999999999</v>
      </c>
      <c r="F34" s="25">
        <f>150*1.32</f>
        <v>198</v>
      </c>
      <c r="G34" s="26">
        <f t="shared" si="5"/>
        <v>176.40000000000001</v>
      </c>
      <c r="H34" s="26">
        <f t="shared" si="6"/>
        <v>19.644846652493872</v>
      </c>
      <c r="I34" s="26">
        <f t="shared" si="7"/>
        <v>11.136534383499926</v>
      </c>
      <c r="J34" s="27">
        <f t="shared" si="8"/>
        <v>1058.4000000000001</v>
      </c>
      <c r="K34" s="28">
        <v>175.13</v>
      </c>
      <c r="L34" s="28">
        <f t="shared" si="9"/>
        <v>1050.78</v>
      </c>
      <c r="M34" s="1"/>
      <c r="N34" s="1"/>
    </row>
    <row r="35" ht="21" customHeight="1">
      <c r="A35" s="30" t="s">
        <v>48</v>
      </c>
      <c r="B35" s="23" t="s">
        <v>20</v>
      </c>
      <c r="C35" s="24">
        <v>5</v>
      </c>
      <c r="D35" s="25">
        <f>350*1.33</f>
        <v>465.5</v>
      </c>
      <c r="E35" s="25">
        <f>370*1.32</f>
        <v>488.40000000000003</v>
      </c>
      <c r="F35" s="25">
        <f>390*1.32</f>
        <v>514.80000000000007</v>
      </c>
      <c r="G35" s="26">
        <f t="shared" si="5"/>
        <v>489.56666666666678</v>
      </c>
      <c r="H35" s="26">
        <f t="shared" si="6"/>
        <v>24.67069786879437</v>
      </c>
      <c r="I35" s="26">
        <f t="shared" si="7"/>
        <v>5.0392928172113498</v>
      </c>
      <c r="J35" s="27">
        <f t="shared" si="8"/>
        <v>2447.8333333333339</v>
      </c>
      <c r="K35" s="28">
        <v>486</v>
      </c>
      <c r="L35" s="28">
        <f t="shared" si="9"/>
        <v>2430</v>
      </c>
      <c r="M35" s="1"/>
      <c r="N35" s="1"/>
    </row>
    <row r="36" ht="15">
      <c r="A36" s="31"/>
      <c r="B36" s="23"/>
      <c r="C36" s="32">
        <f>SUM(C7:C35)</f>
        <v>252</v>
      </c>
      <c r="D36" s="33">
        <f>SUM(D7:D35)</f>
        <v>24356.299999999996</v>
      </c>
      <c r="E36" s="33">
        <f>SUM(E7:E35)</f>
        <v>25457.200000000004</v>
      </c>
      <c r="F36" s="33">
        <f>SUM(F7:F35)</f>
        <v>26677.200000000001</v>
      </c>
      <c r="G36" s="33" t="s">
        <v>49</v>
      </c>
      <c r="H36" s="33" t="s">
        <v>49</v>
      </c>
      <c r="I36" s="33" t="s">
        <v>49</v>
      </c>
      <c r="J36" s="34">
        <f>SUM(J7:J35)</f>
        <v>191720.79999999999</v>
      </c>
      <c r="K36" s="35"/>
      <c r="L36" s="28">
        <f>SUM(L7:L35)</f>
        <v>189999.99999999997</v>
      </c>
      <c r="M36" s="1"/>
    </row>
    <row r="37" ht="17.25">
      <c r="A37" s="36" t="s">
        <v>50</v>
      </c>
      <c r="B37" s="36"/>
      <c r="C37" s="36"/>
      <c r="D37" s="36"/>
      <c r="E37" s="36"/>
      <c r="F37" s="36"/>
      <c r="G37" s="36"/>
      <c r="H37" s="36"/>
      <c r="I37" s="36"/>
      <c r="J37" s="37">
        <f>J36</f>
        <v>191720.79999999999</v>
      </c>
      <c r="K37" s="1"/>
      <c r="L37" s="1"/>
      <c r="M37" s="1"/>
    </row>
    <row r="38" ht="14.25">
      <c r="C38" s="3"/>
      <c r="D38" s="1"/>
      <c r="E38" s="1"/>
      <c r="F38" s="1"/>
      <c r="G38" s="1"/>
      <c r="J38" s="1"/>
      <c r="K38" s="1"/>
      <c r="L38" s="1"/>
    </row>
    <row r="39" ht="15">
      <c r="A39" s="38" t="s">
        <v>51</v>
      </c>
      <c r="B39" s="38"/>
      <c r="C39" s="38"/>
      <c r="D39" s="38"/>
      <c r="E39" s="38"/>
      <c r="F39" s="38"/>
      <c r="G39" s="38"/>
      <c r="H39" s="38"/>
      <c r="I39" s="38"/>
      <c r="J39" s="38"/>
      <c r="K39" s="1"/>
      <c r="L39" s="1"/>
    </row>
    <row r="40">
      <c r="A40" s="39"/>
      <c r="B40" s="1"/>
      <c r="C40" s="1"/>
    </row>
    <row r="41" ht="20.25" customHeight="1">
      <c r="A41" s="40" t="s">
        <v>52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>
      <c r="A42" s="39"/>
      <c r="B42" s="1"/>
      <c r="C42" s="1"/>
    </row>
    <row r="43" s="41" customFormat="1">
      <c r="A43" s="42" t="s">
        <v>53</v>
      </c>
      <c r="B43" s="42"/>
      <c r="C43" s="42"/>
      <c r="D43" s="42"/>
      <c r="E43" s="42"/>
      <c r="F43" s="42"/>
      <c r="G43" s="42"/>
      <c r="J43" s="43" t="s">
        <v>54</v>
      </c>
    </row>
    <row r="44" s="41" customFormat="1">
      <c r="A44" s="42" t="s">
        <v>55</v>
      </c>
      <c r="B44" s="42"/>
      <c r="C44" s="42"/>
      <c r="D44" s="42"/>
      <c r="E44" s="42"/>
      <c r="F44" s="42"/>
      <c r="G44" s="42"/>
      <c r="J44" s="43"/>
    </row>
    <row r="45" s="41" customFormat="1">
      <c r="J45" s="44"/>
    </row>
    <row r="46" ht="15">
      <c r="A46" s="38" t="s">
        <v>56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ht="14.25">
      <c r="A47" s="2"/>
      <c r="B47" s="2"/>
      <c r="C47" s="3"/>
      <c r="D47" s="1"/>
      <c r="E47" s="1"/>
      <c r="F47" s="1"/>
      <c r="G47" s="1"/>
      <c r="H47" s="1"/>
      <c r="I47" s="1"/>
      <c r="J47" s="1"/>
    </row>
    <row r="48" ht="14.25">
      <c r="A48" s="2"/>
      <c r="B48" s="2"/>
      <c r="C48" s="3"/>
      <c r="D48" s="1"/>
      <c r="E48" s="1"/>
      <c r="F48" s="1"/>
      <c r="G48" s="1"/>
      <c r="H48" s="1"/>
      <c r="I48" s="1"/>
      <c r="J48" s="1"/>
    </row>
  </sheetData>
  <mergeCells count="21">
    <mergeCell ref="B3:L3"/>
    <mergeCell ref="A4:A6"/>
    <mergeCell ref="B4:B6"/>
    <mergeCell ref="C4:C6"/>
    <mergeCell ref="D4:F4"/>
    <mergeCell ref="G4:I4"/>
    <mergeCell ref="J4:J6"/>
    <mergeCell ref="K4:K6"/>
    <mergeCell ref="L4:L6"/>
    <mergeCell ref="G5:G6"/>
    <mergeCell ref="H5:H6"/>
    <mergeCell ref="I5:I6"/>
    <mergeCell ref="A36:B36"/>
    <mergeCell ref="A37:I37"/>
    <mergeCell ref="A39:J39"/>
    <mergeCell ref="A41:L41"/>
    <mergeCell ref="A43:G43"/>
    <mergeCell ref="J43:J44"/>
    <mergeCell ref="A44:G44"/>
    <mergeCell ref="A46:J46"/>
    <mergeCell ref="K46:L46"/>
  </mergeCells>
  <printOptions headings="0" gridLines="0"/>
  <pageMargins left="0.50393700787401574" right="0.42519685039370081" top="0.39763779527559051" bottom="0.39763779527559051" header="0.29999999999999999" footer="0.29999999999999999"/>
  <pageSetup paperSize="9" scale="66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004A001D-00A6-49FE-8D43-009F00A6007E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C7:C8 C10:C18 C21:C31 C32:C35</xm:sqref>
        </x14:conditionalFormatting>
        <x14:conditionalFormatting xmlns:xm="http://schemas.microsoft.com/office/excel/2006/main">
          <x14:cfRule type="cellIs" priority="2" operator="equal" id="{00550069-0059-4E76-8352-003A00A60013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cellIs" priority="1" operator="equal" id="{00AF00BE-0094-46E1-BE56-00DA00AC0053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C19:C20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6" zoomScale="100" workbookViewId="0">
      <selection activeCell="C30" activeCellId="0" sqref="C30"/>
    </sheetView>
  </sheetViews>
  <sheetFormatPr defaultRowHeight="14.25"/>
  <cols>
    <col customWidth="1" min="1" max="1" width="60.5703125"/>
    <col customWidth="1" min="2" max="2" width="18.5703125"/>
    <col customWidth="1" min="3" max="4" width="19.42578125"/>
  </cols>
  <sheetData>
    <row r="1" ht="15" customHeight="1">
      <c r="A1" s="8" t="s">
        <v>4</v>
      </c>
      <c r="B1" s="45" t="s">
        <v>5</v>
      </c>
      <c r="C1" s="45" t="s">
        <v>6</v>
      </c>
      <c r="D1" s="45" t="s">
        <v>57</v>
      </c>
    </row>
    <row r="2" ht="15">
      <c r="A2" s="46" t="s">
        <v>19</v>
      </c>
      <c r="B2" s="47" t="s">
        <v>20</v>
      </c>
      <c r="C2" s="48">
        <v>5</v>
      </c>
      <c r="D2" s="48">
        <v>48133112524</v>
      </c>
    </row>
    <row r="3" ht="15">
      <c r="A3" s="46" t="s">
        <v>58</v>
      </c>
      <c r="B3" s="47" t="s">
        <v>20</v>
      </c>
      <c r="C3" s="48">
        <v>2</v>
      </c>
      <c r="D3" s="48">
        <v>48133511524</v>
      </c>
    </row>
    <row r="4" ht="15">
      <c r="A4" s="46" t="s">
        <v>22</v>
      </c>
      <c r="B4" s="47" t="s">
        <v>20</v>
      </c>
      <c r="C4" s="48">
        <v>1</v>
      </c>
      <c r="D4" s="48">
        <v>46102111204</v>
      </c>
    </row>
    <row r="5" ht="15">
      <c r="A5" s="46" t="s">
        <v>23</v>
      </c>
      <c r="B5" s="47" t="s">
        <v>20</v>
      </c>
      <c r="C5" s="48">
        <v>16</v>
      </c>
      <c r="D5" s="48">
        <v>46102111204</v>
      </c>
    </row>
    <row r="6" ht="15">
      <c r="A6" s="46" t="s">
        <v>24</v>
      </c>
      <c r="B6" s="47" t="s">
        <v>20</v>
      </c>
      <c r="C6" s="48">
        <v>7</v>
      </c>
      <c r="D6" s="48">
        <v>46102111204</v>
      </c>
    </row>
    <row r="7" ht="15">
      <c r="A7" s="46" t="s">
        <v>25</v>
      </c>
      <c r="B7" s="47" t="s">
        <v>20</v>
      </c>
      <c r="C7" s="48">
        <v>1</v>
      </c>
      <c r="D7" s="48">
        <v>46102111204</v>
      </c>
    </row>
    <row r="8" ht="15">
      <c r="A8" s="46" t="s">
        <v>26</v>
      </c>
      <c r="B8" s="47" t="s">
        <v>20</v>
      </c>
      <c r="C8" s="48">
        <v>8</v>
      </c>
      <c r="D8" s="48">
        <v>48142121524</v>
      </c>
    </row>
    <row r="9" ht="15">
      <c r="A9" s="46" t="s">
        <v>27</v>
      </c>
      <c r="B9" s="47" t="s">
        <v>20</v>
      </c>
      <c r="C9" s="48">
        <v>10</v>
      </c>
      <c r="D9" s="48">
        <v>48133112524</v>
      </c>
    </row>
    <row r="10" ht="15">
      <c r="A10" s="46" t="s">
        <v>28</v>
      </c>
      <c r="B10" s="47" t="s">
        <v>20</v>
      </c>
      <c r="C10" s="48">
        <v>2</v>
      </c>
      <c r="D10" s="48">
        <v>48133112524</v>
      </c>
    </row>
    <row r="11" ht="15">
      <c r="A11" s="46" t="s">
        <v>29</v>
      </c>
      <c r="B11" s="47" t="s">
        <v>20</v>
      </c>
      <c r="C11" s="48">
        <v>1</v>
      </c>
      <c r="D11" s="48">
        <v>48133112524</v>
      </c>
    </row>
    <row r="12" ht="15">
      <c r="A12" s="46" t="s">
        <v>30</v>
      </c>
      <c r="B12" s="47" t="s">
        <v>20</v>
      </c>
      <c r="C12" s="48">
        <v>2</v>
      </c>
      <c r="D12" s="48">
        <v>48120911524</v>
      </c>
    </row>
    <row r="13" ht="15">
      <c r="A13" s="46" t="s">
        <v>31</v>
      </c>
      <c r="B13" s="47" t="s">
        <v>20</v>
      </c>
      <c r="C13" s="48">
        <v>5</v>
      </c>
      <c r="D13" s="48">
        <v>48133211524</v>
      </c>
    </row>
    <row r="14" ht="15">
      <c r="A14" s="46" t="s">
        <v>59</v>
      </c>
      <c r="B14" s="47" t="s">
        <v>20</v>
      </c>
      <c r="C14" s="48">
        <v>0</v>
      </c>
      <c r="D14" s="48">
        <v>48133211524</v>
      </c>
    </row>
    <row r="15" ht="15">
      <c r="A15" s="46" t="s">
        <v>32</v>
      </c>
      <c r="B15" s="47" t="s">
        <v>20</v>
      </c>
      <c r="C15" s="48">
        <v>2</v>
      </c>
      <c r="D15" s="48">
        <v>48120502524</v>
      </c>
    </row>
    <row r="16" ht="15">
      <c r="A16" s="46" t="s">
        <v>33</v>
      </c>
      <c r="B16" s="47" t="s">
        <v>20</v>
      </c>
      <c r="C16" s="48">
        <v>2</v>
      </c>
      <c r="D16" s="48">
        <v>48120711524</v>
      </c>
    </row>
    <row r="17" ht="15">
      <c r="A17" s="49" t="s">
        <v>34</v>
      </c>
      <c r="B17" s="47" t="s">
        <v>20</v>
      </c>
      <c r="C17" s="48">
        <v>16</v>
      </c>
      <c r="D17" s="48">
        <v>48282311524</v>
      </c>
    </row>
    <row r="18" ht="15">
      <c r="A18" s="49" t="s">
        <v>35</v>
      </c>
      <c r="B18" s="47" t="s">
        <v>20</v>
      </c>
      <c r="C18" s="48">
        <v>1</v>
      </c>
      <c r="D18" s="48">
        <v>48282311524</v>
      </c>
    </row>
    <row r="19" ht="15">
      <c r="A19" s="49" t="s">
        <v>36</v>
      </c>
      <c r="B19" s="47" t="s">
        <v>20</v>
      </c>
      <c r="C19" s="48">
        <v>10</v>
      </c>
      <c r="D19" s="48">
        <v>48120201524</v>
      </c>
    </row>
    <row r="20" ht="15">
      <c r="A20" s="49" t="s">
        <v>37</v>
      </c>
      <c r="B20" s="47" t="s">
        <v>20</v>
      </c>
      <c r="C20" s="48">
        <v>1</v>
      </c>
      <c r="D20" s="48">
        <v>48120201524</v>
      </c>
    </row>
    <row r="21" ht="15">
      <c r="A21" s="49" t="s">
        <v>38</v>
      </c>
      <c r="B21" s="47" t="s">
        <v>20</v>
      </c>
      <c r="C21" s="48">
        <v>16</v>
      </c>
      <c r="D21" s="48">
        <v>48120201524</v>
      </c>
    </row>
    <row r="22" ht="15">
      <c r="A22" s="49" t="s">
        <v>39</v>
      </c>
      <c r="B22" s="47" t="s">
        <v>20</v>
      </c>
      <c r="C22" s="48">
        <v>48</v>
      </c>
      <c r="D22" s="48">
        <v>48120201524</v>
      </c>
    </row>
    <row r="23" ht="15">
      <c r="A23" s="50" t="s">
        <v>40</v>
      </c>
      <c r="B23" s="47" t="s">
        <v>20</v>
      </c>
      <c r="C23" s="48">
        <v>13</v>
      </c>
      <c r="D23" s="48">
        <v>48132101524</v>
      </c>
    </row>
    <row r="24" ht="15">
      <c r="A24" s="50" t="s">
        <v>41</v>
      </c>
      <c r="B24" s="47" t="s">
        <v>20</v>
      </c>
      <c r="C24" s="48">
        <v>36</v>
      </c>
      <c r="D24" s="48">
        <v>48132101524</v>
      </c>
    </row>
    <row r="25" ht="45">
      <c r="A25" s="50" t="s">
        <v>60</v>
      </c>
      <c r="B25" s="47" t="s">
        <v>20</v>
      </c>
      <c r="C25" s="48">
        <v>1</v>
      </c>
      <c r="D25" s="48" t="s">
        <v>61</v>
      </c>
    </row>
    <row r="26" ht="15">
      <c r="A26" s="50" t="s">
        <v>43</v>
      </c>
      <c r="B26" s="47" t="s">
        <v>20</v>
      </c>
      <c r="C26" s="48">
        <v>9</v>
      </c>
      <c r="D26" s="48">
        <v>48143311524</v>
      </c>
    </row>
    <row r="27" ht="15">
      <c r="A27" s="50" t="s">
        <v>44</v>
      </c>
      <c r="B27" s="47" t="s">
        <v>20</v>
      </c>
      <c r="C27" s="48">
        <v>7</v>
      </c>
      <c r="D27" s="48">
        <v>48120611524</v>
      </c>
    </row>
    <row r="28" ht="15">
      <c r="A28" s="50" t="s">
        <v>62</v>
      </c>
      <c r="B28" s="47" t="s">
        <v>20</v>
      </c>
      <c r="C28" s="48">
        <v>0</v>
      </c>
      <c r="D28" s="48">
        <v>48120101524</v>
      </c>
    </row>
    <row r="29" ht="15">
      <c r="A29" s="50" t="s">
        <v>45</v>
      </c>
      <c r="B29" s="47" t="s">
        <v>20</v>
      </c>
      <c r="C29" s="48">
        <v>6</v>
      </c>
      <c r="D29" s="48">
        <v>48132211523</v>
      </c>
    </row>
    <row r="30" ht="15">
      <c r="A30" s="50" t="s">
        <v>46</v>
      </c>
      <c r="B30" s="47" t="s">
        <v>20</v>
      </c>
      <c r="C30" s="48">
        <v>13</v>
      </c>
      <c r="D30" s="48">
        <v>48132101524</v>
      </c>
    </row>
    <row r="31" ht="15">
      <c r="A31" s="50" t="s">
        <v>47</v>
      </c>
      <c r="B31" s="47" t="s">
        <v>20</v>
      </c>
      <c r="C31" s="48">
        <v>6</v>
      </c>
      <c r="D31" s="48">
        <v>48112191524</v>
      </c>
    </row>
    <row r="32" ht="15">
      <c r="A32" s="50" t="s">
        <v>48</v>
      </c>
      <c r="B32" s="47" t="s">
        <v>20</v>
      </c>
      <c r="C32" s="48">
        <v>5</v>
      </c>
      <c r="D32" s="48">
        <v>48175111524</v>
      </c>
    </row>
    <row r="33" ht="15">
      <c r="A33" s="51" t="s">
        <v>63</v>
      </c>
      <c r="B33" s="51"/>
      <c r="C33" s="52">
        <f>SUM(C2:C32)</f>
        <v>252</v>
      </c>
    </row>
  </sheetData>
  <mergeCells count="1">
    <mergeCell ref="A33:B3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00C900C8-0035-4B4B-8BBA-00AF0038006F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C2:C3 C5:C13 C17:C27 C29:C32</xm:sqref>
        </x14:conditionalFormatting>
        <x14:conditionalFormatting xmlns:xm="http://schemas.microsoft.com/office/excel/2006/main">
          <x14:cfRule type="cellIs" priority="6" operator="equal" id="{00220023-0075-450E-935B-0058006800DB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cellIs" priority="5" operator="equal" id="{000A00E7-0082-47B7-9284-0019005E001B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C15:C16</xm:sqref>
        </x14:conditionalFormatting>
        <x14:conditionalFormatting xmlns:xm="http://schemas.microsoft.com/office/excel/2006/main">
          <x14:cfRule type="cellIs" priority="4" operator="equal" id="{00C500BE-00FB-4855-AE8D-003D00C1002E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D2:D3 D5:D13 D17:D27 D29:D32</xm:sqref>
        </x14:conditionalFormatting>
        <x14:conditionalFormatting xmlns:xm="http://schemas.microsoft.com/office/excel/2006/main">
          <x14:cfRule type="cellIs" priority="3" operator="equal" id="{007E0049-00FA-4EA3-BE06-0031006E0034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</xm:sqref>
        </x14:conditionalFormatting>
        <x14:conditionalFormatting xmlns:xm="http://schemas.microsoft.com/office/excel/2006/main">
          <x14:cfRule type="cellIs" priority="2" operator="equal" id="{00310092-007B-4116-AE4A-005700A10062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D15:D16</xm:sqref>
        </x14:conditionalFormatting>
        <x14:conditionalFormatting xmlns:xm="http://schemas.microsoft.com/office/excel/2006/main">
          <x14:cfRule type="cellIs" priority="1" operator="equal" id="{005D009A-00A9-452E-99A3-00C200AC00D9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2" activeCellId="0" sqref="B2:B19"/>
    </sheetView>
  </sheetViews>
  <sheetFormatPr defaultRowHeight="14.25"/>
  <cols>
    <col customWidth="1" min="1" max="1" width="23.5703125"/>
    <col bestFit="1" customWidth="1" min="2" max="2" style="53" width="140.5703125"/>
  </cols>
  <sheetData>
    <row r="1" s="54" customFormat="1" ht="15">
      <c r="A1" s="55" t="s">
        <v>57</v>
      </c>
      <c r="B1" s="55" t="s">
        <v>64</v>
      </c>
    </row>
    <row r="2" ht="15">
      <c r="A2" s="48">
        <v>48133112524</v>
      </c>
      <c r="B2" s="56" t="s">
        <v>65</v>
      </c>
    </row>
    <row r="3" ht="15">
      <c r="A3" s="48">
        <v>48133511524</v>
      </c>
      <c r="B3" s="56" t="s">
        <v>66</v>
      </c>
    </row>
    <row r="4" ht="15">
      <c r="A4" s="48">
        <v>46102111204</v>
      </c>
      <c r="B4" s="56" t="s">
        <v>67</v>
      </c>
    </row>
    <row r="5" ht="15">
      <c r="A5" s="48">
        <v>48142121524</v>
      </c>
      <c r="B5" s="56" t="s">
        <v>68</v>
      </c>
    </row>
    <row r="6" ht="15">
      <c r="A6" s="48">
        <v>48120911524</v>
      </c>
      <c r="B6" s="56" t="s">
        <v>69</v>
      </c>
    </row>
    <row r="7" ht="15">
      <c r="A7" s="48">
        <v>48133211524</v>
      </c>
      <c r="B7" s="56" t="s">
        <v>70</v>
      </c>
    </row>
    <row r="8" ht="15">
      <c r="A8" s="48">
        <v>48120502524</v>
      </c>
      <c r="B8" s="56" t="s">
        <v>71</v>
      </c>
    </row>
    <row r="9" ht="15">
      <c r="A9" s="48">
        <v>48120711524</v>
      </c>
      <c r="B9" s="56" t="s">
        <v>72</v>
      </c>
    </row>
    <row r="10" ht="15">
      <c r="A10" s="48">
        <v>48282311524</v>
      </c>
      <c r="B10" s="56" t="s">
        <v>73</v>
      </c>
    </row>
    <row r="11" ht="15">
      <c r="A11" s="48">
        <v>48120201524</v>
      </c>
      <c r="B11" s="56" t="s">
        <v>74</v>
      </c>
    </row>
    <row r="12" ht="15">
      <c r="A12" s="48">
        <v>48132101524</v>
      </c>
      <c r="B12" s="56" t="s">
        <v>75</v>
      </c>
    </row>
    <row r="13" ht="15">
      <c r="A13" s="48">
        <v>48120401524</v>
      </c>
      <c r="B13" s="56" t="s">
        <v>76</v>
      </c>
    </row>
    <row r="14" ht="15">
      <c r="A14" s="48">
        <v>48143311524</v>
      </c>
      <c r="B14" s="56" t="s">
        <v>77</v>
      </c>
    </row>
    <row r="15" ht="15">
      <c r="A15" s="48">
        <v>48120611524</v>
      </c>
      <c r="B15" s="56" t="s">
        <v>78</v>
      </c>
    </row>
    <row r="16" ht="15">
      <c r="A16" s="48">
        <v>48120101524</v>
      </c>
      <c r="B16" s="56" t="s">
        <v>79</v>
      </c>
    </row>
    <row r="17" ht="15">
      <c r="A17" s="48">
        <v>48132211523</v>
      </c>
      <c r="B17" s="56" t="s">
        <v>80</v>
      </c>
    </row>
    <row r="18" ht="15">
      <c r="A18" s="48">
        <v>48112191524</v>
      </c>
      <c r="B18" s="56" t="s">
        <v>81</v>
      </c>
    </row>
    <row r="19" ht="15">
      <c r="A19" s="48">
        <v>48175111524</v>
      </c>
      <c r="B19" s="56" t="s">
        <v>82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0070085-002B-44D3-90E2-006C00D7006A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A2:A3 A5:A13 A17:A19</xm:sqref>
        </x14:conditionalFormatting>
        <x14:conditionalFormatting xmlns:xm="http://schemas.microsoft.com/office/excel/2006/main">
          <x14:cfRule type="cellIs" priority="5" operator="equal" id="{001200BA-00CF-45B0-9390-008600B60099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cellIs" priority="4" operator="equal" id="{006500B7-0015-448C-A66B-008300110070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A15:A16</xm:sqref>
        </x14:conditionalFormatting>
        <x14:conditionalFormatting xmlns:xm="http://schemas.microsoft.com/office/excel/2006/main">
          <x14:cfRule type="cellIs" priority="3" operator="equal" id="{008E004D-0090-4023-B9AD-00F5007A00C1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ellIs" priority="2" operator="equal" id="{007D0041-00D3-45E4-8AF9-004E00B90067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B4:B12 B14:B19</xm:sqref>
        </x14:conditionalFormatting>
        <x14:conditionalFormatting xmlns:xm="http://schemas.microsoft.com/office/excel/2006/main">
          <x14:cfRule type="cellIs" priority="1" operator="equal" id="{0008004C-0073-4697-8DA4-00B900C80089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Rosreestr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Алексей Александрович</dc:creator>
  <cp:lastModifiedBy>shkurko_gv</cp:lastModifiedBy>
  <cp:revision>4</cp:revision>
  <dcterms:created xsi:type="dcterms:W3CDTF">2026-02-18T23:53:24Z</dcterms:created>
  <dcterms:modified xsi:type="dcterms:W3CDTF">2026-05-22T05:17:31Z</dcterms:modified>
</cp:coreProperties>
</file>