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строительный контроль\август\"/>
    </mc:Choice>
  </mc:AlternateContent>
  <bookViews>
    <workbookView xWindow="0" yWindow="0" windowWidth="28800" windowHeight="12435"/>
  </bookViews>
  <sheets>
    <sheet name="Строительство 2025 в работу от " sheetId="1" r:id="rId1"/>
  </sheets>
  <definedNames>
    <definedName name="_xlnm._FilterDatabase" localSheetId="0" hidden="1">'Строительство 2025 в работу от '!$A$1:$AI$518</definedName>
    <definedName name="_xlnm.Print_Titles" localSheetId="0">'Строительство 2025 в работу от '!$11:$11</definedName>
    <definedName name="_xlnm.Print_Area" localSheetId="0">'Строительство 2025 в работу от '!$A$1:$S$516</definedName>
  </definedNames>
  <calcPr calcId="181029" iterateCount="1"/>
</workbook>
</file>

<file path=xl/calcChain.xml><?xml version="1.0" encoding="utf-8"?>
<calcChain xmlns="http://schemas.openxmlformats.org/spreadsheetml/2006/main">
  <c r="S504" i="1" l="1"/>
  <c r="S505" i="1" s="1"/>
  <c r="R506" i="1"/>
  <c r="R505" i="1"/>
  <c r="Q507" i="1" l="1"/>
  <c r="Q504" i="1"/>
  <c r="Q132" i="1"/>
  <c r="R132" i="1"/>
  <c r="Q130" i="1"/>
  <c r="Q131" i="1"/>
  <c r="Q129" i="1"/>
  <c r="Q493" i="1" l="1"/>
  <c r="N492" i="1"/>
  <c r="N493" i="1" s="1"/>
  <c r="N29" i="1" l="1"/>
  <c r="R348" i="1"/>
  <c r="S344" i="1"/>
  <c r="S345" i="1"/>
  <c r="R498" i="1"/>
  <c r="R209" i="1"/>
  <c r="R208" i="1"/>
  <c r="R207" i="1"/>
  <c r="Q501" i="1"/>
  <c r="Q140" i="1"/>
  <c r="Q252" i="1"/>
  <c r="R244" i="1"/>
  <c r="Q60" i="1" l="1"/>
  <c r="Q37" i="1"/>
  <c r="Q36" i="1"/>
  <c r="Q34" i="1"/>
  <c r="Q33" i="1"/>
  <c r="Q32" i="1"/>
  <c r="Q31" i="1"/>
  <c r="Q29" i="1"/>
  <c r="N37" i="1"/>
  <c r="N36" i="1"/>
  <c r="N31" i="1" l="1"/>
  <c r="J36" i="1" l="1"/>
  <c r="J34" i="1"/>
  <c r="N34" i="1"/>
  <c r="J33" i="1" l="1"/>
  <c r="N33" i="1"/>
  <c r="J32" i="1"/>
  <c r="N32" i="1" l="1"/>
  <c r="M32" i="1" l="1"/>
  <c r="M29" i="1"/>
  <c r="M31" i="1"/>
  <c r="M33" i="1"/>
  <c r="M34" i="1"/>
  <c r="M36" i="1"/>
  <c r="M37" i="1"/>
  <c r="J31" i="1"/>
  <c r="M290" i="1" l="1"/>
  <c r="N290" i="1"/>
  <c r="M291" i="1"/>
  <c r="N291" i="1"/>
  <c r="M292" i="1"/>
  <c r="N292" i="1"/>
  <c r="M293" i="1"/>
  <c r="N293" i="1"/>
  <c r="M294" i="1"/>
  <c r="N294" i="1"/>
  <c r="N289" i="1"/>
  <c r="M289" i="1"/>
  <c r="N288" i="1"/>
  <c r="M288" i="1"/>
  <c r="N287" i="1"/>
  <c r="M287" i="1"/>
  <c r="M299" i="1"/>
  <c r="N299" i="1"/>
  <c r="N298" i="1"/>
  <c r="M298" i="1"/>
  <c r="N297" i="1"/>
  <c r="M297" i="1"/>
  <c r="M306" i="1"/>
  <c r="N306" i="1"/>
  <c r="N305" i="1"/>
  <c r="M305" i="1"/>
  <c r="N304" i="1"/>
  <c r="M304" i="1"/>
  <c r="N303" i="1"/>
  <c r="M303" i="1"/>
  <c r="N302" i="1"/>
  <c r="N307" i="1" s="1"/>
  <c r="M302" i="1"/>
  <c r="M312" i="1"/>
  <c r="N312" i="1"/>
  <c r="M313" i="1"/>
  <c r="N313" i="1"/>
  <c r="M314" i="1"/>
  <c r="N314" i="1"/>
  <c r="M315" i="1"/>
  <c r="N315" i="1"/>
  <c r="N311" i="1"/>
  <c r="M311" i="1"/>
  <c r="N310" i="1"/>
  <c r="M310" i="1"/>
  <c r="N309" i="1"/>
  <c r="M309" i="1"/>
  <c r="M323" i="1"/>
  <c r="N323" i="1"/>
  <c r="M324" i="1"/>
  <c r="N324" i="1"/>
  <c r="M325" i="1"/>
  <c r="N325" i="1"/>
  <c r="M326" i="1"/>
  <c r="N326" i="1"/>
  <c r="M327" i="1"/>
  <c r="N327" i="1"/>
  <c r="M328" i="1"/>
  <c r="N328" i="1"/>
  <c r="M329" i="1"/>
  <c r="N329" i="1"/>
  <c r="M330" i="1"/>
  <c r="N330" i="1"/>
  <c r="M331" i="1"/>
  <c r="N331" i="1"/>
  <c r="N322" i="1"/>
  <c r="M322" i="1"/>
  <c r="N321" i="1"/>
  <c r="M321" i="1"/>
  <c r="N320" i="1"/>
  <c r="M320" i="1"/>
  <c r="N319" i="1"/>
  <c r="M319" i="1"/>
  <c r="N318" i="1"/>
  <c r="M318" i="1"/>
  <c r="M336" i="1"/>
  <c r="N336" i="1"/>
  <c r="M337" i="1"/>
  <c r="N337" i="1"/>
  <c r="M338" i="1"/>
  <c r="N338" i="1"/>
  <c r="N335" i="1"/>
  <c r="M335" i="1"/>
  <c r="N334" i="1"/>
  <c r="M334" i="1"/>
  <c r="M342" i="1"/>
  <c r="N342" i="1"/>
  <c r="M343" i="1"/>
  <c r="N343" i="1"/>
  <c r="M344" i="1"/>
  <c r="N344" i="1"/>
  <c r="M345" i="1"/>
  <c r="N345" i="1"/>
  <c r="M346" i="1"/>
  <c r="N346" i="1"/>
  <c r="M347" i="1"/>
  <c r="N347" i="1"/>
  <c r="M348" i="1"/>
  <c r="N348" i="1"/>
  <c r="N341" i="1"/>
  <c r="M341" i="1"/>
  <c r="M354" i="1"/>
  <c r="N354" i="1"/>
  <c r="N353" i="1"/>
  <c r="M353" i="1"/>
  <c r="N352" i="1"/>
  <c r="M352" i="1"/>
  <c r="N351" i="1"/>
  <c r="M351" i="1"/>
  <c r="N359" i="1"/>
  <c r="M359" i="1"/>
  <c r="N358" i="1"/>
  <c r="M358" i="1"/>
  <c r="N357" i="1"/>
  <c r="M357" i="1"/>
  <c r="M363" i="1"/>
  <c r="N363" i="1"/>
  <c r="M364" i="1"/>
  <c r="N364" i="1"/>
  <c r="M365" i="1"/>
  <c r="N365" i="1"/>
  <c r="M366" i="1"/>
  <c r="N366" i="1"/>
  <c r="M367" i="1"/>
  <c r="N367" i="1"/>
  <c r="M368" i="1"/>
  <c r="N368" i="1"/>
  <c r="M369" i="1"/>
  <c r="N369" i="1"/>
  <c r="M370" i="1"/>
  <c r="N370" i="1"/>
  <c r="M371" i="1"/>
  <c r="N371" i="1"/>
  <c r="M372" i="1"/>
  <c r="N372" i="1"/>
  <c r="M373" i="1"/>
  <c r="N373" i="1"/>
  <c r="M374" i="1"/>
  <c r="N374" i="1"/>
  <c r="M375" i="1"/>
  <c r="N375" i="1"/>
  <c r="N362" i="1"/>
  <c r="M362" i="1"/>
  <c r="M379" i="1"/>
  <c r="N379" i="1"/>
  <c r="M380" i="1"/>
  <c r="N380" i="1"/>
  <c r="M381" i="1"/>
  <c r="N381" i="1"/>
  <c r="N378" i="1"/>
  <c r="M378" i="1"/>
  <c r="N384" i="1"/>
  <c r="N385" i="1" s="1"/>
  <c r="M384" i="1"/>
  <c r="N389" i="1"/>
  <c r="M389" i="1"/>
  <c r="N388" i="1"/>
  <c r="M388" i="1"/>
  <c r="N387" i="1"/>
  <c r="M387" i="1"/>
  <c r="M393" i="1"/>
  <c r="N393" i="1"/>
  <c r="M394" i="1"/>
  <c r="N394" i="1"/>
  <c r="M395" i="1"/>
  <c r="N395" i="1"/>
  <c r="N392" i="1"/>
  <c r="N396" i="1" s="1"/>
  <c r="M392" i="1"/>
  <c r="M402" i="1"/>
  <c r="N402" i="1"/>
  <c r="M403" i="1"/>
  <c r="N403" i="1"/>
  <c r="M404" i="1"/>
  <c r="N404" i="1"/>
  <c r="M405" i="1"/>
  <c r="N405" i="1"/>
  <c r="M406" i="1"/>
  <c r="N406" i="1"/>
  <c r="M407" i="1"/>
  <c r="N407" i="1"/>
  <c r="N401" i="1"/>
  <c r="M401" i="1"/>
  <c r="N400" i="1"/>
  <c r="M400" i="1"/>
  <c r="N399" i="1"/>
  <c r="M399" i="1"/>
  <c r="N398" i="1"/>
  <c r="M398" i="1"/>
  <c r="M412" i="1"/>
  <c r="N412" i="1"/>
  <c r="M413" i="1"/>
  <c r="N413" i="1"/>
  <c r="M414" i="1"/>
  <c r="N414" i="1"/>
  <c r="M419" i="1"/>
  <c r="N419" i="1"/>
  <c r="M420" i="1"/>
  <c r="N420" i="1"/>
  <c r="M421" i="1"/>
  <c r="N421" i="1"/>
  <c r="M422" i="1"/>
  <c r="N422" i="1"/>
  <c r="N418" i="1"/>
  <c r="M418" i="1"/>
  <c r="N417" i="1"/>
  <c r="M417" i="1"/>
  <c r="N411" i="1"/>
  <c r="M411" i="1"/>
  <c r="N410" i="1"/>
  <c r="M410" i="1"/>
  <c r="M447" i="1"/>
  <c r="N447" i="1"/>
  <c r="N446" i="1"/>
  <c r="M446" i="1"/>
  <c r="N445" i="1"/>
  <c r="M445" i="1"/>
  <c r="N444" i="1"/>
  <c r="M444" i="1"/>
  <c r="N443" i="1"/>
  <c r="M443" i="1"/>
  <c r="N442" i="1"/>
  <c r="M442" i="1"/>
  <c r="N441" i="1"/>
  <c r="M441" i="1"/>
  <c r="N440" i="1"/>
  <c r="M440" i="1"/>
  <c r="N439" i="1"/>
  <c r="M439" i="1"/>
  <c r="N438" i="1"/>
  <c r="M438" i="1"/>
  <c r="N437" i="1"/>
  <c r="M437" i="1"/>
  <c r="N436" i="1"/>
  <c r="M436" i="1"/>
  <c r="N435" i="1"/>
  <c r="M435" i="1"/>
  <c r="N434" i="1"/>
  <c r="M434" i="1"/>
  <c r="N433" i="1"/>
  <c r="M433" i="1"/>
  <c r="N432" i="1"/>
  <c r="M432" i="1"/>
  <c r="N431" i="1"/>
  <c r="M431" i="1"/>
  <c r="N430" i="1"/>
  <c r="M430" i="1"/>
  <c r="N429" i="1"/>
  <c r="M429" i="1"/>
  <c r="N428" i="1"/>
  <c r="M428" i="1"/>
  <c r="N427" i="1"/>
  <c r="M427" i="1"/>
  <c r="N426" i="1"/>
  <c r="M426" i="1"/>
  <c r="N425" i="1"/>
  <c r="M425" i="1"/>
  <c r="M466" i="1"/>
  <c r="N466" i="1"/>
  <c r="M467" i="1"/>
  <c r="N467" i="1"/>
  <c r="M468" i="1"/>
  <c r="N468" i="1"/>
  <c r="M469" i="1"/>
  <c r="N469" i="1"/>
  <c r="M470" i="1"/>
  <c r="N470" i="1"/>
  <c r="M471" i="1"/>
  <c r="N471" i="1"/>
  <c r="N465" i="1"/>
  <c r="M465" i="1"/>
  <c r="N464" i="1"/>
  <c r="M464" i="1"/>
  <c r="N463" i="1"/>
  <c r="M463" i="1"/>
  <c r="N462" i="1"/>
  <c r="M462" i="1"/>
  <c r="N461" i="1"/>
  <c r="M461" i="1"/>
  <c r="N460" i="1"/>
  <c r="M460" i="1"/>
  <c r="N459" i="1"/>
  <c r="M459" i="1"/>
  <c r="N458" i="1"/>
  <c r="M458" i="1"/>
  <c r="N457" i="1"/>
  <c r="M457" i="1"/>
  <c r="N456" i="1"/>
  <c r="M456" i="1"/>
  <c r="N455" i="1"/>
  <c r="M455" i="1"/>
  <c r="N454" i="1"/>
  <c r="M454" i="1"/>
  <c r="N453" i="1"/>
  <c r="M453" i="1"/>
  <c r="N452" i="1"/>
  <c r="M452" i="1"/>
  <c r="N451" i="1"/>
  <c r="M451" i="1"/>
  <c r="N450" i="1"/>
  <c r="M450" i="1"/>
  <c r="M475" i="1"/>
  <c r="N475" i="1"/>
  <c r="M476" i="1"/>
  <c r="N476" i="1"/>
  <c r="M477" i="1"/>
  <c r="N477" i="1"/>
  <c r="M478" i="1"/>
  <c r="N478" i="1"/>
  <c r="M479" i="1"/>
  <c r="N479" i="1"/>
  <c r="M480" i="1"/>
  <c r="N480" i="1"/>
  <c r="M481" i="1"/>
  <c r="N481" i="1"/>
  <c r="M482" i="1"/>
  <c r="N482" i="1"/>
  <c r="M483" i="1"/>
  <c r="N483" i="1"/>
  <c r="M484" i="1"/>
  <c r="N484" i="1"/>
  <c r="M485" i="1"/>
  <c r="N485" i="1"/>
  <c r="M486" i="1"/>
  <c r="N486" i="1"/>
  <c r="M487" i="1"/>
  <c r="N487" i="1"/>
  <c r="M488" i="1"/>
  <c r="N488" i="1"/>
  <c r="M489" i="1"/>
  <c r="N489" i="1"/>
  <c r="M474" i="1"/>
  <c r="N474" i="1"/>
  <c r="N495" i="1"/>
  <c r="N496" i="1" s="1"/>
  <c r="N498" i="1"/>
  <c r="N499" i="1" s="1"/>
  <c r="N501" i="1"/>
  <c r="N502" i="1" s="1"/>
  <c r="N286" i="1"/>
  <c r="N284" i="1"/>
  <c r="M284" i="1"/>
  <c r="N283" i="1"/>
  <c r="M283" i="1"/>
  <c r="N282" i="1"/>
  <c r="M282" i="1"/>
  <c r="N281" i="1"/>
  <c r="M281" i="1"/>
  <c r="N280" i="1"/>
  <c r="M280" i="1"/>
  <c r="N279" i="1"/>
  <c r="M279" i="1"/>
  <c r="N278" i="1"/>
  <c r="M278" i="1"/>
  <c r="N277" i="1"/>
  <c r="M277" i="1"/>
  <c r="N276" i="1"/>
  <c r="M276" i="1"/>
  <c r="M265" i="1"/>
  <c r="N265" i="1"/>
  <c r="M266" i="1"/>
  <c r="N266" i="1"/>
  <c r="M267" i="1"/>
  <c r="N267" i="1"/>
  <c r="M268" i="1"/>
  <c r="N268" i="1"/>
  <c r="M269" i="1"/>
  <c r="N269" i="1"/>
  <c r="M270" i="1"/>
  <c r="N270" i="1"/>
  <c r="M271" i="1"/>
  <c r="N271" i="1"/>
  <c r="M272" i="1"/>
  <c r="N272" i="1"/>
  <c r="M273" i="1"/>
  <c r="N273" i="1"/>
  <c r="N264" i="1"/>
  <c r="M264" i="1"/>
  <c r="N261" i="1"/>
  <c r="M261" i="1"/>
  <c r="N260" i="1"/>
  <c r="M260" i="1"/>
  <c r="M255" i="1"/>
  <c r="N255" i="1"/>
  <c r="M256" i="1"/>
  <c r="N256" i="1"/>
  <c r="M257" i="1"/>
  <c r="N257" i="1"/>
  <c r="N254" i="1"/>
  <c r="M254" i="1"/>
  <c r="N26" i="1"/>
  <c r="M26" i="1" s="1"/>
  <c r="N27" i="1"/>
  <c r="M27" i="1" s="1"/>
  <c r="N28" i="1"/>
  <c r="M28" i="1" s="1"/>
  <c r="N30" i="1"/>
  <c r="M30" i="1" s="1"/>
  <c r="N35" i="1"/>
  <c r="M35" i="1" s="1"/>
  <c r="N38" i="1"/>
  <c r="M38" i="1" s="1"/>
  <c r="N39" i="1"/>
  <c r="M39" i="1" s="1"/>
  <c r="N40" i="1"/>
  <c r="M40" i="1" s="1"/>
  <c r="N41" i="1"/>
  <c r="M41" i="1" s="1"/>
  <c r="N42" i="1"/>
  <c r="M42" i="1" s="1"/>
  <c r="N43" i="1"/>
  <c r="M43" i="1" s="1"/>
  <c r="N44" i="1"/>
  <c r="M44" i="1" s="1"/>
  <c r="N45" i="1"/>
  <c r="M45" i="1" s="1"/>
  <c r="N46" i="1"/>
  <c r="M46" i="1" s="1"/>
  <c r="N47" i="1"/>
  <c r="M47" i="1" s="1"/>
  <c r="N48" i="1"/>
  <c r="M48" i="1" s="1"/>
  <c r="N49" i="1"/>
  <c r="M49" i="1" s="1"/>
  <c r="N50" i="1"/>
  <c r="M50" i="1" s="1"/>
  <c r="N51" i="1"/>
  <c r="M51" i="1" s="1"/>
  <c r="N52" i="1"/>
  <c r="M52" i="1" s="1"/>
  <c r="N53" i="1"/>
  <c r="M53" i="1" s="1"/>
  <c r="N54" i="1"/>
  <c r="M54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N64" i="1"/>
  <c r="M64" i="1" s="1"/>
  <c r="N65" i="1"/>
  <c r="M65" i="1" s="1"/>
  <c r="N66" i="1"/>
  <c r="M66" i="1" s="1"/>
  <c r="N67" i="1"/>
  <c r="M67" i="1" s="1"/>
  <c r="N68" i="1"/>
  <c r="M68" i="1" s="1"/>
  <c r="N69" i="1"/>
  <c r="M69" i="1" s="1"/>
  <c r="N70" i="1"/>
  <c r="M70" i="1" s="1"/>
  <c r="N71" i="1"/>
  <c r="M71" i="1" s="1"/>
  <c r="N72" i="1"/>
  <c r="M72" i="1" s="1"/>
  <c r="N73" i="1"/>
  <c r="M73" i="1" s="1"/>
  <c r="N74" i="1"/>
  <c r="M74" i="1" s="1"/>
  <c r="N75" i="1"/>
  <c r="M75" i="1" s="1"/>
  <c r="N76" i="1"/>
  <c r="M76" i="1" s="1"/>
  <c r="N77" i="1"/>
  <c r="M77" i="1" s="1"/>
  <c r="N78" i="1"/>
  <c r="M78" i="1" s="1"/>
  <c r="N79" i="1"/>
  <c r="M79" i="1" s="1"/>
  <c r="N80" i="1"/>
  <c r="M80" i="1" s="1"/>
  <c r="N81" i="1"/>
  <c r="M81" i="1" s="1"/>
  <c r="N82" i="1"/>
  <c r="M82" i="1" s="1"/>
  <c r="N83" i="1"/>
  <c r="M83" i="1" s="1"/>
  <c r="N84" i="1"/>
  <c r="M84" i="1" s="1"/>
  <c r="N85" i="1"/>
  <c r="M85" i="1" s="1"/>
  <c r="N86" i="1"/>
  <c r="M86" i="1" s="1"/>
  <c r="N87" i="1"/>
  <c r="M87" i="1" s="1"/>
  <c r="N88" i="1"/>
  <c r="M88" i="1" s="1"/>
  <c r="N89" i="1"/>
  <c r="M89" i="1" s="1"/>
  <c r="N90" i="1"/>
  <c r="M90" i="1" s="1"/>
  <c r="N91" i="1"/>
  <c r="M91" i="1" s="1"/>
  <c r="N92" i="1"/>
  <c r="M92" i="1" s="1"/>
  <c r="N93" i="1"/>
  <c r="M93" i="1" s="1"/>
  <c r="N94" i="1"/>
  <c r="M94" i="1" s="1"/>
  <c r="N95" i="1"/>
  <c r="M95" i="1" s="1"/>
  <c r="N96" i="1"/>
  <c r="M96" i="1" s="1"/>
  <c r="N97" i="1"/>
  <c r="M97" i="1" s="1"/>
  <c r="N98" i="1"/>
  <c r="M98" i="1" s="1"/>
  <c r="N99" i="1"/>
  <c r="M99" i="1" s="1"/>
  <c r="N100" i="1"/>
  <c r="M100" i="1" s="1"/>
  <c r="N101" i="1"/>
  <c r="M101" i="1" s="1"/>
  <c r="N102" i="1"/>
  <c r="M102" i="1" s="1"/>
  <c r="N103" i="1"/>
  <c r="M103" i="1" s="1"/>
  <c r="N104" i="1"/>
  <c r="M104" i="1" s="1"/>
  <c r="N105" i="1"/>
  <c r="M105" i="1" s="1"/>
  <c r="N106" i="1"/>
  <c r="M106" i="1" s="1"/>
  <c r="N107" i="1"/>
  <c r="M107" i="1" s="1"/>
  <c r="N108" i="1"/>
  <c r="M108" i="1" s="1"/>
  <c r="N109" i="1"/>
  <c r="M109" i="1" s="1"/>
  <c r="N110" i="1"/>
  <c r="M110" i="1" s="1"/>
  <c r="N111" i="1"/>
  <c r="M111" i="1" s="1"/>
  <c r="N112" i="1"/>
  <c r="M112" i="1" s="1"/>
  <c r="N113" i="1"/>
  <c r="M113" i="1" s="1"/>
  <c r="N114" i="1"/>
  <c r="M114" i="1" s="1"/>
  <c r="N115" i="1"/>
  <c r="M115" i="1" s="1"/>
  <c r="N116" i="1"/>
  <c r="M116" i="1" s="1"/>
  <c r="N117" i="1"/>
  <c r="M117" i="1" s="1"/>
  <c r="N118" i="1"/>
  <c r="M118" i="1" s="1"/>
  <c r="N119" i="1"/>
  <c r="M119" i="1" s="1"/>
  <c r="N120" i="1"/>
  <c r="M120" i="1" s="1"/>
  <c r="N121" i="1"/>
  <c r="M121" i="1" s="1"/>
  <c r="N122" i="1"/>
  <c r="M122" i="1" s="1"/>
  <c r="N123" i="1"/>
  <c r="M123" i="1" s="1"/>
  <c r="M125" i="1"/>
  <c r="N125" i="1"/>
  <c r="M126" i="1"/>
  <c r="N126" i="1"/>
  <c r="M127" i="1"/>
  <c r="N127" i="1"/>
  <c r="M128" i="1"/>
  <c r="N128" i="1"/>
  <c r="M129" i="1"/>
  <c r="N129" i="1"/>
  <c r="M130" i="1"/>
  <c r="N130" i="1"/>
  <c r="M131" i="1"/>
  <c r="N131" i="1"/>
  <c r="M132" i="1"/>
  <c r="N132" i="1"/>
  <c r="M133" i="1"/>
  <c r="N133" i="1"/>
  <c r="M134" i="1"/>
  <c r="N134" i="1"/>
  <c r="M135" i="1"/>
  <c r="N135" i="1"/>
  <c r="M136" i="1"/>
  <c r="N136" i="1"/>
  <c r="M137" i="1"/>
  <c r="N137" i="1"/>
  <c r="M138" i="1"/>
  <c r="N138" i="1"/>
  <c r="M139" i="1"/>
  <c r="N139" i="1"/>
  <c r="M141" i="1"/>
  <c r="N141" i="1"/>
  <c r="M142" i="1"/>
  <c r="N142" i="1"/>
  <c r="M143" i="1"/>
  <c r="N143" i="1"/>
  <c r="M144" i="1"/>
  <c r="N144" i="1"/>
  <c r="M145" i="1"/>
  <c r="N145" i="1"/>
  <c r="M146" i="1"/>
  <c r="N146" i="1"/>
  <c r="M147" i="1"/>
  <c r="N147" i="1"/>
  <c r="M148" i="1"/>
  <c r="N148" i="1"/>
  <c r="M149" i="1"/>
  <c r="N149" i="1"/>
  <c r="M150" i="1"/>
  <c r="N150" i="1"/>
  <c r="M151" i="1"/>
  <c r="N151" i="1"/>
  <c r="M152" i="1"/>
  <c r="N152" i="1"/>
  <c r="M153" i="1"/>
  <c r="N153" i="1"/>
  <c r="M154" i="1"/>
  <c r="N154" i="1"/>
  <c r="M156" i="1"/>
  <c r="N156" i="1"/>
  <c r="M157" i="1"/>
  <c r="N157" i="1"/>
  <c r="M158" i="1"/>
  <c r="N158" i="1"/>
  <c r="M159" i="1"/>
  <c r="N159" i="1"/>
  <c r="M160" i="1"/>
  <c r="N160" i="1"/>
  <c r="M161" i="1"/>
  <c r="N161" i="1"/>
  <c r="M162" i="1"/>
  <c r="N162" i="1"/>
  <c r="M163" i="1"/>
  <c r="N163" i="1"/>
  <c r="M164" i="1"/>
  <c r="N164" i="1"/>
  <c r="M165" i="1"/>
  <c r="N165" i="1"/>
  <c r="M166" i="1"/>
  <c r="N166" i="1"/>
  <c r="M167" i="1"/>
  <c r="N167" i="1"/>
  <c r="M168" i="1"/>
  <c r="N168" i="1"/>
  <c r="M169" i="1"/>
  <c r="N169" i="1"/>
  <c r="M170" i="1"/>
  <c r="N170" i="1"/>
  <c r="M171" i="1"/>
  <c r="N171" i="1"/>
  <c r="M172" i="1"/>
  <c r="N172" i="1"/>
  <c r="M173" i="1"/>
  <c r="N173" i="1"/>
  <c r="M174" i="1"/>
  <c r="N174" i="1"/>
  <c r="M175" i="1"/>
  <c r="N175" i="1"/>
  <c r="M176" i="1"/>
  <c r="N176" i="1"/>
  <c r="M177" i="1"/>
  <c r="N177" i="1"/>
  <c r="M178" i="1"/>
  <c r="N178" i="1"/>
  <c r="M179" i="1"/>
  <c r="N179" i="1"/>
  <c r="M181" i="1"/>
  <c r="N181" i="1"/>
  <c r="M182" i="1"/>
  <c r="N182" i="1"/>
  <c r="N184" i="1" s="1"/>
  <c r="M183" i="1"/>
  <c r="N183" i="1"/>
  <c r="M185" i="1"/>
  <c r="N185" i="1"/>
  <c r="M186" i="1"/>
  <c r="N186" i="1"/>
  <c r="M187" i="1"/>
  <c r="N187" i="1"/>
  <c r="M188" i="1"/>
  <c r="N188" i="1"/>
  <c r="M189" i="1"/>
  <c r="N189" i="1"/>
  <c r="M190" i="1"/>
  <c r="N190" i="1"/>
  <c r="M191" i="1"/>
  <c r="N191" i="1"/>
  <c r="M192" i="1"/>
  <c r="N192" i="1"/>
  <c r="M193" i="1"/>
  <c r="N193" i="1"/>
  <c r="M194" i="1"/>
  <c r="N194" i="1"/>
  <c r="M195" i="1"/>
  <c r="N195" i="1"/>
  <c r="M196" i="1"/>
  <c r="N196" i="1"/>
  <c r="M197" i="1"/>
  <c r="N197" i="1"/>
  <c r="M198" i="1"/>
  <c r="N198" i="1"/>
  <c r="M199" i="1"/>
  <c r="N199" i="1"/>
  <c r="M200" i="1"/>
  <c r="N200" i="1"/>
  <c r="M201" i="1"/>
  <c r="N201" i="1"/>
  <c r="M202" i="1"/>
  <c r="N202" i="1"/>
  <c r="M203" i="1"/>
  <c r="N203" i="1"/>
  <c r="M204" i="1"/>
  <c r="N204" i="1"/>
  <c r="M205" i="1"/>
  <c r="N205" i="1"/>
  <c r="M206" i="1"/>
  <c r="N206" i="1"/>
  <c r="M207" i="1"/>
  <c r="N207" i="1"/>
  <c r="M208" i="1"/>
  <c r="N208" i="1"/>
  <c r="M209" i="1"/>
  <c r="N209" i="1"/>
  <c r="M210" i="1"/>
  <c r="N210" i="1"/>
  <c r="M212" i="1"/>
  <c r="N212" i="1"/>
  <c r="M213" i="1"/>
  <c r="N213" i="1"/>
  <c r="M214" i="1"/>
  <c r="N214" i="1"/>
  <c r="M215" i="1"/>
  <c r="N215" i="1"/>
  <c r="M216" i="1"/>
  <c r="N216" i="1"/>
  <c r="M218" i="1"/>
  <c r="N218" i="1"/>
  <c r="M219" i="1"/>
  <c r="N219" i="1"/>
  <c r="M220" i="1"/>
  <c r="N220" i="1"/>
  <c r="M221" i="1"/>
  <c r="N221" i="1"/>
  <c r="M222" i="1"/>
  <c r="N222" i="1"/>
  <c r="M223" i="1"/>
  <c r="N223" i="1"/>
  <c r="M224" i="1"/>
  <c r="N224" i="1"/>
  <c r="M225" i="1"/>
  <c r="N225" i="1"/>
  <c r="M226" i="1"/>
  <c r="N226" i="1"/>
  <c r="M227" i="1"/>
  <c r="N227" i="1"/>
  <c r="M228" i="1"/>
  <c r="N228" i="1"/>
  <c r="M229" i="1"/>
  <c r="N229" i="1"/>
  <c r="M230" i="1"/>
  <c r="N230" i="1"/>
  <c r="M231" i="1"/>
  <c r="N231" i="1"/>
  <c r="M232" i="1"/>
  <c r="N232" i="1"/>
  <c r="M233" i="1"/>
  <c r="N233" i="1"/>
  <c r="M234" i="1"/>
  <c r="N234" i="1"/>
  <c r="M235" i="1"/>
  <c r="N235" i="1"/>
  <c r="M236" i="1"/>
  <c r="N236" i="1"/>
  <c r="M237" i="1"/>
  <c r="N237" i="1"/>
  <c r="M238" i="1"/>
  <c r="N238" i="1"/>
  <c r="M239" i="1"/>
  <c r="N239" i="1"/>
  <c r="M240" i="1"/>
  <c r="N240" i="1"/>
  <c r="M241" i="1"/>
  <c r="N241" i="1"/>
  <c r="M242" i="1"/>
  <c r="N242" i="1"/>
  <c r="M243" i="1"/>
  <c r="N243" i="1"/>
  <c r="M244" i="1"/>
  <c r="N244" i="1"/>
  <c r="M245" i="1"/>
  <c r="N245" i="1"/>
  <c r="M246" i="1"/>
  <c r="N246" i="1"/>
  <c r="M247" i="1"/>
  <c r="N247" i="1"/>
  <c r="M248" i="1"/>
  <c r="N248" i="1"/>
  <c r="M249" i="1"/>
  <c r="N249" i="1"/>
  <c r="M250" i="1"/>
  <c r="N250" i="1"/>
  <c r="M251" i="1"/>
  <c r="N251" i="1"/>
  <c r="N25" i="1"/>
  <c r="M25" i="1" s="1"/>
  <c r="M14" i="1"/>
  <c r="N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N13" i="1"/>
  <c r="M13" i="1"/>
  <c r="S349" i="1"/>
  <c r="R349" i="1"/>
  <c r="R316" i="1"/>
  <c r="R307" i="1"/>
  <c r="R300" i="1"/>
  <c r="R295" i="1"/>
  <c r="R285" i="1"/>
  <c r="R274" i="1"/>
  <c r="N140" i="1" l="1"/>
  <c r="N300" i="1"/>
  <c r="N382" i="1"/>
  <c r="N415" i="1"/>
  <c r="N390" i="1"/>
  <c r="N295" i="1"/>
  <c r="N274" i="1"/>
  <c r="N252" i="1"/>
  <c r="N155" i="1"/>
  <c r="N423" i="1"/>
  <c r="N355" i="1"/>
  <c r="N349" i="1"/>
  <c r="N339" i="1"/>
  <c r="N211" i="1"/>
  <c r="N124" i="1"/>
  <c r="N448" i="1"/>
  <c r="N376" i="1"/>
  <c r="N316" i="1"/>
  <c r="N217" i="1"/>
  <c r="N490" i="1"/>
  <c r="N258" i="1"/>
  <c r="N262" i="1"/>
  <c r="N285" i="1"/>
  <c r="N472" i="1"/>
  <c r="N408" i="1"/>
  <c r="N332" i="1"/>
  <c r="N180" i="1"/>
  <c r="Q217" i="1"/>
  <c r="R155" i="1" l="1"/>
  <c r="R140" i="1"/>
  <c r="R180" i="1"/>
  <c r="R258" i="1"/>
  <c r="Q211" i="1"/>
  <c r="Q180" i="1"/>
  <c r="R448" i="1"/>
  <c r="K35" i="1" l="1"/>
  <c r="K36" i="1"/>
  <c r="K37" i="1"/>
  <c r="K38" i="1"/>
  <c r="K39" i="1"/>
  <c r="K40" i="1"/>
  <c r="K41" i="1"/>
  <c r="K42" i="1"/>
  <c r="K43" i="1"/>
  <c r="K44" i="1"/>
  <c r="K45" i="1"/>
  <c r="K46" i="1"/>
  <c r="K47" i="1"/>
  <c r="K34" i="1"/>
  <c r="K33" i="1"/>
  <c r="K32" i="1"/>
  <c r="R385" i="1" l="1"/>
  <c r="R415" i="1"/>
  <c r="R396" i="1"/>
  <c r="R408" i="1"/>
  <c r="R423" i="1"/>
  <c r="R382" i="1"/>
  <c r="R496" i="1"/>
  <c r="R211" i="1"/>
  <c r="Q23" i="1" l="1"/>
  <c r="P23" i="1"/>
  <c r="L502" i="1" l="1"/>
  <c r="P355" i="1"/>
  <c r="Q376" i="1"/>
  <c r="Q360" i="1"/>
  <c r="R499" i="1"/>
  <c r="S490" i="1"/>
  <c r="S472" i="1"/>
  <c r="R390" i="1"/>
  <c r="S339" i="1"/>
  <c r="S332" i="1"/>
  <c r="R262" i="1"/>
  <c r="R184" i="1"/>
  <c r="R124" i="1"/>
  <c r="Q124" i="1"/>
  <c r="P124" i="1"/>
  <c r="P504" i="1" s="1"/>
  <c r="P505" i="1" l="1"/>
  <c r="P506" i="1" l="1"/>
  <c r="P507" i="1" s="1"/>
  <c r="P508" i="1" s="1"/>
  <c r="L499" i="1" l="1"/>
  <c r="L496" i="1"/>
  <c r="L493" i="1"/>
  <c r="L448" i="1"/>
  <c r="L423" i="1"/>
  <c r="L415" i="1"/>
  <c r="L408" i="1"/>
  <c r="L396" i="1"/>
  <c r="L390" i="1"/>
  <c r="L385" i="1"/>
  <c r="L376" i="1"/>
  <c r="L360" i="1"/>
  <c r="N360" i="1" s="1"/>
  <c r="N504" i="1" s="1"/>
  <c r="L355" i="1"/>
  <c r="L349" i="1"/>
  <c r="L339" i="1"/>
  <c r="L332" i="1"/>
  <c r="L316" i="1"/>
  <c r="L307" i="1"/>
  <c r="L300" i="1"/>
  <c r="L295" i="1"/>
  <c r="L285" i="1"/>
  <c r="L274" i="1"/>
  <c r="L262" i="1"/>
  <c r="L258" i="1"/>
  <c r="L252" i="1"/>
  <c r="L217" i="1"/>
  <c r="L211" i="1"/>
  <c r="L184" i="1"/>
  <c r="L155" i="1"/>
  <c r="L124" i="1"/>
  <c r="N507" i="1" l="1"/>
  <c r="N508" i="1" s="1"/>
  <c r="N506" i="1"/>
  <c r="L490" i="1"/>
  <c r="L472" i="1"/>
  <c r="L382" i="1"/>
  <c r="L180" i="1"/>
  <c r="L140" i="1"/>
  <c r="L504" i="1" l="1"/>
  <c r="L506" i="1" s="1"/>
  <c r="R248" i="1"/>
  <c r="R252" i="1" s="1"/>
  <c r="L507" i="1" l="1"/>
  <c r="L508" i="1" s="1"/>
  <c r="R504" i="1"/>
  <c r="R507" i="1" l="1"/>
  <c r="R508" i="1" s="1"/>
  <c r="Q502" i="1"/>
  <c r="Q505" i="1" s="1"/>
  <c r="S506" i="1" l="1"/>
  <c r="S507" i="1" l="1"/>
  <c r="Q506" i="1"/>
  <c r="S508" i="1" l="1"/>
  <c r="Q508" i="1"/>
</calcChain>
</file>

<file path=xl/sharedStrings.xml><?xml version="1.0" encoding="utf-8"?>
<sst xmlns="http://schemas.openxmlformats.org/spreadsheetml/2006/main" count="1851" uniqueCount="1321">
  <si>
    <t>Приложение № 6</t>
  </si>
  <si>
    <t>Утверждено приказом № 841/пр от 23 декабря 2019 г. Минстроя РФ</t>
  </si>
  <si>
    <t>Общежитие Майкопского государственного технологического университета по адресу: г. Майкоп, ул. Жуковского, д. 39</t>
  </si>
  <si>
    <t/>
  </si>
  <si>
    <t>(наименование объекта)</t>
  </si>
  <si>
    <t>№п/п</t>
  </si>
  <si>
    <t>Номер сметы</t>
  </si>
  <si>
    <t>Единица измерения</t>
  </si>
  <si>
    <t>Количество (объем работ)</t>
  </si>
  <si>
    <t>Цена на единицу измерения, без НДС руб.</t>
  </si>
  <si>
    <t>Стоимость всего, руб</t>
  </si>
  <si>
    <t>Страна происхождения оборудования</t>
  </si>
  <si>
    <t>Раздел 1. Подготовка территории строительства</t>
  </si>
  <si>
    <t>1</t>
  </si>
  <si>
    <t>ЛС 01-01-01 Поз.: 1-15</t>
  </si>
  <si>
    <t>Валка деревьев с корчевкой пней и разделкой древесины</t>
  </si>
  <si>
    <t>шт</t>
  </si>
  <si>
    <t>2</t>
  </si>
  <si>
    <t>ЛС 01-01-01 Поз.: 16, 17</t>
  </si>
  <si>
    <t>Погрузка и вывоз мусора</t>
  </si>
  <si>
    <t>т</t>
  </si>
  <si>
    <t>3</t>
  </si>
  <si>
    <t>ЛС 01-01-02 Поз.: 1</t>
  </si>
  <si>
    <t>Демонтаж здания</t>
  </si>
  <si>
    <t>компл</t>
  </si>
  <si>
    <t>4</t>
  </si>
  <si>
    <t>ЛС 01-01-02 Поз.: 2, 3</t>
  </si>
  <si>
    <t>Разборка трубопровода водоснабжения</t>
  </si>
  <si>
    <t>м</t>
  </si>
  <si>
    <t>5</t>
  </si>
  <si>
    <t>ЛС 01-01-02 Поз.: 4</t>
  </si>
  <si>
    <t>Разборка трубопровода газоснабжения</t>
  </si>
  <si>
    <t>6</t>
  </si>
  <si>
    <t>ЛС 01-01-02 Поз.: 5-7</t>
  </si>
  <si>
    <t>Разборка трубопровода тепловой сети</t>
  </si>
  <si>
    <t>7</t>
  </si>
  <si>
    <t>ЛС 01-01-02 Поз.: 8, 9</t>
  </si>
  <si>
    <t>Разборка покрытий</t>
  </si>
  <si>
    <t>м3</t>
  </si>
  <si>
    <t>8</t>
  </si>
  <si>
    <t>ЛС 01-01-02 Поз.: 10-12</t>
  </si>
  <si>
    <t>Земляные работы при демонтаже коммуникаций</t>
  </si>
  <si>
    <t>9</t>
  </si>
  <si>
    <t>ЛС 01-01-02 Поз.: 13-16</t>
  </si>
  <si>
    <t>10</t>
  </si>
  <si>
    <t>ЛС 01-01-03 Поз.: 1-5</t>
  </si>
  <si>
    <t>Итого по разделу 1 Подготовка территории строительства</t>
  </si>
  <si>
    <t>Раздел 2. Общестроительные работы</t>
  </si>
  <si>
    <t>11</t>
  </si>
  <si>
    <t>ЛС 02-01-01 Поз.: 1-6</t>
  </si>
  <si>
    <t>Разработка грунта с погрузкой и перевозкой</t>
  </si>
  <si>
    <t>12</t>
  </si>
  <si>
    <t>ЛС 02-01-01 Поз.: 7-9</t>
  </si>
  <si>
    <t>Обратная засыпка</t>
  </si>
  <si>
    <t>13</t>
  </si>
  <si>
    <t>Шпунтовое ограждение</t>
  </si>
  <si>
    <t>14</t>
  </si>
  <si>
    <t>ЛС 02-01-01 Поз.: 19-49</t>
  </si>
  <si>
    <t>Устройство монолитной железобетонной фундаментной плиты с гидроизоляцией</t>
  </si>
  <si>
    <t>15</t>
  </si>
  <si>
    <t>ЛС 02-01-01 Поз.: 50-55</t>
  </si>
  <si>
    <t>Устройство стены приямков для опирания решеток перекрытия</t>
  </si>
  <si>
    <t>16</t>
  </si>
  <si>
    <t>ЛС 02-01-01 Поз.: 56-71, 151-175</t>
  </si>
  <si>
    <t>Устройство железобетонных колонн</t>
  </si>
  <si>
    <t>17</t>
  </si>
  <si>
    <t>ЛС 02-01-01 Поз.: 72-91, 176-193</t>
  </si>
  <si>
    <t>Устройство монолитных железобетонных диафрагм</t>
  </si>
  <si>
    <t>18</t>
  </si>
  <si>
    <t>ЛС 02-01-01 Поз.: 92-113</t>
  </si>
  <si>
    <t>Устройство монолитных железобетонных стен</t>
  </si>
  <si>
    <t>19</t>
  </si>
  <si>
    <t>ЛС 02-01-01 Поз.: 114-120, 232-242</t>
  </si>
  <si>
    <t>Устройство монолитных железобетонных лестниц</t>
  </si>
  <si>
    <t>20</t>
  </si>
  <si>
    <t>ЛС 02-01-01 Поз.: 121-130</t>
  </si>
  <si>
    <t>Вертикальная гидроизоляция стен</t>
  </si>
  <si>
    <t>21</t>
  </si>
  <si>
    <t>ЛС 02-01-01 Поз.: 131-150, 194-213</t>
  </si>
  <si>
    <t>Устройство монолитных железобетонных плит перекрытий</t>
  </si>
  <si>
    <t>22</t>
  </si>
  <si>
    <t>ЛС 02-01-01 Поз.: 214-231</t>
  </si>
  <si>
    <t>Устройство монолитных железобетонных балок</t>
  </si>
  <si>
    <t>23</t>
  </si>
  <si>
    <t>ЛС 02-01-01 Поз.: 243-249</t>
  </si>
  <si>
    <t>Кладка стен из  керамзитобетонных блоков</t>
  </si>
  <si>
    <t>24</t>
  </si>
  <si>
    <t>ЛС 02-01-01 Поз.: 250-254</t>
  </si>
  <si>
    <t>Устройство изоляции контрукций</t>
  </si>
  <si>
    <t>25</t>
  </si>
  <si>
    <t>ЛС 02-01-01 Поз.: 255</t>
  </si>
  <si>
    <t>Устройство герметизации горизонтальных и вертикальных стыков</t>
  </si>
  <si>
    <t>26</t>
  </si>
  <si>
    <t>ЛС 02-01-01 Поз.: 256-262</t>
  </si>
  <si>
    <t>Устройство изоляции контруккций: наружные стены монолитные</t>
  </si>
  <si>
    <t>27</t>
  </si>
  <si>
    <t>ЛС 02-01-01 Поз.: 263-265</t>
  </si>
  <si>
    <t>Устройство перегородок из гипсокартонных листов</t>
  </si>
  <si>
    <t>28</t>
  </si>
  <si>
    <t>ЛС 02-01-01 Поз.: 266-275, 345-350</t>
  </si>
  <si>
    <t>Обшивка инженерных коммуникаций листами ГСП по металлическому каркасу</t>
  </si>
  <si>
    <t>29</t>
  </si>
  <si>
    <t>ЛС 02-01-01 Поз.: 276, 277</t>
  </si>
  <si>
    <t>Устройство сантехнических перегородок</t>
  </si>
  <si>
    <t>30</t>
  </si>
  <si>
    <t>ЛС 02-01-01 Поз.: 278-283, 289-291, 297-302, 311-313</t>
  </si>
  <si>
    <t>Кладка перегородок из кирпича</t>
  </si>
  <si>
    <t>31</t>
  </si>
  <si>
    <t>ЛС 02-01-01 Поз.: 284-288, 303-310</t>
  </si>
  <si>
    <t>Кладка стен кирпичных</t>
  </si>
  <si>
    <t>32</t>
  </si>
  <si>
    <t>ЛС 02-01-01 Поз.: 292-296, 314-318</t>
  </si>
  <si>
    <t>Усиление кирпичных стен и перегородок с изоляцией</t>
  </si>
  <si>
    <t>33</t>
  </si>
  <si>
    <t>ЛС 02-01-01 Поз.: 319-344</t>
  </si>
  <si>
    <t>Кирпичная кладка вентиляционных каналов с армированием и изоляцией</t>
  </si>
  <si>
    <t>34</t>
  </si>
  <si>
    <t>ЛС 02-01-01 Поз.: 351-355</t>
  </si>
  <si>
    <t>Монтаж перемычек с АКЗ</t>
  </si>
  <si>
    <t>35</t>
  </si>
  <si>
    <t>ЛС 02-01-01 Поз.: 356-374, 427-437</t>
  </si>
  <si>
    <t>Устройство кровли (тип А- проектное решение) с перепадами</t>
  </si>
  <si>
    <t>36</t>
  </si>
  <si>
    <t>ЛС 02-01-01 Поз.: 375-391</t>
  </si>
  <si>
    <t>Устройство кровли (тип Б- проектное решение)</t>
  </si>
  <si>
    <t>37</t>
  </si>
  <si>
    <t>ЛС 02-01-01 Поз.: 392-408</t>
  </si>
  <si>
    <t>Устройство кровли (тип В- проектное решение)</t>
  </si>
  <si>
    <t>38</t>
  </si>
  <si>
    <t>ЛС 02-01-01 Поз.: 409-417, 425, 426</t>
  </si>
  <si>
    <t>Устройство наружной водосточной системы (тип В)</t>
  </si>
  <si>
    <t>39</t>
  </si>
  <si>
    <t>ЛС 02-01-01 Поз.: 418-424</t>
  </si>
  <si>
    <t>Устройство сетчатого ограждения кровли</t>
  </si>
  <si>
    <t>40</t>
  </si>
  <si>
    <t>ЛС 02-01-01 Поз.: 438-450</t>
  </si>
  <si>
    <t>Устройство парапетов по кровле</t>
  </si>
  <si>
    <t>41</t>
  </si>
  <si>
    <t>ЛС 02-01-01 Поз.: 451-469</t>
  </si>
  <si>
    <t>Монтаж ограждений парапета, стремянок, рамы под оборудование с АКЗ</t>
  </si>
  <si>
    <t>42</t>
  </si>
  <si>
    <t>ЛС 02-01-01 Поз.: 470-504</t>
  </si>
  <si>
    <t>Устройство монолитных железобетонных конструкций вентшахт ВШ-2-ВШ-13, ВШ-17-ВШ-23,ВШ-29,  ВШ-24, ВШ-25</t>
  </si>
  <si>
    <t>43</t>
  </si>
  <si>
    <t>ЛС 02-01-01 Поз.: 505-523</t>
  </si>
  <si>
    <t>Устройство вентшахт ВШ-14 - ВШ-16</t>
  </si>
  <si>
    <t>44</t>
  </si>
  <si>
    <t>ЛС 02-01-01 Поз.: 524-550</t>
  </si>
  <si>
    <t>Устройство вентшахт ВШ-26 - ВШ-28</t>
  </si>
  <si>
    <t>45</t>
  </si>
  <si>
    <t>ЛС 02-01-01 Поз.: 551-561, 578-581</t>
  </si>
  <si>
    <t>Установка оконных блоков из ПВХ профилей</t>
  </si>
  <si>
    <t>46</t>
  </si>
  <si>
    <t>ЛС 02-01-01 Поз.: 562-577</t>
  </si>
  <si>
    <t>Монтаж витражей</t>
  </si>
  <si>
    <t>47</t>
  </si>
  <si>
    <t>ЛС 02-01-01 Поз.: 582-589, 613-624</t>
  </si>
  <si>
    <t>Установка блоков из ПВХ в дверных проемах</t>
  </si>
  <si>
    <t>48</t>
  </si>
  <si>
    <t>ЛС 02-01-01 Поз.: 590-595, 608-612, 631-633</t>
  </si>
  <si>
    <t>Установка металлических дверных блоков</t>
  </si>
  <si>
    <t>49</t>
  </si>
  <si>
    <t>ЛС 02-01-01 Поз.: 596-607, 634-643</t>
  </si>
  <si>
    <t>Установка противопожарных дверей</t>
  </si>
  <si>
    <t>50</t>
  </si>
  <si>
    <t>ЛС 02-01-01 Поз.: 625-630</t>
  </si>
  <si>
    <t>Установка дверей деревянных</t>
  </si>
  <si>
    <t>51</t>
  </si>
  <si>
    <t>ЛС 02-01-01 Поз.: 644-657</t>
  </si>
  <si>
    <t>Устройство полов по типу 1 (проектное решение)</t>
  </si>
  <si>
    <t>52</t>
  </si>
  <si>
    <t>ЛС 02-01-01 Поз.: 658-668</t>
  </si>
  <si>
    <t>Устройство полов по типу 1а (проектное решение)</t>
  </si>
  <si>
    <t>53</t>
  </si>
  <si>
    <t>ЛС 02-01-01 Поз.: 669-673</t>
  </si>
  <si>
    <t>Устройство полов по типу 1б (проектное решение)</t>
  </si>
  <si>
    <t>54</t>
  </si>
  <si>
    <t>ЛС 02-01-01 Поз.: 674-687</t>
  </si>
  <si>
    <t>Устройство полов по типу 2 (проектное решение)</t>
  </si>
  <si>
    <t>55</t>
  </si>
  <si>
    <t>ЛС 02-01-01 Поз.: 688-699</t>
  </si>
  <si>
    <t>Устройство полов по типу 3 (проектное решение)</t>
  </si>
  <si>
    <t>56</t>
  </si>
  <si>
    <t>ЛС 02-01-01 Поз.: 700, 701</t>
  </si>
  <si>
    <t>Устройство полов по типу 3а (проектное решение)</t>
  </si>
  <si>
    <t>57</t>
  </si>
  <si>
    <t>ЛС 02-01-01 Поз.: 702-713</t>
  </si>
  <si>
    <t>Устройство полов по типу 4 (проектное решение)</t>
  </si>
  <si>
    <t>58</t>
  </si>
  <si>
    <t>ЛС 02-01-01 Поз.: 714-724</t>
  </si>
  <si>
    <t>Устройство полов по типу 5 (проектное решение)</t>
  </si>
  <si>
    <t>59</t>
  </si>
  <si>
    <t>ЛС 02-01-01 Поз.: 725-754</t>
  </si>
  <si>
    <t>Устройство полов по типу 6 и 6*(проектное решение)</t>
  </si>
  <si>
    <t>60</t>
  </si>
  <si>
    <t>ЛС 02-01-01 Поз.: 755-766</t>
  </si>
  <si>
    <t>Устройство полов по типу 7 (проектное решение)</t>
  </si>
  <si>
    <t>61</t>
  </si>
  <si>
    <t>ЛС 02-01-01 Поз.: 767-802</t>
  </si>
  <si>
    <t>Устройство полов по типу 8,9,10 (проектное решение)</t>
  </si>
  <si>
    <t>62</t>
  </si>
  <si>
    <t>ЛС 02-01-01 Поз.: 803-814</t>
  </si>
  <si>
    <t>Устройство полов по типу 11 (проектное решение)</t>
  </si>
  <si>
    <t>63</t>
  </si>
  <si>
    <t>ЛС 02-01-01 Поз.: 815-819</t>
  </si>
  <si>
    <t>Устройство полов по типу 12 (проектное решение)</t>
  </si>
  <si>
    <t>64</t>
  </si>
  <si>
    <t>ЛС 02-01-01 Поз.: 820</t>
  </si>
  <si>
    <t>Устройство полов по типу 13 (проектное решение)</t>
  </si>
  <si>
    <t>65</t>
  </si>
  <si>
    <t>ЛС 02-01-01 Поз.: 821-824</t>
  </si>
  <si>
    <t>Устройство плинтусов из плиток керамических</t>
  </si>
  <si>
    <t>66</t>
  </si>
  <si>
    <t>ЛС 02-01-01 Поз.: 825, 826</t>
  </si>
  <si>
    <t>Устройство плинтусов поливинилхлоридных</t>
  </si>
  <si>
    <t>67</t>
  </si>
  <si>
    <t>ЛС 02-01-01 Поз.: 827-838</t>
  </si>
  <si>
    <t>Устройство полов в приямках лифтов</t>
  </si>
  <si>
    <t>68</t>
  </si>
  <si>
    <t>ЛС 02-01-01 Поз.: 839-841, 845-849, 857-859</t>
  </si>
  <si>
    <t>Сплошное выравнивание  из сухих растворных смесей толщиной до 10 мм: потолков</t>
  </si>
  <si>
    <t>69</t>
  </si>
  <si>
    <t>ЛС 02-01-01 Поз.: 842-844, 850-852, 860-862, 876, 877, 885-887, 893-895, 905-907, 911-913</t>
  </si>
  <si>
    <t>Окраска водно-дисперсионными акриловыми составами потолков</t>
  </si>
  <si>
    <t>70</t>
  </si>
  <si>
    <t>ЛС 02-01-01 Поз.: 853, 854, 867, 868, 888, 889, 900, 901, 914, 915</t>
  </si>
  <si>
    <t>Устройство потолков: плитно-ячеистых по каркасу из оцинкованного профиля</t>
  </si>
  <si>
    <t>71</t>
  </si>
  <si>
    <t>ЛС 02-01-01 Поз.: 855, 856</t>
  </si>
  <si>
    <t>Устройство потолков: реечных алюминиевых</t>
  </si>
  <si>
    <t>72</t>
  </si>
  <si>
    <t>ЛС 02-01-01 Поз.: 863-866, 869-872, 878-881, 896-899</t>
  </si>
  <si>
    <t>Теплоизоляция  и пароизоляция поверхностей потолка</t>
  </si>
  <si>
    <t>73</t>
  </si>
  <si>
    <t>ЛС 02-01-01 Поз.: 873-875, 882-884, 902-904</t>
  </si>
  <si>
    <t>Устройство подвесных потолков из гипсокартонных листов (ГКЛ): одноуровневых</t>
  </si>
  <si>
    <t>74</t>
  </si>
  <si>
    <t>ЛС 02-01-01 Поз.: 890-892</t>
  </si>
  <si>
    <t>Устройство подвесных потолков из гипсокартонных листов (ГКЛ): двухуровневых</t>
  </si>
  <si>
    <t>75</t>
  </si>
  <si>
    <t>ЛС 02-01-01 Поз.: 908-910</t>
  </si>
  <si>
    <t>Теплоизоляция  поверхностей потолка и штукатурка по сетке</t>
  </si>
  <si>
    <t>76</t>
  </si>
  <si>
    <t>ЛС 02-01-01 Поз.: 916-918, 934-936, 964-966, 981-983, 995-997, 1006-1008, 1035-1037, 1052-1054, 1074-1076</t>
  </si>
  <si>
    <t>Сплошное выравнивание виз сухих растворных смесей толщиной до 10 мм: стен</t>
  </si>
  <si>
    <t>77</t>
  </si>
  <si>
    <t>ЛС 02-01-01 Поз.: 919-922, 937-940, 967-970, 984-987, 998-1001, 1009-1012, 1038-1043, 1055-1058, 1077-1080</t>
  </si>
  <si>
    <t>Сплошное выравнивание виз сухих растворных смесей толщиной до 20 мм: стен</t>
  </si>
  <si>
    <t>78</t>
  </si>
  <si>
    <t>ЛС 02-01-01 Поз.: 923-925, 988-990, 1067-1070, 1099-1101</t>
  </si>
  <si>
    <t>Отделка стен декоративной штукатуркой</t>
  </si>
  <si>
    <t>79</t>
  </si>
  <si>
    <t>ЛС 02-01-01 Поз.: 926-928, 941-943, 971-973, 991-994, 1002-1005, 1013-1015, 1022, 1059-1061, 1071-1073, 1102-1104</t>
  </si>
  <si>
    <t>Окраска водно-дисперсионными акриловыми составами стен</t>
  </si>
  <si>
    <t>80</t>
  </si>
  <si>
    <t>ЛС 02-01-01 Поз.: 929-933, 978-980, 1020, 1021, 1033, 1034, 1048-1051, 1062-1066</t>
  </si>
  <si>
    <t>Облицовка стен по одинарному металлическому каркасу  листами</t>
  </si>
  <si>
    <t>81</t>
  </si>
  <si>
    <t>ЛС 02-01-01 Поз.: 944-949, 1023-1028, 1081, 1091-1098</t>
  </si>
  <si>
    <t>Штукатурка цементным раствором  стен</t>
  </si>
  <si>
    <t>82</t>
  </si>
  <si>
    <t>ЛС 02-01-01 Поз.: 950-953, 1029-1032, 1044-1047</t>
  </si>
  <si>
    <t>Облицовка стен керамической плиткой</t>
  </si>
  <si>
    <t>83</t>
  </si>
  <si>
    <t>ЛС 02-01-01 Поз.: 954-963</t>
  </si>
  <si>
    <t>Отделка стен по Типу 4а (проектное решение)</t>
  </si>
  <si>
    <t>84</t>
  </si>
  <si>
    <t>ЛС 02-01-01 Поз.: 974-977, 1016-1019</t>
  </si>
  <si>
    <t>Теплоизоляция  и пароизоляция поверхностей стен</t>
  </si>
  <si>
    <t>85</t>
  </si>
  <si>
    <t>ЛС 02-01-01 Поз.: 1082-1090</t>
  </si>
  <si>
    <t>Отделка стен по Типу 6 и 6а (проектное решение)</t>
  </si>
  <si>
    <t>86</t>
  </si>
  <si>
    <t>ЛС 02-01-01 Поз.: 1105-1108</t>
  </si>
  <si>
    <t>87</t>
  </si>
  <si>
    <t>ЛС 02-01-01 Поз.: 1109-1111, 1124, 1125</t>
  </si>
  <si>
    <t>Устройство мелких покрытий (брандмауэры, парапеты, свесы и т.п.)</t>
  </si>
  <si>
    <t>88</t>
  </si>
  <si>
    <t>ЛС 02-01-01 Поз.: 1112-1123</t>
  </si>
  <si>
    <t>Облицовка строительной конструкции лицевым кирпичом</t>
  </si>
  <si>
    <t>89</t>
  </si>
  <si>
    <t>ЛС 02-01-01 Поз.: 1126-1129</t>
  </si>
  <si>
    <t>Облицовка конструкций композитными панелями на подсистеме</t>
  </si>
  <si>
    <t>90</t>
  </si>
  <si>
    <t>ЛС 02-01-01 Поз.: 1130-1132</t>
  </si>
  <si>
    <t>Облицовка конструкций натуральным камнем</t>
  </si>
  <si>
    <t>91</t>
  </si>
  <si>
    <t>ЛС 02-01-01 Поз.: 1133-1137</t>
  </si>
  <si>
    <t>Подшивка наружного потолка сайдингом</t>
  </si>
  <si>
    <t>92</t>
  </si>
  <si>
    <t>ЛС 02-01-01 Поз.: 1138-1155</t>
  </si>
  <si>
    <t>Устройство конструктивных решений по типу К и И  (узел 22, 21)</t>
  </si>
  <si>
    <t>93</t>
  </si>
  <si>
    <t>ЛС 02-01-01 Поз.: 1156-1159</t>
  </si>
  <si>
    <t>Устройство металлического каркаса декоративного элемента фасада (фрагмент №4)</t>
  </si>
  <si>
    <t>94</t>
  </si>
  <si>
    <t>ЛС 02-01-01 Поз.: 1160-1174</t>
  </si>
  <si>
    <t>Облицовка колонн и стен (монолитных и кирпичных) главного входа здания (узлы 9-11, 22,24)</t>
  </si>
  <si>
    <t>95</t>
  </si>
  <si>
    <t>ЛС 02-01-01 Поз.: 1175-1203</t>
  </si>
  <si>
    <t>Устройство крылец №1-7, пандусы 1,2</t>
  </si>
  <si>
    <t>96</t>
  </si>
  <si>
    <t>ЛС 02-01-01 Поз.: 1204, 1205</t>
  </si>
  <si>
    <t>Устройство металлических ограждений</t>
  </si>
  <si>
    <t>97</t>
  </si>
  <si>
    <t>ЛС 02-01-01 Поз.: 1206-1237</t>
  </si>
  <si>
    <t>Устройство козырьков 1-6</t>
  </si>
  <si>
    <t>98</t>
  </si>
  <si>
    <t>ЛС 02-01-01 Поз.: 1238-1254</t>
  </si>
  <si>
    <t>Устройство водосточной системы</t>
  </si>
  <si>
    <t>99</t>
  </si>
  <si>
    <t>ЛС 02-01-01 Поз.: 1255-1263</t>
  </si>
  <si>
    <t>Устройство приямков ОВ, ВК</t>
  </si>
  <si>
    <t>100</t>
  </si>
  <si>
    <t>ЛС 02-01-01 Поз.: 1264-1270</t>
  </si>
  <si>
    <t>Устройство фундаментов под оборудование на отм. -3,300</t>
  </si>
  <si>
    <t>101</t>
  </si>
  <si>
    <t>ЛС 02-01-01 Поз.: 1271-1273</t>
  </si>
  <si>
    <t>Устройство металлических ограждений Лм1-Лм4 с АКЗ</t>
  </si>
  <si>
    <t>102</t>
  </si>
  <si>
    <t>ЛС 02-01-01 Поз.: 1274-1306</t>
  </si>
  <si>
    <t>Устройство воздухозаборной шахты ВШ-1</t>
  </si>
  <si>
    <t>103</t>
  </si>
  <si>
    <t>ЛС 02-01-01 Поз.: 1307-1317</t>
  </si>
  <si>
    <t>Устройство покрытий из плиток поливинилхлоридных: тактильных</t>
  </si>
  <si>
    <t>104</t>
  </si>
  <si>
    <t>ЛС 02-01-01 Поз.: 1318, 1319</t>
  </si>
  <si>
    <t>Облицовка ступеней тактильными накладками</t>
  </si>
  <si>
    <t>105</t>
  </si>
  <si>
    <t>ЛС 02-01-01 Поз.: 1320-1325</t>
  </si>
  <si>
    <t>Оклейка поверхностей опознавательными элементами</t>
  </si>
  <si>
    <t>106</t>
  </si>
  <si>
    <t>ЛС 02-01-01 Поз.: 1326, 1327</t>
  </si>
  <si>
    <t>Установка тактильной кнопки вызова помощи</t>
  </si>
  <si>
    <t>107</t>
  </si>
  <si>
    <t>ЛС 02-01-01 Поз.: 1328-1331</t>
  </si>
  <si>
    <t>Установка поручней для инвалидов</t>
  </si>
  <si>
    <t>108</t>
  </si>
  <si>
    <t>ЛС 02-01-01 Поз.: 1332</t>
  </si>
  <si>
    <t>Эксплуатация грузопассажирских подъемников  на первые 9 этажей</t>
  </si>
  <si>
    <t>Итого по разделу 2 Общестроительные работы</t>
  </si>
  <si>
    <t>Раздел 3. Внутреннее водоснабжение</t>
  </si>
  <si>
    <t>109</t>
  </si>
  <si>
    <t>ЛС 02-01-02 Поз.: 1, 3</t>
  </si>
  <si>
    <t>Монтаж хозяйственно-питьевой установки повышения давления</t>
  </si>
  <si>
    <t>110</t>
  </si>
  <si>
    <t>ЛС 02-01-02 Поз.: 2</t>
  </si>
  <si>
    <t>Хозяйственно-питьевая установка повышения давления Q=4,07 л/с,  Н=22,95 м, N (P2) =1,1кВт (1мот.) Hudro Multi-E 3 CRE5-4 U1 A-A-A-A (2-раб; 1-рез.)</t>
  </si>
  <si>
    <t>111</t>
  </si>
  <si>
    <t>ЛС 02-01-02 Поз.: 4, 5, 16-19, 22, 28-30, 45-47</t>
  </si>
  <si>
    <t>Прокладка трубопроводов из стальных водогазопроводных оцинкованных труб диаметром: 100 мм</t>
  </si>
  <si>
    <t>112</t>
  </si>
  <si>
    <t>ЛС 02-01-02 Поз.: 6-15, 20, 21, 275, 276, 279, 290, 300, 301, 304</t>
  </si>
  <si>
    <t>Прокладка трубопроводов из стальных водогазопроводных оцинкованных труб диаметром: 80 мм</t>
  </si>
  <si>
    <t>113</t>
  </si>
  <si>
    <t>ЛС 02-01-02 Поз.: 277, 278, 280-289, 291-293, 302, 303, 305-314</t>
  </si>
  <si>
    <t>Прокладка трубопроводов из стальных водогазопроводных оцинкованных труб диаметром: 50 мм</t>
  </si>
  <si>
    <t>114</t>
  </si>
  <si>
    <t>ЛС 02-01-02 Поз.: 23-27, 108-120, 210-225, 262-271</t>
  </si>
  <si>
    <t>Изоляция трубопроводов</t>
  </si>
  <si>
    <t>115</t>
  </si>
  <si>
    <t>ЛС 02-01-02 Поз.: 31-44, 48-107, 121-123, 139-209, 226-261</t>
  </si>
  <si>
    <t>Прокладка трубопроводов водоснабжения из напорных полиэтиленовых труб</t>
  </si>
  <si>
    <t>116</t>
  </si>
  <si>
    <t>ЛС 02-01-02 Поз.: 124-134</t>
  </si>
  <si>
    <t>Установка водомерных узлов</t>
  </si>
  <si>
    <t>117</t>
  </si>
  <si>
    <t>ЛС 02-01-02 Поз.: 135-138</t>
  </si>
  <si>
    <t>Установка полотенцесушителей</t>
  </si>
  <si>
    <t>118</t>
  </si>
  <si>
    <t>ЛС 02-01-02 Поз.: 272, 274</t>
  </si>
  <si>
    <t>Монтаж установки пожаротушения</t>
  </si>
  <si>
    <t>119</t>
  </si>
  <si>
    <t>ЛС 02-01-02 Поз.: 273</t>
  </si>
  <si>
    <t>Установка пожаротушения   Q=2,6л/с, Н=19,52 м, N (Р2) =1,1кВт (1мот.) с прибором управления Control MX Hydro MX-V 1/1 CR10-3 (99788973) (1-раб; 1-рез.)</t>
  </si>
  <si>
    <t>120</t>
  </si>
  <si>
    <t>ЛС 02-01-02 Поз.: 294-296</t>
  </si>
  <si>
    <t>Установка кранов пожарных с датчиками</t>
  </si>
  <si>
    <t>121</t>
  </si>
  <si>
    <t>ЛС 02-01-02 Поз.: 297-299</t>
  </si>
  <si>
    <t>Монтаж пожарных шкафов с огнетушителями</t>
  </si>
  <si>
    <t>122</t>
  </si>
  <si>
    <t>ЛС 02-01-02 Поз.: 315-320</t>
  </si>
  <si>
    <t>Установка спускнового вентиля</t>
  </si>
  <si>
    <t>Итого по разделу 3 Внутреннее водоснабжение</t>
  </si>
  <si>
    <t>Раздел 4. Внутреннее водоотведение</t>
  </si>
  <si>
    <t>123</t>
  </si>
  <si>
    <t>ЛС 02-01-03 Поз.: 1-8</t>
  </si>
  <si>
    <t>Установка умывальников</t>
  </si>
  <si>
    <t>124</t>
  </si>
  <si>
    <t>ЛС 02-01-03 Поз.: 9-18, 32-39</t>
  </si>
  <si>
    <t>Установка унитазов</t>
  </si>
  <si>
    <t>125</t>
  </si>
  <si>
    <t>ЛС 02-01-03 Поз.: 19, 20</t>
  </si>
  <si>
    <t>Установка моек</t>
  </si>
  <si>
    <t>126</t>
  </si>
  <si>
    <t>ЛС 02-01-03 Поз.: 21-26, 42-45</t>
  </si>
  <si>
    <t>Установка поддонов душевых</t>
  </si>
  <si>
    <t>127</t>
  </si>
  <si>
    <t>ЛС 02-01-03 Поз.: 27-31</t>
  </si>
  <si>
    <t>Установка раковин со смесителями</t>
  </si>
  <si>
    <t>128</t>
  </si>
  <si>
    <t>ЛС 02-01-03 Поз.: 40, 41</t>
  </si>
  <si>
    <t>Установка поручней</t>
  </si>
  <si>
    <t>129</t>
  </si>
  <si>
    <t>ЛС 02-01-03 Поз.: 46-50</t>
  </si>
  <si>
    <t>Установка биде</t>
  </si>
  <si>
    <t>130</t>
  </si>
  <si>
    <t>ЛС 02-01-03 Поз.: 51-57, 97-101</t>
  </si>
  <si>
    <t>Установка трапов</t>
  </si>
  <si>
    <t>131</t>
  </si>
  <si>
    <t>ЛС 02-01-03 Поз.: 58-77, 81-96, 107-116, 124-132, 138-145</t>
  </si>
  <si>
    <t>Прокладка трубопроводов  из полиэтиленовых труб  диаметром: 110 мм и 50 мм</t>
  </si>
  <si>
    <t>132</t>
  </si>
  <si>
    <t>ЛС 02-01-03 Поз.: 78-80, 102-104, 117, 118</t>
  </si>
  <si>
    <t>133</t>
  </si>
  <si>
    <t>ЛС 02-01-03 Поз.: 105, 106</t>
  </si>
  <si>
    <t>Установка воронок водосточных</t>
  </si>
  <si>
    <t>134</t>
  </si>
  <si>
    <t>ЛС 02-01-03 Поз.: 119-123</t>
  </si>
  <si>
    <t>Монтаж погружного дренажного насоса с блоком управления</t>
  </si>
  <si>
    <t>135</t>
  </si>
  <si>
    <t>ЛС 02-01-03 Поз.: 133-137</t>
  </si>
  <si>
    <t>Монтаж насосной установки</t>
  </si>
  <si>
    <t>Итого по разделу 4 Внутреннее водоотведение</t>
  </si>
  <si>
    <t>Раздел 5. Вентиляция</t>
  </si>
  <si>
    <t>136</t>
  </si>
  <si>
    <t>ЛС 02-01-04 Поз.: 1-32, 129, 130</t>
  </si>
  <si>
    <t>Установка приточных и вытяжных установок</t>
  </si>
  <si>
    <t>137</t>
  </si>
  <si>
    <t>ЛС 02-01-04 Поз.: 33-39</t>
  </si>
  <si>
    <t>Установка вентиляторов</t>
  </si>
  <si>
    <t>138</t>
  </si>
  <si>
    <t>ЛС 02-01-04 Поз.: 40, 41</t>
  </si>
  <si>
    <t>Установка двери стальной для вентиляционных камер</t>
  </si>
  <si>
    <t>139</t>
  </si>
  <si>
    <t>ЛС 02-01-04 Поз.: 42-55</t>
  </si>
  <si>
    <t>Прокладка воздуховодов класса А</t>
  </si>
  <si>
    <t>140</t>
  </si>
  <si>
    <t>ЛС 02-01-04 Поз.: 56-65, 162-171</t>
  </si>
  <si>
    <t>Прокладка воздуховодов класса В (0,8 мм)</t>
  </si>
  <si>
    <t>141</t>
  </si>
  <si>
    <t>ЛС 02-01-04 Поз.: 66-73</t>
  </si>
  <si>
    <t>Прокладка гибких воздуховодов</t>
  </si>
  <si>
    <t>142</t>
  </si>
  <si>
    <t>ЛС 02-01-04 Поз.: 74-87</t>
  </si>
  <si>
    <t>Установка решеток вентиляционных</t>
  </si>
  <si>
    <t>143</t>
  </si>
  <si>
    <t>ЛС 02-01-04 Поз.: 88-92</t>
  </si>
  <si>
    <t>Установка диффузоров</t>
  </si>
  <si>
    <t>144</t>
  </si>
  <si>
    <t>ЛС 02-01-04 Поз.: 93, 94</t>
  </si>
  <si>
    <t>Установка воздухораспределителей</t>
  </si>
  <si>
    <t>145</t>
  </si>
  <si>
    <t>ЛС 02-01-04 Поз.: 95-111, 172-189</t>
  </si>
  <si>
    <t>Установка клапанов противопожарных</t>
  </si>
  <si>
    <t>146</t>
  </si>
  <si>
    <t>ЛС 02-01-04 Поз.: 112-115</t>
  </si>
  <si>
    <t>Изоляция воздуховодов</t>
  </si>
  <si>
    <t>147</t>
  </si>
  <si>
    <t>ЛС 02-01-04 Поз.: 116-119, 190-194</t>
  </si>
  <si>
    <t>Огнезащитное покрытие воздуховодов</t>
  </si>
  <si>
    <t>148</t>
  </si>
  <si>
    <t>ЛС 02-01-04 Поз.: 120, 131, 133, 135, 137, 138</t>
  </si>
  <si>
    <t>Установка вентиляторов крышных</t>
  </si>
  <si>
    <t>149</t>
  </si>
  <si>
    <t>ЛС 02-01-04 Поз.: 121</t>
  </si>
  <si>
    <t>ВД1 Крышный  вентилятор,  N=7,5 кВт, n=1440 об/мин, U=380В VDNV DU 400-71A-7,5x15</t>
  </si>
  <si>
    <t>150</t>
  </si>
  <si>
    <t>ЛС 02-01-04 Поз.: 132</t>
  </si>
  <si>
    <t>ПД4 Крышный  вентилятор,  N=1,1 кВт, n=2800 об/мин, U=380В VOР 40-1,1x30</t>
  </si>
  <si>
    <t>151</t>
  </si>
  <si>
    <t>ЛС 02-01-04 Поз.: 134</t>
  </si>
  <si>
    <t>ПД5 Крышный  вентилятор,  N=2,2 кВт, n=2860 об/мин, U=380В VOР 45-2,2x30</t>
  </si>
  <si>
    <t>152</t>
  </si>
  <si>
    <t>ЛС 02-01-04 Поз.: 136</t>
  </si>
  <si>
    <t>ПД7 Крышный вентилятор, N=1,5 кВт, n=2880 об/мин, U=380В VOР 50-1,5x30</t>
  </si>
  <si>
    <t>153</t>
  </si>
  <si>
    <t>ЛС 02-01-04 Поз.: 122</t>
  </si>
  <si>
    <t>Установка вентиляторов радиальных</t>
  </si>
  <si>
    <t>154</t>
  </si>
  <si>
    <t>ЛС 02-01-04 Поз.: 123</t>
  </si>
  <si>
    <t>ВД2 Радиальный вентилятор, N=5,5 кВт, n=1430 об/мин, U=380В VTR-DU-400-63B-5,5x15-R0</t>
  </si>
  <si>
    <t>155</t>
  </si>
  <si>
    <t>ЛС 02-01-04 Поз.: 124-128, 139, 140</t>
  </si>
  <si>
    <t>Установка вентиляторов осевых</t>
  </si>
  <si>
    <t>156</t>
  </si>
  <si>
    <t>ЛС 02-01-04 Поз.: 141-149</t>
  </si>
  <si>
    <t>Монтаж щита управления вентилятором</t>
  </si>
  <si>
    <t>157</t>
  </si>
  <si>
    <t>ЛС 02-01-04 Поз.: 150-157</t>
  </si>
  <si>
    <t>Монтаж стаканов монтажных</t>
  </si>
  <si>
    <t>158</t>
  </si>
  <si>
    <t>ЛС 02-01-04 Поз.: 158-161</t>
  </si>
  <si>
    <t>Прокладка воздуховодов класса В (1 мм)</t>
  </si>
  <si>
    <t>Итого по разделу 5 Вентиляция</t>
  </si>
  <si>
    <t>Раздел 6. Кондиционирование</t>
  </si>
  <si>
    <t>159</t>
  </si>
  <si>
    <t>ЛС 02-01-05 Поз.: 1-17</t>
  </si>
  <si>
    <t>Установка сплит-систем</t>
  </si>
  <si>
    <t>160</t>
  </si>
  <si>
    <t>ЛС 02-01-05 Поз.: 18, 19</t>
  </si>
  <si>
    <t>Установка дренажной помпы</t>
  </si>
  <si>
    <t>Итого по разделу 6 Кондиционирование</t>
  </si>
  <si>
    <t>Раздел 7. Отопление</t>
  </si>
  <si>
    <t>161</t>
  </si>
  <si>
    <t>ЛС 02-01-06 Поз.: 1, 2, 56, 57, 60, 61, 64, 129, 130, 143, 152</t>
  </si>
  <si>
    <t>Прокладка трубопроводов из стальных водогазопроводных неоцинкованных труб диаметром: 15 мм</t>
  </si>
  <si>
    <t>162</t>
  </si>
  <si>
    <t>ЛС 02-01-06 Поз.: 3, 4, 55, 58, 62, 65, 74, 131, 132, 144, 153</t>
  </si>
  <si>
    <t>Прокладка трубопроводов из стальных водогазопроводных неоцинкованных труб диаметром: 20 мм</t>
  </si>
  <si>
    <t>163</t>
  </si>
  <si>
    <t>ЛС 02-01-06 Поз.: 5, 6, 38-48, 63, 75, 133, 134, 145-147, 154</t>
  </si>
  <si>
    <t>Прокладка трубопроводов из стальных водогазопроводных неоцинкованных труб диаметром: 25 мм</t>
  </si>
  <si>
    <t>164</t>
  </si>
  <si>
    <t>ЛС 02-01-06 Поз.: 7-10, 59, 135-138, 148, 149, 155</t>
  </si>
  <si>
    <t>Прокладка трубопроводов из стальных водогазопроводных неоцинкованных труб диаметром: 32,40 мм</t>
  </si>
  <si>
    <t>165</t>
  </si>
  <si>
    <t>ЛС 02-01-06 Поз.: 11-14, 71-73, 76, 77, 86, 139, 140, 150, 151</t>
  </si>
  <si>
    <t>Прокладка трубопроводов из стальных водогазопроводных неоцинкованных труб диаметром: 50,65 мм</t>
  </si>
  <si>
    <t>166</t>
  </si>
  <si>
    <t>ЛС 02-01-06 Поз.: 15, 141, 142</t>
  </si>
  <si>
    <t>Гидравлическое испытание трубопроводов диаметром: до 50 мм</t>
  </si>
  <si>
    <t>167</t>
  </si>
  <si>
    <t>ЛС 02-01-06 Поз.: 16, 17</t>
  </si>
  <si>
    <t>Гидравлическое испытание трубопроводов диаметром: до 100  мм</t>
  </si>
  <si>
    <t>168</t>
  </si>
  <si>
    <t>ЛС 02-01-06 Поз.: 18-37</t>
  </si>
  <si>
    <t>Установка радиаторов алюминиевых и биметаллических</t>
  </si>
  <si>
    <t>169</t>
  </si>
  <si>
    <t>ЛС 02-01-06 Поз.: 49-54, 160-165, 217-222</t>
  </si>
  <si>
    <t>Установка манометров и термометров</t>
  </si>
  <si>
    <t>170</t>
  </si>
  <si>
    <t>ЛС 02-01-06 Поз.: 66-70</t>
  </si>
  <si>
    <t>Установка кранов диаметром: до 25 мм</t>
  </si>
  <si>
    <t>171</t>
  </si>
  <si>
    <t>ЛС 02-01-06 Поз.: 78-81</t>
  </si>
  <si>
    <t>Установка приборов -клапан терморегулятора</t>
  </si>
  <si>
    <t>172</t>
  </si>
  <si>
    <t>ЛС 02-01-06 Поз.: 82-85, 156-159</t>
  </si>
  <si>
    <t>Установка клапанов балансирующих</t>
  </si>
  <si>
    <t>173</t>
  </si>
  <si>
    <t>ЛС 02-01-06 Поз.: 90-97, 125-128, 169-175</t>
  </si>
  <si>
    <t>Изоляция трубопроводов изделиями из вспененного каучука</t>
  </si>
  <si>
    <t>174</t>
  </si>
  <si>
    <t>ЛС 02-01-06 Поз.: 98-124</t>
  </si>
  <si>
    <t>Прокладка трубопроводов  из напорных полиэтиленовых труб</t>
  </si>
  <si>
    <t>175</t>
  </si>
  <si>
    <t>ЛС 02-01-06 Поз.: 87-89, 166-168, 223-225</t>
  </si>
  <si>
    <t>Антикоррозийная защита трубопроводов</t>
  </si>
  <si>
    <t>176</t>
  </si>
  <si>
    <t>ЛС 02-01-06 Поз.: 176</t>
  </si>
  <si>
    <t>Монтаж- Блок Узла Ввода</t>
  </si>
  <si>
    <t>177</t>
  </si>
  <si>
    <t>ЛС 02-01-06 Поз.: 177</t>
  </si>
  <si>
    <t>Блок Узла Ввода</t>
  </si>
  <si>
    <t>178</t>
  </si>
  <si>
    <t>ЛС 02-01-06 Поз.: 178</t>
  </si>
  <si>
    <t>Монтаж-Блок ГВС</t>
  </si>
  <si>
    <t>179</t>
  </si>
  <si>
    <t>ЛС 02-01-06 Поз.: 179</t>
  </si>
  <si>
    <t>Блок ГВС</t>
  </si>
  <si>
    <t>180</t>
  </si>
  <si>
    <t>ЛС 02-01-06 Поз.: 180</t>
  </si>
  <si>
    <t>Монтаж-Блок Отопления</t>
  </si>
  <si>
    <t>181</t>
  </si>
  <si>
    <t>ЛС 02-01-06 Поз.: 181</t>
  </si>
  <si>
    <t>Блок Отопления</t>
  </si>
  <si>
    <t>182</t>
  </si>
  <si>
    <t>ЛС 02-01-06 Поз.: 182-197, 201-216</t>
  </si>
  <si>
    <t>Прокладка трубопроводов из стальных электросварных труб</t>
  </si>
  <si>
    <t>183</t>
  </si>
  <si>
    <t>ЛС 02-01-06 Поз.: 198-200</t>
  </si>
  <si>
    <t>Гидравлическое испытание трубопроводов</t>
  </si>
  <si>
    <t>184</t>
  </si>
  <si>
    <t>ЛС 02-01-06 Поз.: 226-232</t>
  </si>
  <si>
    <t>Изоляция трубопроводов цилиндрами</t>
  </si>
  <si>
    <t>185</t>
  </si>
  <si>
    <t>ЛС 02-01-06 Поз.: 233-235</t>
  </si>
  <si>
    <t>Установка насосов</t>
  </si>
  <si>
    <t>Итого по разделу 7 Отопление</t>
  </si>
  <si>
    <t>Раздел 8. Приобретение и монтаж лифтов</t>
  </si>
  <si>
    <t>186</t>
  </si>
  <si>
    <t>ЛС 02-01-07 Поз.: 1-3</t>
  </si>
  <si>
    <t>Лифт пассажирский со скоростью движения кабины до 1 м/с: грузоподъемностью 1000 кг</t>
  </si>
  <si>
    <t>187</t>
  </si>
  <si>
    <t>ЛС 02-01-07 Поз.: 7</t>
  </si>
  <si>
    <t>Лифт №1 Q=1000 кг, V=1 м/с,число остановок10</t>
  </si>
  <si>
    <t>188</t>
  </si>
  <si>
    <t>ЛС 02-01-07 Поз.: 4-6</t>
  </si>
  <si>
    <t>Лифт пассажирский со скоростью движения кабины до 1 м/с: грузоподъемностью 450 кг</t>
  </si>
  <si>
    <t>189</t>
  </si>
  <si>
    <t>ЛС 02-01-07 Поз.: 8</t>
  </si>
  <si>
    <t>Лифт №2 Q=450 кг, V=1 м/с,число остановок 9</t>
  </si>
  <si>
    <t>Итого по разделу 8 Приобретение и монтаж лифтов</t>
  </si>
  <si>
    <t>Раздел 9. Внутреннее электроснабжение</t>
  </si>
  <si>
    <t>190</t>
  </si>
  <si>
    <t>ЛС 02-01-08 Поз.: 1-66</t>
  </si>
  <si>
    <t>Монтаж ВРУ1</t>
  </si>
  <si>
    <t>191</t>
  </si>
  <si>
    <t>ЛС 02-01-08 Поз.: 67-117</t>
  </si>
  <si>
    <t>Монтаж шкафа АВР1-ЩРА1</t>
  </si>
  <si>
    <t>192</t>
  </si>
  <si>
    <t>ЛС 02-01-08 Поз.: 118-180</t>
  </si>
  <si>
    <t>Монтаж шкафа АВР1-ППУ1</t>
  </si>
  <si>
    <t>193</t>
  </si>
  <si>
    <t>ЛС 02-01-08 Поз.: 181-196</t>
  </si>
  <si>
    <t>Монтаж шкафа ЩСС</t>
  </si>
  <si>
    <t>194</t>
  </si>
  <si>
    <t>ЛС 02-01-08 Поз.: 197-210</t>
  </si>
  <si>
    <t>Монтаж шкафа ЩР0</t>
  </si>
  <si>
    <t>195</t>
  </si>
  <si>
    <t>ЛС 02-01-08 Поз.: 211-225</t>
  </si>
  <si>
    <t>Монтаж шкафа ЩР1</t>
  </si>
  <si>
    <t>196</t>
  </si>
  <si>
    <t>ЛС 02-01-08 Поз.: 226-238</t>
  </si>
  <si>
    <t>Монтаж шкафа ЩР1.1</t>
  </si>
  <si>
    <t>197</t>
  </si>
  <si>
    <t>ЛС 02-01-08 Поз.: 239-251</t>
  </si>
  <si>
    <t>Монтаж шкафа ЩР1.2</t>
  </si>
  <si>
    <t>198</t>
  </si>
  <si>
    <t>ЛС 02-01-08 Поз.: 252-266</t>
  </si>
  <si>
    <t>Монтаж шкафа ЩР2-ЩР8</t>
  </si>
  <si>
    <t>199</t>
  </si>
  <si>
    <t>ЛС 02-01-08 Поз.: 267-283</t>
  </si>
  <si>
    <t>Монтаж шкафа ЩР9</t>
  </si>
  <si>
    <t>200</t>
  </si>
  <si>
    <t>ЛС 02-01-08 Поз.: 284-302</t>
  </si>
  <si>
    <t>Монтаж шкафа ЩВ0</t>
  </si>
  <si>
    <t>201</t>
  </si>
  <si>
    <t>ЛС 02-01-08 Поз.: 303-321</t>
  </si>
  <si>
    <t>Монтаж шкафа ЩВ1</t>
  </si>
  <si>
    <t>202</t>
  </si>
  <si>
    <t>ЛС 02-01-08 Поз.: 322-339</t>
  </si>
  <si>
    <t>Монтаж шкафа  ЩВ2</t>
  </si>
  <si>
    <t>203</t>
  </si>
  <si>
    <t>ЛС 02-01-08 Поз.: 340-354</t>
  </si>
  <si>
    <t>Монтаж шкафа ЩВ3-ЩВ7</t>
  </si>
  <si>
    <t>204</t>
  </si>
  <si>
    <t>ЛС 02-01-08 Поз.: 355-369</t>
  </si>
  <si>
    <t>Монтаж шкафа ЩВ8, ЩВ9</t>
  </si>
  <si>
    <t>205</t>
  </si>
  <si>
    <t>ЛС 02-01-08 Поз.: 370-383</t>
  </si>
  <si>
    <t>Монтаж шкафа ЩАО</t>
  </si>
  <si>
    <t>206</t>
  </si>
  <si>
    <t>ЛС 02-01-08 Поз.: 384-395</t>
  </si>
  <si>
    <t>Монтаж шкафа ЩО0</t>
  </si>
  <si>
    <t>207</t>
  </si>
  <si>
    <t>ЛС 02-01-08 Поз.: 396-407</t>
  </si>
  <si>
    <t>Монтаж шкафа ЩО1</t>
  </si>
  <si>
    <t>208</t>
  </si>
  <si>
    <t>ЛС 02-01-08 Поз.: 408-419</t>
  </si>
  <si>
    <t>Монтаж шкафа ЩО2</t>
  </si>
  <si>
    <t>209</t>
  </si>
  <si>
    <t>ЛС 02-01-08 Поз.: 420-431</t>
  </si>
  <si>
    <t>Монтаж шкафа ЩО3-ЩО8</t>
  </si>
  <si>
    <t>210</t>
  </si>
  <si>
    <t>ЛС 02-01-08 Поз.: 432-443</t>
  </si>
  <si>
    <t>Монтаж шкафа ЩО9</t>
  </si>
  <si>
    <t>211</t>
  </si>
  <si>
    <t>ЛС 02-01-08 Поз.: 444-463</t>
  </si>
  <si>
    <t>Монтаж светильников</t>
  </si>
  <si>
    <t>212</t>
  </si>
  <si>
    <t>ЛС 02-01-08 Поз.: 464, 465</t>
  </si>
  <si>
    <t>Ящик с понижающим трансформатором</t>
  </si>
  <si>
    <t>213</t>
  </si>
  <si>
    <t>ЛС 02-01-08 Поз.: 466-475</t>
  </si>
  <si>
    <t>Установка розеток и выключателей</t>
  </si>
  <si>
    <t>214</t>
  </si>
  <si>
    <t>ЛС 02-01-08 Поз.: 476, 477, 480, 481</t>
  </si>
  <si>
    <t>Установка датчиков</t>
  </si>
  <si>
    <t>215</t>
  </si>
  <si>
    <t>ЛС 02-01-08 Поз.: 482-491</t>
  </si>
  <si>
    <t>Прокладка труб ПВХ -кабельная канализация</t>
  </si>
  <si>
    <t>216</t>
  </si>
  <si>
    <t>ЛС 02-01-08 Поз.: 492, 493</t>
  </si>
  <si>
    <t>Труба стальная по установленным конструкциям</t>
  </si>
  <si>
    <t>217</t>
  </si>
  <si>
    <t>ЛС 02-01-08 Поз.: 496-504</t>
  </si>
  <si>
    <t>Установка -Лоток металлический</t>
  </si>
  <si>
    <t>218</t>
  </si>
  <si>
    <t>ЛС 02-01-08 Поз.: 505-510</t>
  </si>
  <si>
    <t>Установка стоек, полок</t>
  </si>
  <si>
    <t>219</t>
  </si>
  <si>
    <t>ЛС 02-01-08 Поз.: 511-532</t>
  </si>
  <si>
    <t>Прокладка кабеля</t>
  </si>
  <si>
    <t>220</t>
  </si>
  <si>
    <t>ЛС 02-01-08 Поз.: 478, 479, 494, 495</t>
  </si>
  <si>
    <t>Монтаж кабельных коробок</t>
  </si>
  <si>
    <t>221</t>
  </si>
  <si>
    <t>ЛС 02-01-08 Поз.: 533-535</t>
  </si>
  <si>
    <t>Монтаж муфты крнцевой</t>
  </si>
  <si>
    <t>222</t>
  </si>
  <si>
    <t>ЛС 02-01-08 Поз.: 536-538</t>
  </si>
  <si>
    <t>Прокладка -Проводник заземляющий</t>
  </si>
  <si>
    <t>Итого по разделу 9 Внутреннее электроснабжение</t>
  </si>
  <si>
    <t>Раздел 10. Молниезащита и заземление здания общежития</t>
  </si>
  <si>
    <t>223</t>
  </si>
  <si>
    <t>ЛС 02-01-09 Поз.: 1-10</t>
  </si>
  <si>
    <t>Установка молниеприемника</t>
  </si>
  <si>
    <t>224</t>
  </si>
  <si>
    <t>ЛС 02-01-09 Поз.: 11-18</t>
  </si>
  <si>
    <t>Монтаж проводника из проволоки</t>
  </si>
  <si>
    <t>225</t>
  </si>
  <si>
    <t>ЛС 02-01-09 Поз.: 19-23</t>
  </si>
  <si>
    <t>Установка заземлителя горизонтального</t>
  </si>
  <si>
    <t>226</t>
  </si>
  <si>
    <t>ЛС 02-01-09 Поз.: 24, 25</t>
  </si>
  <si>
    <t>Монтаж проводника из полосы</t>
  </si>
  <si>
    <t>Итого по разделу 10 Молниезащита и заземление здания общежития</t>
  </si>
  <si>
    <t>Раздел 11. Обогрев кровли и пандусов</t>
  </si>
  <si>
    <t>227</t>
  </si>
  <si>
    <t>ЛС 02-01-10 Поз.: 1-5</t>
  </si>
  <si>
    <t>Обогрев кровли</t>
  </si>
  <si>
    <t>228</t>
  </si>
  <si>
    <t>ЛС 02-01-10 Поз.: 6-12</t>
  </si>
  <si>
    <t>Обогрев пандусов</t>
  </si>
  <si>
    <t>Итого по разделу 11 Обогрев кровли и пандусов</t>
  </si>
  <si>
    <t>Раздел 12. Структурированная кабельная система (СКС) и система охранного телевидения (СОТ)</t>
  </si>
  <si>
    <t>229</t>
  </si>
  <si>
    <t>ЛС 02-01-11 Поз.: 1, 72-74</t>
  </si>
  <si>
    <t>Розеточный модуль</t>
  </si>
  <si>
    <t>230</t>
  </si>
  <si>
    <t>ЛС 02-01-11 Поз.: 17-34, 48-66</t>
  </si>
  <si>
    <t>Монтаж шкафа телекоммуникационного ШИ</t>
  </si>
  <si>
    <t>231</t>
  </si>
  <si>
    <t>ЛС 02-01-11 Поз.: 35-40, 67-71</t>
  </si>
  <si>
    <t>Установка сервера  видеонаблюдения</t>
  </si>
  <si>
    <t>232</t>
  </si>
  <si>
    <t>ЛС 02-01-11 Поз.: 15, 16, 46, 47</t>
  </si>
  <si>
    <t>Установка АРМ</t>
  </si>
  <si>
    <t>233</t>
  </si>
  <si>
    <t>ЛС 02-01-11 Поз.: 13, 14, 43-45</t>
  </si>
  <si>
    <t>Установка камер</t>
  </si>
  <si>
    <t>234</t>
  </si>
  <si>
    <t>ЛС 02-01-11 Поз.: 4, 5, 41, 42</t>
  </si>
  <si>
    <t>Подключение телефона</t>
  </si>
  <si>
    <t>235</t>
  </si>
  <si>
    <t>ЛС 02-01-11 Поз.: 7, 11, 12, 93, 99, 100</t>
  </si>
  <si>
    <t>236</t>
  </si>
  <si>
    <t>ЛС 02-01-11 Поз.: 2, 3, 75-79</t>
  </si>
  <si>
    <t>Монтаж крышек декоративных</t>
  </si>
  <si>
    <t>237</t>
  </si>
  <si>
    <t>ЛС 02-01-11 Поз.: 8-10, 94-98</t>
  </si>
  <si>
    <t>Монтаж кабельной канализации</t>
  </si>
  <si>
    <t>238</t>
  </si>
  <si>
    <t>ЛС 02-01-11 Поз.: 6, 80-92</t>
  </si>
  <si>
    <t>Прокладка лотков и соединительных элементов</t>
  </si>
  <si>
    <t>Итого по разделу 12 Структурированная кабельная система (СКС) и система охранного телевидения (СОТ)</t>
  </si>
  <si>
    <t>Раздел 13. Система контроля и управления доступом</t>
  </si>
  <si>
    <t>239</t>
  </si>
  <si>
    <t>ЛС 02-01-12 Поз.: 1, 15</t>
  </si>
  <si>
    <t>Монтаж контроллера</t>
  </si>
  <si>
    <t>240</t>
  </si>
  <si>
    <t>ЛС 02-01-12 Поз.: 2, 3, 16, 17, 27</t>
  </si>
  <si>
    <t>Установка блоков питания</t>
  </si>
  <si>
    <t>241</t>
  </si>
  <si>
    <t>ЛС 02-01-12 Поз.: 4, 18, 19, 22</t>
  </si>
  <si>
    <t>Установка считывателей</t>
  </si>
  <si>
    <t>242</t>
  </si>
  <si>
    <t>ЛС 02-01-12 Поз.: 10, 24-26</t>
  </si>
  <si>
    <t>Монтаж видеодомофона и вызывной панели</t>
  </si>
  <si>
    <t>243</t>
  </si>
  <si>
    <t>ЛС 02-01-12 Поз.: 5, 6, 20, 28</t>
  </si>
  <si>
    <t>Установка замка и доводчиков</t>
  </si>
  <si>
    <t>244</t>
  </si>
  <si>
    <t>ЛС 02-01-12 Поз.: 7, 8, 21, 23</t>
  </si>
  <si>
    <t>Установка ключей управления</t>
  </si>
  <si>
    <t>245</t>
  </si>
  <si>
    <t>ЛС 02-01-12 Поз.: 11, 30</t>
  </si>
  <si>
    <t>Установка выключателя</t>
  </si>
  <si>
    <t>246</t>
  </si>
  <si>
    <t>ЛС 02-01-12 Поз.: 12, 13, 31-33</t>
  </si>
  <si>
    <t>247</t>
  </si>
  <si>
    <t>ЛС 02-01-12 Поз.: 9, 14, 29, 34-36</t>
  </si>
  <si>
    <t>Итого по разделу 13 Система контроля и управления доступом</t>
  </si>
  <si>
    <t>Раздел 14. Система двусторонней связи с диспетчером объекта</t>
  </si>
  <si>
    <t>248</t>
  </si>
  <si>
    <t>ЛС 02-01-13 Поз.: 1, 14</t>
  </si>
  <si>
    <t>Монтаж ЦПС</t>
  </si>
  <si>
    <t>249</t>
  </si>
  <si>
    <t>ЛС 02-01-13 Поз.: 2, 15</t>
  </si>
  <si>
    <t>Установка -абонентская станция</t>
  </si>
  <si>
    <t>250</t>
  </si>
  <si>
    <t>ЛС 02-01-13 Поз.: 6, 21-24</t>
  </si>
  <si>
    <t>Установка табличек тактильных</t>
  </si>
  <si>
    <t>251</t>
  </si>
  <si>
    <t>ЛС 02-01-13 Поз.: 4, 5, 17, 18</t>
  </si>
  <si>
    <t>Установка кнопок</t>
  </si>
  <si>
    <t>252</t>
  </si>
  <si>
    <t>ЛС 02-01-13 Поз.: 3, 16</t>
  </si>
  <si>
    <t>Установка сигнальной лампы</t>
  </si>
  <si>
    <t>253</t>
  </si>
  <si>
    <t>ЛС 02-01-13 Поз.: 7, 8, 19, 20</t>
  </si>
  <si>
    <t>Установка блоков питания и защиты</t>
  </si>
  <si>
    <t>254</t>
  </si>
  <si>
    <t>ЛС 02-01-13 Поз.: 10-12, 26-28</t>
  </si>
  <si>
    <t>255</t>
  </si>
  <si>
    <t>ЛС 02-01-13 Поз.: 9, 13, 25, 29, 30</t>
  </si>
  <si>
    <t>Итого по разделу 14 Система двусторонней связи с диспетчером объекта</t>
  </si>
  <si>
    <t>Раздел 15. Система диспетчеризации лифтов</t>
  </si>
  <si>
    <t>256</t>
  </si>
  <si>
    <t>ЛС 02-01-14 Поз.: 1-3, 7-10</t>
  </si>
  <si>
    <t>Монтаж оборудования для диспетчеризации</t>
  </si>
  <si>
    <t>257</t>
  </si>
  <si>
    <t>ЛС 02-01-14 Поз.: 4, 5, 11-13</t>
  </si>
  <si>
    <t>258</t>
  </si>
  <si>
    <t>ЛС 02-01-14 Поз.: 6, 14</t>
  </si>
  <si>
    <t>Итого по разделу 15 Система диспетчеризации лифтов</t>
  </si>
  <si>
    <t>Раздел 16. Система радиофикации</t>
  </si>
  <si>
    <t>259</t>
  </si>
  <si>
    <t>ЛС 02-01-15 Поз.: 3, 8, 10</t>
  </si>
  <si>
    <t>Монтаж приемников</t>
  </si>
  <si>
    <t>260</t>
  </si>
  <si>
    <t>ЛС 02-01-15 Поз.: 1</t>
  </si>
  <si>
    <t>Установка конвертера</t>
  </si>
  <si>
    <t>261</t>
  </si>
  <si>
    <t>ЛС 02-01-15 Поз.: 7</t>
  </si>
  <si>
    <t>Конвертер IP/СПВ, 3 программы, 1 программа 30 В 30 Вт/100 або-нентов, MiniRack, 220 В, поддержка мезонинных модулей Up-link ADSL, SHDSL, PON FG-ACE-CON-VF/Eth,V2</t>
  </si>
  <si>
    <t>262</t>
  </si>
  <si>
    <t>ЛС 02-01-15 Поз.: 4, 5, 12-14</t>
  </si>
  <si>
    <t>263</t>
  </si>
  <si>
    <t>ЛС 02-01-15 Поз.: 2, 6, 9, 11, 15, 16</t>
  </si>
  <si>
    <t>Итого по разделу 16 Система радиофикации</t>
  </si>
  <si>
    <t>Раздел 17. Система эфирного телевидения</t>
  </si>
  <si>
    <t>264</t>
  </si>
  <si>
    <t>ЛС 02-01-16 Поз.: 1, 18</t>
  </si>
  <si>
    <t>Установка опор</t>
  </si>
  <si>
    <t>265</t>
  </si>
  <si>
    <t>ЛС 02-01-16 Поз.: 2, 4, 5, 14, 15</t>
  </si>
  <si>
    <t>Монтаж антенн</t>
  </si>
  <si>
    <t>266</t>
  </si>
  <si>
    <t>ЛС 02-01-16 Поз.: 6, 16, 17</t>
  </si>
  <si>
    <t>Установка ответвителей</t>
  </si>
  <si>
    <t>267</t>
  </si>
  <si>
    <t>ЛС 02-01-16 Поз.: 8-10, 22-24</t>
  </si>
  <si>
    <t>Монтаж шкафа</t>
  </si>
  <si>
    <t>268</t>
  </si>
  <si>
    <t>ЛС 02-01-16 Поз.: 7, 19-21</t>
  </si>
  <si>
    <t>Установка розеток</t>
  </si>
  <si>
    <t>269</t>
  </si>
  <si>
    <t>ЛС 02-01-16 Поз.: 11, 12, 25-28</t>
  </si>
  <si>
    <t>270</t>
  </si>
  <si>
    <t>ЛС 02-01-16 Поз.: 3, 13, 29, 30</t>
  </si>
  <si>
    <t>Итого по разделу 17 Система эфирного телевидения</t>
  </si>
  <si>
    <t>Раздел 18. Система пожарной сигнализации, оповещения о пожаре и вывода сигнала о пожаре на пульт</t>
  </si>
  <si>
    <t>271</t>
  </si>
  <si>
    <t>ЛС 02-01-17 Поз.: 2-4, 40-42, 46</t>
  </si>
  <si>
    <t>Усановка АРМ</t>
  </si>
  <si>
    <t>272</t>
  </si>
  <si>
    <t>ЛС 02-01-17 Поз.: 1, 8-10, 24, 33, 34, 39, 50-52, 60, 66, 67</t>
  </si>
  <si>
    <t>Установка пультов контроля</t>
  </si>
  <si>
    <t>273</t>
  </si>
  <si>
    <t>ЛС 02-01-17 Поз.: 5</t>
  </si>
  <si>
    <t>274</t>
  </si>
  <si>
    <t>ЛС 02-01-17 Поз.: 48</t>
  </si>
  <si>
    <t>Источник бесперебойного питания ИБП Eaton 5E 1100i USB</t>
  </si>
  <si>
    <t>275</t>
  </si>
  <si>
    <t>ЛС 02-01-17 Поз.: 11-13, 54-56, 71</t>
  </si>
  <si>
    <t>Монтаж извещателей</t>
  </si>
  <si>
    <t>276</t>
  </si>
  <si>
    <t>ЛС 02-01-17 Поз.: 7, 16, 49, 53</t>
  </si>
  <si>
    <t>Монтаж блоков разветвительного вида</t>
  </si>
  <si>
    <t>277</t>
  </si>
  <si>
    <t>ЛС 02-01-17 Поз.: 26, 63</t>
  </si>
  <si>
    <t>Установка громкоговорителей</t>
  </si>
  <si>
    <t>278</t>
  </si>
  <si>
    <t>ЛС 02-01-17 Поз.: 23, 25, 27, 28, 59, 61, 62, 64</t>
  </si>
  <si>
    <t>Монтаж оповещателей</t>
  </si>
  <si>
    <t>279</t>
  </si>
  <si>
    <t>ЛС 02-01-17 Поз.: 6, 70</t>
  </si>
  <si>
    <t>Установка шкафа</t>
  </si>
  <si>
    <t>280</t>
  </si>
  <si>
    <t>ЛС 02-01-17 Поз.: 35, 68</t>
  </si>
  <si>
    <t>Установка станции</t>
  </si>
  <si>
    <t>281</t>
  </si>
  <si>
    <t>ЛС 02-01-17 Поз.: 43-45, 47</t>
  </si>
  <si>
    <t>Болид ПО</t>
  </si>
  <si>
    <t>282</t>
  </si>
  <si>
    <t>ЛС 02-01-17 Поз.: 14, 15, 29, 36, 57, 58, 65, 69, 72</t>
  </si>
  <si>
    <t>283</t>
  </si>
  <si>
    <t>ЛС 02-01-17 Поз.: 18-20, 31, 37, 74-77, 84, 85, 87</t>
  </si>
  <si>
    <t>284</t>
  </si>
  <si>
    <t>ЛС 02-01-17 Поз.: 17, 21, 22, 30, 32, 38, 73, 78-83, 86, 88-90</t>
  </si>
  <si>
    <t>Итого по разделу 18 Система пожарной сигнализации, оповещения о пожаре и вывода сигнала о пожаре на пульт</t>
  </si>
  <si>
    <t>Раздел 19. Система охранной сигнализации</t>
  </si>
  <si>
    <t>285</t>
  </si>
  <si>
    <t>ЛС 02-01-18 Поз.: 1-3, 8-11, 17-19, 24-27</t>
  </si>
  <si>
    <t>Установка блоков управления</t>
  </si>
  <si>
    <t>286</t>
  </si>
  <si>
    <t>ЛС 02-01-18 Поз.: 4-7, 20-23</t>
  </si>
  <si>
    <t>287</t>
  </si>
  <si>
    <t>ЛС 02-01-18 Поз.: 12, 13, 28-30</t>
  </si>
  <si>
    <t>Установка РИП</t>
  </si>
  <si>
    <t>288</t>
  </si>
  <si>
    <t>ЛС 02-01-18 Поз.: 14, 15, 31-33</t>
  </si>
  <si>
    <t>289</t>
  </si>
  <si>
    <t>ЛС 02-01-18 Поз.: 16, 34, 35</t>
  </si>
  <si>
    <t>Итого по разделу 19 Система охранной сигнализации</t>
  </si>
  <si>
    <t>290</t>
  </si>
  <si>
    <t>ЛС 02-01-19 Поз.: 1-4, 15-18</t>
  </si>
  <si>
    <t>Установка приборов сигнализации</t>
  </si>
  <si>
    <t>291</t>
  </si>
  <si>
    <t>ЛС 02-01-19 Поз.: 5, 19</t>
  </si>
  <si>
    <t>Установка извещателей</t>
  </si>
  <si>
    <t>292</t>
  </si>
  <si>
    <t>ЛС 02-01-19 Поз.: 7, 8, 21-23</t>
  </si>
  <si>
    <t>Установка источника питания</t>
  </si>
  <si>
    <t>293</t>
  </si>
  <si>
    <t>ЛС 02-01-19 Поз.: 9, 24</t>
  </si>
  <si>
    <t>Установка модулей управления</t>
  </si>
  <si>
    <t>294</t>
  </si>
  <si>
    <t>ЛС 02-01-19 Поз.: 6, 10, 20, 25</t>
  </si>
  <si>
    <t>Установка приемно-контрольных приборов</t>
  </si>
  <si>
    <t>295</t>
  </si>
  <si>
    <t>ЛС 02-01-19 Поз.: 11, 26-29</t>
  </si>
  <si>
    <t>Монтаж шкафов управления</t>
  </si>
  <si>
    <t>296</t>
  </si>
  <si>
    <t>ЛС 02-01-19 Поз.: 12, 31, 32</t>
  </si>
  <si>
    <t>297</t>
  </si>
  <si>
    <t>ЛС 02-01-19 Поз.: 13, 14, 30, 33-42</t>
  </si>
  <si>
    <t>Раздел 22. Водопонижение котлована</t>
  </si>
  <si>
    <t>334</t>
  </si>
  <si>
    <t>ЛС 02-01-21 Поз.: 1-3, 7</t>
  </si>
  <si>
    <t>Разработка грунта с перевозкой</t>
  </si>
  <si>
    <t>335</t>
  </si>
  <si>
    <t>ЛС 02-01-21 Поз.: 4-6</t>
  </si>
  <si>
    <t>Устройство основания под трубы</t>
  </si>
  <si>
    <t>336</t>
  </si>
  <si>
    <t>ЛС 02-01-21 Поз.: 8-16</t>
  </si>
  <si>
    <t>Шнековое бурение скважин</t>
  </si>
  <si>
    <t>337</t>
  </si>
  <si>
    <t>ЛС 02-01-21 Поз.: 17-19</t>
  </si>
  <si>
    <t>Укладка труб с демонтажем</t>
  </si>
  <si>
    <t>Итого по разделу 22 Водопонижение котлована</t>
  </si>
  <si>
    <t>Раздел 23. Внеплощадочные сети электроснабжения</t>
  </si>
  <si>
    <t>338</t>
  </si>
  <si>
    <t>ЛС 04-01-01 Поз.: 1-7</t>
  </si>
  <si>
    <t>Земляные работы с перевозкой</t>
  </si>
  <si>
    <t>339</t>
  </si>
  <si>
    <t>ЛС 04-01-01 Поз.: 8-13</t>
  </si>
  <si>
    <t>Устройство основания под кабель и прокладка кабеля</t>
  </si>
  <si>
    <t>340</t>
  </si>
  <si>
    <t>ЛС 04-01-01 Поз.: 14, 15</t>
  </si>
  <si>
    <t>Монтаж муфты</t>
  </si>
  <si>
    <t>Итого по разделу 23 Внеплощадочные сети электроснабжения</t>
  </si>
  <si>
    <t>Раздел 24. Площадочные сети электроснабжения</t>
  </si>
  <si>
    <t>341</t>
  </si>
  <si>
    <t>ЛС 04-01-02 Поз.: 1-14</t>
  </si>
  <si>
    <t>342</t>
  </si>
  <si>
    <t>ЛС 04-01-02 Поз.: 15, 16</t>
  </si>
  <si>
    <t>Устройство основания под фундаменты: щебеночного</t>
  </si>
  <si>
    <t>343</t>
  </si>
  <si>
    <t>ЛС 04-01-02 Поз.: 17-32</t>
  </si>
  <si>
    <t>Устройство фундаментных плит железобетонных</t>
  </si>
  <si>
    <t>344</t>
  </si>
  <si>
    <t>ЛС 04-01-02 Поз.: 33</t>
  </si>
  <si>
    <t>Монтаж блочных трансформаторных подстанций</t>
  </si>
  <si>
    <t>345</t>
  </si>
  <si>
    <t>ЛС 04-01-02 Поз.: 34</t>
  </si>
  <si>
    <t>Блочная трансформаторная подстанция 2КТПН 400/6/0,4кВ - высоковольтный модуль 2КТПН-400</t>
  </si>
  <si>
    <t>346</t>
  </si>
  <si>
    <t>ЛС 04-01-02 Поз.: 35</t>
  </si>
  <si>
    <t>Блочная трансформаторная подстанция 2КТПН 400/6/0,4кВ - низковольтный модуль 2КТПН-400</t>
  </si>
  <si>
    <t>347</t>
  </si>
  <si>
    <t>ЛС 04-01-02 Поз.: 36</t>
  </si>
  <si>
    <t>Установка -трансформатор силовой</t>
  </si>
  <si>
    <t>348</t>
  </si>
  <si>
    <t>ЛС 04-01-02 Поз.: 37</t>
  </si>
  <si>
    <t>Трансформатор силовой с сухой изоляцией, с группой соединения обмоток Д/Yн11 ТС-400 6/0,4кВ</t>
  </si>
  <si>
    <t>349</t>
  </si>
  <si>
    <t>ЛС 04-01-02 Поз.: 38-40</t>
  </si>
  <si>
    <t>Устройство постели из песка</t>
  </si>
  <si>
    <t>350</t>
  </si>
  <si>
    <t>ЛС 04-01-02 Поз.: 41-43, 61, 62</t>
  </si>
  <si>
    <t>Прокладка кабельной канализации</t>
  </si>
  <si>
    <t>351</t>
  </si>
  <si>
    <t>ЛС 04-01-02 Поз.: 44-53, 60, 63, 64, 67, 68</t>
  </si>
  <si>
    <t>352</t>
  </si>
  <si>
    <t>ЛС 04-01-02 Поз.: 54-59</t>
  </si>
  <si>
    <t>353</t>
  </si>
  <si>
    <t>ЛС 04-01-02 Поз.: 65, 66</t>
  </si>
  <si>
    <t>354</t>
  </si>
  <si>
    <t>ЛС 04-01-02 Поз.: 69-72</t>
  </si>
  <si>
    <t>Устройство контура заземления</t>
  </si>
  <si>
    <t>Итого по разделу 24 Площадочные сети электроснабжения</t>
  </si>
  <si>
    <t>Раздел 25. Площадочные сети связи</t>
  </si>
  <si>
    <t>355</t>
  </si>
  <si>
    <t>ЛС 05-01-01 Поз.: 1-3, 8-12, 15-20</t>
  </si>
  <si>
    <t>356</t>
  </si>
  <si>
    <t>ЛС 05-01-01 Поз.: 4-7</t>
  </si>
  <si>
    <t>Устройство колодцев железобетонных</t>
  </si>
  <si>
    <t>357</t>
  </si>
  <si>
    <t>ЛС 05-01-01 Поз.: 13, 14</t>
  </si>
  <si>
    <t>358</t>
  </si>
  <si>
    <t>ЛС 05-01-01 Поз.: 21-28</t>
  </si>
  <si>
    <t>Итого по разделу 25 Площадочные сети связи</t>
  </si>
  <si>
    <t>Раздел 26. Наружные сети связи</t>
  </si>
  <si>
    <t>359</t>
  </si>
  <si>
    <t>ЛС 05-01-02 Поз.: 1-5</t>
  </si>
  <si>
    <t>Итого по разделу 26 Наружные сети связи</t>
  </si>
  <si>
    <t>Раздел 27. Сети автоматизации</t>
  </si>
  <si>
    <t>360</t>
  </si>
  <si>
    <t>ЛС 05-01-03 Поз.: 1-4, 7-11</t>
  </si>
  <si>
    <t>361</t>
  </si>
  <si>
    <t>ЛС 05-01-03 Поз.: 5, 6</t>
  </si>
  <si>
    <t>362</t>
  </si>
  <si>
    <t>ЛС 05-01-03 Поз.: 12-18</t>
  </si>
  <si>
    <t>Итого по разделу 27 Сети автоматизации</t>
  </si>
  <si>
    <t>363</t>
  </si>
  <si>
    <t>ЛС 06-01-01 Поз.: 1-3, 6-8</t>
  </si>
  <si>
    <t>364</t>
  </si>
  <si>
    <t>ЛС 06-01-01 Поз.: 4, 5</t>
  </si>
  <si>
    <t>365</t>
  </si>
  <si>
    <t>ЛС 06-01-01 Поз.: 9, 10</t>
  </si>
  <si>
    <t>Прокладка кабельной канализаци</t>
  </si>
  <si>
    <t>366</t>
  </si>
  <si>
    <t>ЛС 06-01-01 Поз.: 11-14</t>
  </si>
  <si>
    <t>Устройство футляра</t>
  </si>
  <si>
    <t>Итого по разделу 28 Площадочные сети водоснабжения</t>
  </si>
  <si>
    <t>Раздел 29. Внеплощадочные сети водоснабжения</t>
  </si>
  <si>
    <t>367</t>
  </si>
  <si>
    <t>ЛС 06-01-02 Поз.: 1-4, 7-13</t>
  </si>
  <si>
    <t>368</t>
  </si>
  <si>
    <t>ЛС 06-01-02 Поз.: 5, 6</t>
  </si>
  <si>
    <t>Устройство основания под трубопроводы: песчаного</t>
  </si>
  <si>
    <t>369</t>
  </si>
  <si>
    <t>ЛС 06-01-02 Поз.: 14-19</t>
  </si>
  <si>
    <t>Укладка трубопроводов из полиэтиленовых труб</t>
  </si>
  <si>
    <t>370</t>
  </si>
  <si>
    <t>ЛС 06-01-02 Поз.: 20, 21, 41, 42, 46, 47</t>
  </si>
  <si>
    <t>Протаскивание в футляр полиэтиленовых труб</t>
  </si>
  <si>
    <t>371</t>
  </si>
  <si>
    <t>ЛС 06-01-02 Поз.: 22-28</t>
  </si>
  <si>
    <t>372</t>
  </si>
  <si>
    <t>ЛС 06-01-02 Поз.: 29-33, 36</t>
  </si>
  <si>
    <t>Установка арматуры</t>
  </si>
  <si>
    <t>373</t>
  </si>
  <si>
    <t>ЛС 06-01-02 Поз.: 34, 35, 37, 38, 43-45</t>
  </si>
  <si>
    <t>Установка фасонных частей</t>
  </si>
  <si>
    <t>374</t>
  </si>
  <si>
    <t>ЛС 06-01-02 Поз.: 39, 40</t>
  </si>
  <si>
    <t>Установка: гидрантов пожарных</t>
  </si>
  <si>
    <t>375</t>
  </si>
  <si>
    <t>ЛС 06-01-02 Поз.: 48-69</t>
  </si>
  <si>
    <t>Устройство круглых колодцев из сборного железобетона</t>
  </si>
  <si>
    <t>376</t>
  </si>
  <si>
    <t>ЛС 06-01-02 Поз.: 70-88</t>
  </si>
  <si>
    <t>Устройство бетонных колодцев с монолитными стенами и покрытием из сборного железобетона: прямоугольных</t>
  </si>
  <si>
    <t>Итого по разделу 29 Внеплощадочные сети водоснабжения</t>
  </si>
  <si>
    <t>Раздел 30. Площадочные и внеплощадочные сети канализации</t>
  </si>
  <si>
    <t>377</t>
  </si>
  <si>
    <t>ЛС 06-02-01 Поз.: 1-3, 6-8; ЛС 06-02-02 Поз.: 1-3, 6-8; ЛС 06-02-03 Поз.: 1-4, 7-13; ЛС 06-02-04 Поз.: 1-4, 7-13</t>
  </si>
  <si>
    <t>378</t>
  </si>
  <si>
    <t>ЛС 06-02-01 Поз.: 4, 5; ЛС 06-02-02 Поз.: 4, 5; ЛС 06-02-03 Поз.: 5, 6; ЛС 06-02-04 Поз.: 5, 6</t>
  </si>
  <si>
    <t>379</t>
  </si>
  <si>
    <t>ЛС 06-02-01 Поз.: 9, 10; ЛС 06-02-02 Поз.: 9, 10; ЛС 06-02-03 Поз.: 14-18; ЛС 06-02-04 Поз.: 14-17</t>
  </si>
  <si>
    <t>Укладка канализационных труб</t>
  </si>
  <si>
    <t>380</t>
  </si>
  <si>
    <t>ЛС 06-02-03 Поз.: 19-23; ЛС 06-02-04 Поз.: 18-22</t>
  </si>
  <si>
    <t>Протаскивание в футляр полиэтиленовых труб с устройством футляра</t>
  </si>
  <si>
    <t>381</t>
  </si>
  <si>
    <t>ЛС 06-02-03 Поз.: 24-43; ЛС 06-02-04 Поз.: 23-47</t>
  </si>
  <si>
    <t>Итого по разделу 30 Площадочные и внеплощадочные сети канализации</t>
  </si>
  <si>
    <t>Раздел 31. Дренажная система К2</t>
  </si>
  <si>
    <t>382</t>
  </si>
  <si>
    <t>ЛС 06-02-05 Поз.: 1-10</t>
  </si>
  <si>
    <t>383</t>
  </si>
  <si>
    <t>ЛС 06-02-05 Поз.: 11, 12</t>
  </si>
  <si>
    <t>Устройство щебеночного основания</t>
  </si>
  <si>
    <t>384</t>
  </si>
  <si>
    <t>ЛС 06-02-05 Поз.: 13, 14</t>
  </si>
  <si>
    <t>Укладка геополотна</t>
  </si>
  <si>
    <t>385</t>
  </si>
  <si>
    <t>ЛС 06-02-05 Поз.: 15-28, 31, 32</t>
  </si>
  <si>
    <t>Укладка трубопроводов</t>
  </si>
  <si>
    <t>386</t>
  </si>
  <si>
    <t>ЛС 06-02-05 Поз.: 29, 30</t>
  </si>
  <si>
    <t>387</t>
  </si>
  <si>
    <t>ЛС 06-02-05 Поз.: 33-44</t>
  </si>
  <si>
    <t>Итого по разделу 31 Дренажная система К2</t>
  </si>
  <si>
    <t>Раздел 32. Тепловая сеть площадочная и внеплощадочная с системой ОДК</t>
  </si>
  <si>
    <t>388</t>
  </si>
  <si>
    <t>ЛС 06-03-01 Поз.: 1-4, 7-13; ЛС 06-03-03 Поз.: 1-7</t>
  </si>
  <si>
    <t>Земляные работы</t>
  </si>
  <si>
    <t>389</t>
  </si>
  <si>
    <t>ЛС 06-03-01 Поз.: 5, 6</t>
  </si>
  <si>
    <t>390</t>
  </si>
  <si>
    <t>ЛС 06-03-01 Поз.: 14-19; ЛС 06-03-03 Поз.: 8-21, 52-59</t>
  </si>
  <si>
    <t>Установка запорной арматуры</t>
  </si>
  <si>
    <t>391</t>
  </si>
  <si>
    <t>ЛС 06-03-01 Поз.: 20, 21</t>
  </si>
  <si>
    <t>Бесканальная прокладка стальных трубопроводов в изоляции ППУ</t>
  </si>
  <si>
    <t>392</t>
  </si>
  <si>
    <t>ЛС 06-03-03 Поз.: 22-24, 60-63</t>
  </si>
  <si>
    <t>Прокладка стальных трубопроводов в непроходном канале в изоляции ППУ</t>
  </si>
  <si>
    <t>393</t>
  </si>
  <si>
    <t>ЛС 06-03-01 Поз.: 22-28; ЛС 06-03-03 Поз.: 25-38, 64-71</t>
  </si>
  <si>
    <t>Монтаж труб для УТ</t>
  </si>
  <si>
    <t>394</t>
  </si>
  <si>
    <t>ЛС 06-03-03 Поз.: 72-85</t>
  </si>
  <si>
    <t>Укладка стальных водопроводных труб с ВУИ</t>
  </si>
  <si>
    <t>395</t>
  </si>
  <si>
    <t>ЛС 06-03-01 Поз.: 29-34; ЛС 06-03-03 Поз.: 39-44, 89-96</t>
  </si>
  <si>
    <t>Установка приборов контроля</t>
  </si>
  <si>
    <t>396</t>
  </si>
  <si>
    <t>ЛС 06-03-03 Поз.: 86-88</t>
  </si>
  <si>
    <t>Монтаж -автоматический клапан типа "захлопка"</t>
  </si>
  <si>
    <t>397</t>
  </si>
  <si>
    <t>ЛС 06-03-01 Поз.: 35-41; ЛС 06-03-03 Поз.: 45-51, 97-102</t>
  </si>
  <si>
    <t>Устройство изоляции и АКЗ трубопроводов</t>
  </si>
  <si>
    <t>398</t>
  </si>
  <si>
    <t>ЛС 06-03-01 Поз.: 42-57; ЛС 06-03-03 Поз.: 150-167</t>
  </si>
  <si>
    <t>Устройство-Тепловая камера УТ2, УТ1</t>
  </si>
  <si>
    <t>399</t>
  </si>
  <si>
    <t>ЛС 06-03-02 Поз.: 1, 8, 9; ЛС 06-03-04 Поз.: 1, 7-9</t>
  </si>
  <si>
    <t>Монтаж терминалов</t>
  </si>
  <si>
    <t>400</t>
  </si>
  <si>
    <t>ЛС 06-03-02 Поз.: 2, 10; ЛС 06-03-04 Поз.: 2, 10</t>
  </si>
  <si>
    <t>Установка настенного ковера</t>
  </si>
  <si>
    <t>401</t>
  </si>
  <si>
    <t>ЛС 06-03-02 Поз.: 7, 13</t>
  </si>
  <si>
    <t>Установка детектора</t>
  </si>
  <si>
    <t>402</t>
  </si>
  <si>
    <t>ЛС 06-03-02 Поз.: 4, 12; ЛС 06-03-04 Поз.: 4, 12</t>
  </si>
  <si>
    <t>403</t>
  </si>
  <si>
    <t>ЛС 06-03-02 Поз.: 3, 5, 6, 11; ЛС 06-03-04 Поз.: 3, 5, 6, 11</t>
  </si>
  <si>
    <t>Укладка трубопровода стального-кабельная канализация</t>
  </si>
  <si>
    <t>404</t>
  </si>
  <si>
    <t>ЛС 06-03-03 Поз.: 103</t>
  </si>
  <si>
    <t>405</t>
  </si>
  <si>
    <t>ЛС 06-03-03 Поз.: 104</t>
  </si>
  <si>
    <t>Насос Д315-71, G=315 м3/ч, Н=62,0 м, с эл.двигателем АИР 80 S2, N=110 кВт; n=3000 кВт</t>
  </si>
  <si>
    <t>406</t>
  </si>
  <si>
    <t>ЛС 06-03-03 Поз.: 105-126</t>
  </si>
  <si>
    <t>Устройство монолитных конструкций -каналы Клм1, Клм2, Клм4</t>
  </si>
  <si>
    <t>407</t>
  </si>
  <si>
    <t>ЛС 06-03-03 Поз.: 127-134</t>
  </si>
  <si>
    <t>Устройство неподвижных опор Н1- Н4</t>
  </si>
  <si>
    <t>408</t>
  </si>
  <si>
    <t>ЛС 06-03-03 Поз.: 135-143</t>
  </si>
  <si>
    <t>Устройство углов поворота УП1-УП10 и компенсационной ниши К1</t>
  </si>
  <si>
    <t>409</t>
  </si>
  <si>
    <t>ЛС 06-03-03 Поз.: 144-149</t>
  </si>
  <si>
    <t>Устройство стен  Стм1, Стм2</t>
  </si>
  <si>
    <t>410</t>
  </si>
  <si>
    <t>ЛС 06-03-03 Поз.: 168-178</t>
  </si>
  <si>
    <t>Устройство сбросного колодца Сбк1</t>
  </si>
  <si>
    <t>Итого по разделу 32 Тепловая сеть площадочная и внеплощадочная с системой ОДК</t>
  </si>
  <si>
    <t>Раздел 33. Благоустройство</t>
  </si>
  <si>
    <t>411</t>
  </si>
  <si>
    <t>ЛС 07-01-01 Поз.: 1-6</t>
  </si>
  <si>
    <t>Вертикальная планировка: земляные работы</t>
  </si>
  <si>
    <t>412</t>
  </si>
  <si>
    <t>ЛС 07-01-02 Поз.: 1-11, 62-72</t>
  </si>
  <si>
    <t>Устройство проездов по типу А1 (проектное решение)</t>
  </si>
  <si>
    <t>413</t>
  </si>
  <si>
    <t>ЛС 07-01-02 Поз.: 12, 13, 21, 22, 31, 32, 60, 61, 73, 74</t>
  </si>
  <si>
    <t>Установка бортовых камней</t>
  </si>
  <si>
    <t>414</t>
  </si>
  <si>
    <t>ЛС 07-01-02 Поз.: 40, 41, 83, 84, 95, 96</t>
  </si>
  <si>
    <t>Установка бортовых камней бетонных газонных</t>
  </si>
  <si>
    <t>415</t>
  </si>
  <si>
    <t>ЛС 07-01-02 Поз.: 14-20</t>
  </si>
  <si>
    <t>Устройство асфальтобетонного покрытия площадки для мусорных контейнеров тип А2</t>
  </si>
  <si>
    <t>416</t>
  </si>
  <si>
    <t>ЛС 07-01-02 Поз.: 23-30, 75-82</t>
  </si>
  <si>
    <t>Устройство покрытия из плитки тротуара и площадок тип П1</t>
  </si>
  <si>
    <t>ЛС 07-01-02 Поз.: 33-39</t>
  </si>
  <si>
    <t>Устройство травяного покрытия тип Т1</t>
  </si>
  <si>
    <t>ЛС 07-01-02 Поз.: 42-53</t>
  </si>
  <si>
    <t>Устройство ячеистый газон  тип Г1,</t>
  </si>
  <si>
    <t>ЛС 07-01-02 Поз.: 54-59</t>
  </si>
  <si>
    <t>Устройство асфальтобетонного покрытия  парковки тип А3</t>
  </si>
  <si>
    <t>ЛС 07-01-02 Поз.: 85-94</t>
  </si>
  <si>
    <t>Устройство асфальтобетонного покрытия пешеходной дорожки тип А4</t>
  </si>
  <si>
    <t>ЛС 07-01-03 Поз.: 1-9</t>
  </si>
  <si>
    <t>Посев газонов с подготовкой почвы</t>
  </si>
  <si>
    <t>ЛС 07-01-03 Поз.: 10-12</t>
  </si>
  <si>
    <t>Посадка многолетних цветников с подготовкой почвы</t>
  </si>
  <si>
    <t>ЛС 07-01-03 Поз.: 13-18</t>
  </si>
  <si>
    <t>Посадка кустарников</t>
  </si>
  <si>
    <t>ЛС 07-01-03 Поз.: 19-21</t>
  </si>
  <si>
    <t>Посадка деревьев</t>
  </si>
  <si>
    <t>ЛС 07-01-03 Поз.: 22-25</t>
  </si>
  <si>
    <t>Восстановление газона внеплощадочных сетей</t>
  </si>
  <si>
    <t>ЛС 07-01-04 Поз.: 1-3, 5</t>
  </si>
  <si>
    <t>Установка МАФ</t>
  </si>
  <si>
    <t>ЛС 07-01-04 Поз.: 4</t>
  </si>
  <si>
    <t>Навес для м/б с воротами (3-контейнера)</t>
  </si>
  <si>
    <t>ЛС 07-01-05 Поз.: 1-12</t>
  </si>
  <si>
    <t>Установка металлических столбов ограждений</t>
  </si>
  <si>
    <t>ЛС 07-01-05 Поз.: 13-15</t>
  </si>
  <si>
    <t>Устройство заграждений из готовых металлических решетчатых панелей</t>
  </si>
  <si>
    <t>ЛС 07-01-05 Поз.: 16-19</t>
  </si>
  <si>
    <t>Устройство калиток</t>
  </si>
  <si>
    <t>ЛС 07-01-05 Поз.: 20-22</t>
  </si>
  <si>
    <t>Устройство ворот распашных</t>
  </si>
  <si>
    <t>ЛС 07-01-05 Поз.: 23, 24</t>
  </si>
  <si>
    <t>Вывоз лишнего грунта</t>
  </si>
  <si>
    <t>Итого по разделу 33 Благоустройство</t>
  </si>
  <si>
    <t>Раздел 34. Пусконаладочные работы</t>
  </si>
  <si>
    <t>ЛС 09-01-01 Поз.: 1-4</t>
  </si>
  <si>
    <t>ПНР вентиляции</t>
  </si>
  <si>
    <t>ЛС 09-01-01 Поз.: 5-8</t>
  </si>
  <si>
    <t>ПНР противодымной защиты</t>
  </si>
  <si>
    <t>ЛС 09-01-02 Поз.: 1</t>
  </si>
  <si>
    <t>ПНР систем кондиционирования</t>
  </si>
  <si>
    <t>ЛС 09-01-03 Поз.: 1-3</t>
  </si>
  <si>
    <t>ПНР лифтовой системы</t>
  </si>
  <si>
    <t>ЛС 09-01-04 Поз.: 1-19</t>
  </si>
  <si>
    <t>ПНР ВРУ</t>
  </si>
  <si>
    <t>ЛС 09-01-04 Поз.: 20-31</t>
  </si>
  <si>
    <t>ПНР АВР1-ЩРА1</t>
  </si>
  <si>
    <t>ЛС 09-01-04 Поз.: 32-45</t>
  </si>
  <si>
    <t>ПНР АВР1-ППУ1</t>
  </si>
  <si>
    <t>ЛС 09-01-04 Поз.: 46-54</t>
  </si>
  <si>
    <t>ПНР ЩСС</t>
  </si>
  <si>
    <t>ЛС 09-01-04 Поз.: 55-112</t>
  </si>
  <si>
    <t>ПНР ЩР0-9, ЩР 1.1, ЩР 1.2</t>
  </si>
  <si>
    <t>ЛС 09-01-04 Поз.: 113-163</t>
  </si>
  <si>
    <t>ПНР ЩВ0-9</t>
  </si>
  <si>
    <t>ЛС 09-01-04 Поз.: 164-173</t>
  </si>
  <si>
    <t>ПНР ЩАО</t>
  </si>
  <si>
    <t>ЛС 09-01-04 Поз.: 174-218</t>
  </si>
  <si>
    <t>ПНР ЩО0-9</t>
  </si>
  <si>
    <t>ЛС 09-01-05 Поз.: 1-26</t>
  </si>
  <si>
    <t>ПНР 2БКТПН 400/6/0,4 кВ (РУ 6 кВ и РУ 0,4 кВ)- системы наружного электроснабжения</t>
  </si>
  <si>
    <t>ЛС 09-01-06 Поз.: 1, 2</t>
  </si>
  <si>
    <t>ПНР системы диспетчеризации лифтов</t>
  </si>
  <si>
    <t>ЛС 09-01-07 Поз.: 1-3</t>
  </si>
  <si>
    <t>ПНР системы ОДК площадочных тепловых сетей</t>
  </si>
  <si>
    <t>ЛС 09-01-08 Поз.: 1-3</t>
  </si>
  <si>
    <t>ПНР</t>
  </si>
  <si>
    <t>Итого по разделу 34 Пусконаладочные работы</t>
  </si>
  <si>
    <t>Раздел 35. Временные здания и сооружения</t>
  </si>
  <si>
    <t>ЛС Приказ от 19.06.2020 № 332/пр прил.1 п.50 Поз.: БН</t>
  </si>
  <si>
    <t>Временные здания и сооружения</t>
  </si>
  <si>
    <t>Итого по разделу 35 Временные здания и сооружения</t>
  </si>
  <si>
    <t>Раздел 36. Прочие работы и затраты</t>
  </si>
  <si>
    <t>ЛС Расчет Поз.: б/н</t>
  </si>
  <si>
    <t>Расчет затрат на привлечение студенческих отрядов</t>
  </si>
  <si>
    <t>Итого по разделу 36 Прочие работы и затраты</t>
  </si>
  <si>
    <t>ЛС Приказ от 25.05.2021 № 325/пр прил.1 п.85, прил.4 п.1 Поз.: БН</t>
  </si>
  <si>
    <t>Производство работ в зимнее время</t>
  </si>
  <si>
    <t>Итого по разделу 37 Непредвиденные затраты</t>
  </si>
  <si>
    <t>ЛС Приказ от 4.08.2020 № 421/пр п.179 Поз.: БН</t>
  </si>
  <si>
    <t>Непредвиденные затраты</t>
  </si>
  <si>
    <t>Составил:</t>
  </si>
  <si>
    <t>(должность, подпись, инициалы, фамилия)</t>
  </si>
  <si>
    <t>Проверил:</t>
  </si>
  <si>
    <t>Раздел 28.   Площадочные сети водоснабжения</t>
  </si>
  <si>
    <t>Раздел 37. Производство работ в зимнее время</t>
  </si>
  <si>
    <t>Раздел 38. Непредвиденные затраты и работы</t>
  </si>
  <si>
    <t>НДС 20%</t>
  </si>
  <si>
    <t>Всего с НДС 20%</t>
  </si>
  <si>
    <t>2025 год 
(этап исполнения контракта)</t>
  </si>
  <si>
    <t>2027 год
 (этап исполнения контракта)</t>
  </si>
  <si>
    <t>2026 год 
(этап исполнения контракта)</t>
  </si>
  <si>
    <t>2028 год 
(этап исполнения контракта)</t>
  </si>
  <si>
    <t>СМЕТА КОНТРАКТА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</si>
  <si>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</si>
  <si>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</si>
  <si>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</si>
  <si>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</si>
  <si>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</si>
  <si>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</si>
  <si>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</si>
  <si>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</si>
  <si>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</si>
  <si>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</si>
  <si>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</si>
  <si>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</si>
  <si>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</si>
  <si>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</si>
  <si>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</si>
  <si>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</si>
  <si>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</si>
  <si>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</si>
  <si>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</si>
  <si>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</si>
  <si>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</si>
  <si>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</si>
  <si>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</si>
  <si>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</si>
  <si>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</si>
  <si>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</si>
  <si>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</si>
  <si>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</si>
  <si>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</si>
  <si>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</si>
  <si>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</si>
  <si>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</si>
  <si>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</si>
  <si>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</si>
  <si>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</si>
  <si>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</si>
  <si>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Итого по разделу 38 Непредвиденные затраты</t>
  </si>
  <si>
    <t>Всего к выполнению по смете</t>
  </si>
  <si>
    <t>Итого с учетом полученного аванса в размере 5% от суммы контракта</t>
  </si>
  <si>
    <t>Всего к выполнению за вычетом аванса в размере 5% от суммы контракта</t>
  </si>
  <si>
    <t>Аванс в  размере 5% от суммы контракта</t>
  </si>
  <si>
    <t>ЛС 02-01-01 Поз.: 10-16</t>
  </si>
  <si>
    <t>ЛС 02-01-01 Поз.: 16-17</t>
  </si>
  <si>
    <t>Инвентарные щиты</t>
  </si>
  <si>
    <t>Наименование конструктивных решений (элементов), штов (видов) работ, оборудования</t>
  </si>
  <si>
    <t>417</t>
  </si>
  <si>
    <t>Компенсационное озеленение (посадка деревьев и кустарников)</t>
  </si>
  <si>
    <t>м/п</t>
  </si>
  <si>
    <t>м2</t>
  </si>
  <si>
    <t>коплл</t>
  </si>
  <si>
    <t>Раздел 20. Автоматика комплексная</t>
  </si>
  <si>
    <t>Итого по разделу 20 Автоматика комплексная</t>
  </si>
  <si>
    <t>573,3</t>
  </si>
  <si>
    <t>769,5</t>
  </si>
  <si>
    <t>279,8</t>
  </si>
  <si>
    <t>2847,2</t>
  </si>
  <si>
    <t xml:space="preserve"> в том числе НДС 22% (с 01.01.2026) </t>
  </si>
  <si>
    <t>Цена на единицу измерения, без НДС руб., с учетом корректировки</t>
  </si>
  <si>
    <t>Стоимость всего, руб, с учетом корректировки</t>
  </si>
  <si>
    <t>Количество (объем работ), с учетом корректировки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</si>
</sst>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0.000"/>
    <numFmt numFmtId="167" formatCode="#,##0.00000"/>
    <numFmt numFmtId="168" formatCode="#,##0.00000000"/>
  </numFmts>
  <fonts count="13" x14ac:knownFonts="1">
    <font>
      <sz val="11"/>
      <color rgb="FF000000"/>
      <name val="Calibri"/>
      <charset val="204"/>
    </font>
    <font>
      <sz val="9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i/>
      <sz val="9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i/>
      <sz val="9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horizontal="right"/>
    </xf>
    <xf numFmtId="2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1" applyFont="1" applyFill="1"/>
    <xf numFmtId="0" fontId="2" fillId="0" borderId="0" xfId="0" applyFont="1"/>
    <xf numFmtId="43" fontId="0" fillId="0" borderId="0" xfId="0" applyNumberFormat="1"/>
    <xf numFmtId="43" fontId="11" fillId="0" borderId="0" xfId="0" applyNumberFormat="1" applyFont="1"/>
    <xf numFmtId="43" fontId="5" fillId="0" borderId="0" xfId="0" applyNumberFormat="1" applyFont="1"/>
    <xf numFmtId="43" fontId="10" fillId="0" borderId="0" xfId="0" applyNumberFormat="1" applyFont="1"/>
    <xf numFmtId="43" fontId="0" fillId="0" borderId="3" xfId="0" applyNumberFormat="1" applyBorder="1"/>
    <xf numFmtId="0" fontId="4" fillId="0" borderId="0" xfId="0" applyFont="1" applyAlignment="1">
      <alignment horizontal="center"/>
    </xf>
    <xf numFmtId="164" fontId="10" fillId="0" borderId="3" xfId="1" applyFont="1" applyFill="1" applyBorder="1"/>
    <xf numFmtId="0" fontId="6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vertical="top" wrapText="1"/>
    </xf>
    <xf numFmtId="0" fontId="0" fillId="0" borderId="5" xfId="0" applyBorder="1"/>
    <xf numFmtId="49" fontId="2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right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vertical="top"/>
    </xf>
    <xf numFmtId="2" fontId="2" fillId="0" borderId="4" xfId="0" applyNumberFormat="1" applyFont="1" applyBorder="1" applyAlignment="1">
      <alignment horizontal="center" vertical="top"/>
    </xf>
    <xf numFmtId="165" fontId="2" fillId="0" borderId="4" xfId="0" applyNumberFormat="1" applyFont="1" applyBorder="1" applyAlignment="1">
      <alignment horizontal="center" vertical="top"/>
    </xf>
    <xf numFmtId="4" fontId="0" fillId="0" borderId="0" xfId="0" applyNumberFormat="1"/>
    <xf numFmtId="166" fontId="2" fillId="0" borderId="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right" vertical="top"/>
    </xf>
    <xf numFmtId="4" fontId="6" fillId="0" borderId="3" xfId="0" applyNumberFormat="1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4" fontId="6" fillId="0" borderId="3" xfId="0" applyNumberFormat="1" applyFont="1" applyBorder="1" applyAlignment="1">
      <alignment vertical="top" wrapText="1"/>
    </xf>
    <xf numFmtId="167" fontId="2" fillId="0" borderId="3" xfId="0" applyNumberFormat="1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4" fontId="0" fillId="0" borderId="3" xfId="0" applyNumberFormat="1" applyBorder="1" applyAlignment="1">
      <alignment vertical="top"/>
    </xf>
    <xf numFmtId="4" fontId="2" fillId="0" borderId="3" xfId="1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4" fontId="6" fillId="0" borderId="3" xfId="1" applyNumberFormat="1" applyFont="1" applyFill="1" applyBorder="1" applyAlignment="1">
      <alignment vertical="top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/>
    <xf numFmtId="0" fontId="0" fillId="0" borderId="3" xfId="0" applyBorder="1"/>
    <xf numFmtId="4" fontId="6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" fontId="5" fillId="0" borderId="0" xfId="0" applyNumberFormat="1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6" fillId="0" borderId="4" xfId="1" applyNumberFormat="1" applyFont="1" applyFill="1" applyBorder="1" applyAlignment="1">
      <alignment vertical="top"/>
    </xf>
    <xf numFmtId="0" fontId="8" fillId="0" borderId="0" xfId="0" applyFont="1" applyAlignment="1">
      <alignment horizontal="center" vertical="top"/>
    </xf>
    <xf numFmtId="4" fontId="6" fillId="0" borderId="4" xfId="0" applyNumberFormat="1" applyFont="1" applyBorder="1" applyAlignment="1">
      <alignment horizontal="right" vertical="top"/>
    </xf>
    <xf numFmtId="4" fontId="2" fillId="2" borderId="4" xfId="0" applyNumberFormat="1" applyFont="1" applyFill="1" applyBorder="1" applyAlignment="1">
      <alignment horizontal="right" vertical="top"/>
    </xf>
    <xf numFmtId="4" fontId="2" fillId="2" borderId="4" xfId="0" applyNumberFormat="1" applyFont="1" applyFill="1" applyBorder="1" applyAlignment="1">
      <alignment horizontal="center" vertical="top"/>
    </xf>
    <xf numFmtId="4" fontId="4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right" vertical="center"/>
    </xf>
    <xf numFmtId="168" fontId="0" fillId="0" borderId="0" xfId="0" applyNumberFormat="1"/>
    <xf numFmtId="4" fontId="2" fillId="2" borderId="3" xfId="1" applyNumberFormat="1" applyFont="1" applyFill="1" applyBorder="1" applyAlignment="1">
      <alignment vertical="top"/>
    </xf>
    <xf numFmtId="4" fontId="2" fillId="2" borderId="3" xfId="0" applyNumberFormat="1" applyFont="1" applyFill="1" applyBorder="1" applyAlignment="1">
      <alignment vertical="top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7" xfId="0" applyNumberFormat="1" applyFont="1" applyBorder="1" applyAlignment="1">
      <alignment horizontal="left" vertical="top" wrapText="1"/>
    </xf>
    <xf numFmtId="49" fontId="6" fillId="0" borderId="8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center"/>
    </xf>
    <xf numFmtId="49" fontId="6" fillId="0" borderId="6" xfId="0" applyNumberFormat="1" applyFont="1" applyBorder="1" applyAlignment="1">
      <alignment vertical="top" wrapText="1"/>
    </xf>
    <xf numFmtId="49" fontId="6" fillId="0" borderId="7" xfId="0" applyNumberFormat="1" applyFont="1" applyBorder="1" applyAlignment="1">
      <alignment vertical="top" wrapText="1"/>
    </xf>
    <xf numFmtId="49" fontId="6" fillId="0" borderId="8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4" fillId="0" borderId="2" xfId="0" applyFont="1" applyBorder="1" applyAlignment="1">
      <alignment horizontal="center" vertical="top"/>
    </xf>
    <xf numFmtId="0" fontId="6" fillId="0" borderId="3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23"/>
  <sheetViews>
    <sheetView tabSelected="1" view="pageBreakPreview" zoomScale="85" zoomScaleNormal="85" zoomScaleSheetLayoutView="85" workbookViewId="0">
      <selection activeCell="Q129" sqref="Q129"/>
    </sheetView>
  </sheetViews>
  <sheetFormatPr defaultColWidth="8.85546875" defaultRowHeight="15" x14ac:dyDescent="0.25"/>
  <cols>
    <col min="1" max="1" width="7.28515625" style="3" customWidth="1"/>
    <col min="2" max="2" width="9" hidden="1" customWidth="1"/>
    <col min="3" max="3" width="7.5703125" hidden="1" customWidth="1"/>
    <col min="4" max="4" width="23.28515625" customWidth="1"/>
    <col min="5" max="5" width="24" customWidth="1"/>
    <col min="6" max="6" width="6.5703125" customWidth="1"/>
    <col min="7" max="7" width="10.7109375" customWidth="1"/>
    <col min="8" max="8" width="10.28515625" bestFit="1" customWidth="1"/>
    <col min="9" max="9" width="12.42578125" bestFit="1" customWidth="1"/>
    <col min="10" max="10" width="13.7109375" customWidth="1"/>
    <col min="11" max="11" width="15.85546875" customWidth="1"/>
    <col min="12" max="14" width="16.85546875" customWidth="1"/>
    <col min="15" max="15" width="20.42578125" customWidth="1"/>
    <col min="16" max="16" width="17.42578125" bestFit="1" customWidth="1"/>
    <col min="17" max="17" width="17.140625" customWidth="1"/>
    <col min="18" max="18" width="13.5703125" bestFit="1" customWidth="1"/>
    <col min="19" max="19" width="17.42578125" bestFit="1" customWidth="1"/>
    <col min="20" max="20" width="24.5703125" customWidth="1"/>
    <col min="21" max="21" width="21.7109375" style="2" customWidth="1"/>
    <col min="22" max="22" width="17" style="2" customWidth="1"/>
    <col min="23" max="23" width="16.140625" style="2" customWidth="1"/>
    <col min="24" max="24" width="12.7109375" style="2" bestFit="1" customWidth="1"/>
    <col min="25" max="25" width="11.42578125" style="2" bestFit="1" customWidth="1"/>
    <col min="26" max="26" width="12.42578125" style="2" bestFit="1" customWidth="1"/>
    <col min="27" max="27" width="11.42578125" style="2" bestFit="1" customWidth="1"/>
    <col min="28" max="28" width="11.42578125" style="2" customWidth="1"/>
    <col min="29" max="29" width="11.42578125" style="2" bestFit="1" customWidth="1"/>
    <col min="30" max="30" width="12.42578125" style="2" bestFit="1" customWidth="1"/>
    <col min="31" max="31" width="8.85546875" style="2"/>
    <col min="32" max="33" width="11.42578125" style="2" bestFit="1" customWidth="1"/>
    <col min="34" max="34" width="12.42578125" style="2" bestFit="1" customWidth="1"/>
    <col min="35" max="35" width="11.42578125" style="2" bestFit="1" customWidth="1"/>
  </cols>
  <sheetData>
    <row r="1" spans="1:20" x14ac:dyDescent="0.25">
      <c r="A1"/>
      <c r="O1" s="1" t="s">
        <v>0</v>
      </c>
    </row>
    <row r="2" spans="1:20" x14ac:dyDescent="0.25">
      <c r="O2" s="1" t="s">
        <v>1</v>
      </c>
      <c r="P2" s="4"/>
    </row>
    <row r="3" spans="1:20" x14ac:dyDescent="0.25">
      <c r="B3" s="5"/>
      <c r="C3" s="5"/>
      <c r="D3" s="5"/>
      <c r="E3" s="5"/>
      <c r="F3" s="5"/>
      <c r="G3" s="5"/>
      <c r="H3" s="5"/>
      <c r="I3" s="1"/>
      <c r="J3" s="1"/>
      <c r="P3" s="6"/>
      <c r="Q3" s="6"/>
      <c r="R3" s="6"/>
      <c r="T3" s="6"/>
    </row>
    <row r="4" spans="1:20" ht="21" x14ac:dyDescent="0.25">
      <c r="A4" s="77" t="s">
        <v>1260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"/>
      <c r="Q4" s="7"/>
      <c r="R4" s="7"/>
      <c r="S4" s="7"/>
      <c r="T4" s="6"/>
    </row>
    <row r="5" spans="1:20" x14ac:dyDescent="0.25">
      <c r="B5" s="3"/>
      <c r="C5" s="3"/>
      <c r="D5" s="3"/>
      <c r="P5" s="8"/>
      <c r="Q5" s="8"/>
      <c r="R5" s="8"/>
      <c r="S5" s="8"/>
      <c r="T5" s="9"/>
    </row>
    <row r="6" spans="1:20" x14ac:dyDescent="0.25">
      <c r="A6" s="78" t="s">
        <v>2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4"/>
      <c r="Q6" s="4"/>
      <c r="R6" s="4"/>
      <c r="S6" s="4"/>
    </row>
    <row r="7" spans="1:20" x14ac:dyDescent="0.25">
      <c r="A7" s="79" t="s">
        <v>4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10"/>
      <c r="Q7" s="10"/>
      <c r="R7" s="10"/>
      <c r="S7" s="10"/>
    </row>
    <row r="8" spans="1:20" ht="15.75" thickBot="1" x14ac:dyDescent="0.3">
      <c r="A8" s="11"/>
      <c r="B8" s="11"/>
      <c r="C8" s="11"/>
      <c r="D8" s="11"/>
      <c r="E8" s="58"/>
      <c r="F8" s="11"/>
      <c r="G8" s="11"/>
      <c r="H8" s="11"/>
      <c r="I8" s="11"/>
      <c r="J8" s="11"/>
      <c r="K8" s="58"/>
      <c r="L8" s="58"/>
      <c r="M8" s="11"/>
      <c r="N8" s="58"/>
      <c r="O8" s="11"/>
      <c r="P8" s="12"/>
      <c r="Q8" s="12"/>
      <c r="R8" s="12"/>
      <c r="S8" s="12"/>
    </row>
    <row r="9" spans="1:20" x14ac:dyDescent="0.25">
      <c r="A9" s="80" t="s">
        <v>5</v>
      </c>
      <c r="B9" s="82" t="s">
        <v>6</v>
      </c>
      <c r="C9" s="83"/>
      <c r="D9" s="84"/>
      <c r="E9" s="88" t="s">
        <v>1305</v>
      </c>
      <c r="F9" s="83"/>
      <c r="G9" s="84"/>
      <c r="H9" s="90" t="s">
        <v>7</v>
      </c>
      <c r="I9" s="90" t="s">
        <v>8</v>
      </c>
      <c r="J9" s="90" t="s">
        <v>1320</v>
      </c>
      <c r="K9" s="90" t="s">
        <v>9</v>
      </c>
      <c r="L9" s="92" t="s">
        <v>10</v>
      </c>
      <c r="M9" s="94" t="s">
        <v>1318</v>
      </c>
      <c r="N9" s="96" t="s">
        <v>1319</v>
      </c>
      <c r="O9" s="90" t="s">
        <v>11</v>
      </c>
      <c r="P9" s="98" t="s">
        <v>1256</v>
      </c>
      <c r="Q9" s="98" t="s">
        <v>1258</v>
      </c>
      <c r="R9" s="98" t="s">
        <v>1257</v>
      </c>
      <c r="S9" s="100" t="s">
        <v>1259</v>
      </c>
    </row>
    <row r="10" spans="1:20" ht="46.5" customHeight="1" thickBot="1" x14ac:dyDescent="0.3">
      <c r="A10" s="81"/>
      <c r="B10" s="85"/>
      <c r="C10" s="86"/>
      <c r="D10" s="87"/>
      <c r="E10" s="89"/>
      <c r="F10" s="86"/>
      <c r="G10" s="87"/>
      <c r="H10" s="91"/>
      <c r="I10" s="91"/>
      <c r="J10" s="91"/>
      <c r="K10" s="91"/>
      <c r="L10" s="93"/>
      <c r="M10" s="95"/>
      <c r="N10" s="97"/>
      <c r="O10" s="91"/>
      <c r="P10" s="99"/>
      <c r="Q10" s="99"/>
      <c r="R10" s="99"/>
      <c r="S10" s="101"/>
    </row>
    <row r="11" spans="1:20" ht="15.75" thickBot="1" x14ac:dyDescent="0.3">
      <c r="A11" s="13">
        <v>1</v>
      </c>
      <c r="B11" s="108">
        <v>2</v>
      </c>
      <c r="C11" s="109"/>
      <c r="D11" s="110"/>
      <c r="E11" s="111">
        <v>3</v>
      </c>
      <c r="F11" s="112"/>
      <c r="G11" s="113"/>
      <c r="H11" s="14">
        <v>4</v>
      </c>
      <c r="I11" s="14">
        <v>5</v>
      </c>
      <c r="J11" s="14">
        <v>5</v>
      </c>
      <c r="K11" s="14">
        <v>6</v>
      </c>
      <c r="L11" s="14">
        <v>7</v>
      </c>
      <c r="M11" s="14"/>
      <c r="N11" s="14"/>
      <c r="O11" s="15">
        <v>8</v>
      </c>
      <c r="P11" s="15">
        <v>9</v>
      </c>
      <c r="Q11" s="15">
        <v>10</v>
      </c>
      <c r="R11" s="15">
        <v>11</v>
      </c>
      <c r="S11" s="16">
        <v>12</v>
      </c>
    </row>
    <row r="12" spans="1:20" x14ac:dyDescent="0.25">
      <c r="B12" s="102"/>
      <c r="C12" s="103"/>
      <c r="D12" s="104"/>
      <c r="E12" s="102" t="s">
        <v>12</v>
      </c>
      <c r="F12" s="103"/>
      <c r="G12" s="104"/>
      <c r="H12" s="17"/>
      <c r="I12" s="17"/>
      <c r="J12" s="17"/>
      <c r="K12" s="17"/>
      <c r="L12" s="17"/>
      <c r="M12" s="17"/>
      <c r="N12" s="17"/>
      <c r="O12" s="17"/>
      <c r="P12" s="18"/>
      <c r="Q12" s="18"/>
      <c r="R12" s="18"/>
      <c r="S12" s="18"/>
    </row>
    <row r="13" spans="1:20" x14ac:dyDescent="0.25">
      <c r="A13" s="19" t="s">
        <v>13</v>
      </c>
      <c r="B13" s="67" t="s">
        <v>14</v>
      </c>
      <c r="C13" s="68"/>
      <c r="D13" s="69"/>
      <c r="E13" s="67" t="s">
        <v>15</v>
      </c>
      <c r="F13" s="68"/>
      <c r="G13" s="69"/>
      <c r="H13" s="20" t="s">
        <v>16</v>
      </c>
      <c r="I13" s="21">
        <v>11</v>
      </c>
      <c r="J13" s="21">
        <v>11</v>
      </c>
      <c r="K13" s="22">
        <v>626.94939584220594</v>
      </c>
      <c r="L13" s="22">
        <v>6896.4433542642701</v>
      </c>
      <c r="M13" s="22">
        <f>K13</f>
        <v>626.94939584220594</v>
      </c>
      <c r="N13" s="22">
        <f>L13</f>
        <v>6896.4433542642701</v>
      </c>
      <c r="O13" s="23"/>
      <c r="P13" s="24">
        <v>6896.4433542642701</v>
      </c>
      <c r="Q13" s="24"/>
      <c r="R13" s="24"/>
      <c r="S13" s="24"/>
    </row>
    <row r="14" spans="1:20" x14ac:dyDescent="0.25">
      <c r="A14" s="19" t="s">
        <v>17</v>
      </c>
      <c r="B14" s="67" t="s">
        <v>18</v>
      </c>
      <c r="C14" s="68"/>
      <c r="D14" s="69"/>
      <c r="E14" s="67" t="s">
        <v>19</v>
      </c>
      <c r="F14" s="68"/>
      <c r="G14" s="69"/>
      <c r="H14" s="20" t="s">
        <v>20</v>
      </c>
      <c r="I14" s="25">
        <v>12.95</v>
      </c>
      <c r="J14" s="25">
        <v>12.95</v>
      </c>
      <c r="K14" s="22">
        <v>296.36920490822399</v>
      </c>
      <c r="L14" s="22">
        <v>3837.9772243831321</v>
      </c>
      <c r="M14" s="22">
        <f t="shared" ref="M14:M24" si="0">K14</f>
        <v>296.36920490822399</v>
      </c>
      <c r="N14" s="22">
        <f t="shared" ref="N14:N24" si="1">L14</f>
        <v>3837.9772243831321</v>
      </c>
      <c r="O14" s="23"/>
      <c r="P14" s="24">
        <v>3837.9772243831321</v>
      </c>
      <c r="Q14" s="24"/>
      <c r="R14" s="24"/>
      <c r="S14" s="24"/>
    </row>
    <row r="15" spans="1:20" x14ac:dyDescent="0.25">
      <c r="A15" s="19" t="s">
        <v>21</v>
      </c>
      <c r="B15" s="67" t="s">
        <v>22</v>
      </c>
      <c r="C15" s="68"/>
      <c r="D15" s="69"/>
      <c r="E15" s="67" t="s">
        <v>23</v>
      </c>
      <c r="F15" s="68"/>
      <c r="G15" s="69"/>
      <c r="H15" s="20" t="s">
        <v>24</v>
      </c>
      <c r="I15" s="21">
        <v>1</v>
      </c>
      <c r="J15" s="21">
        <v>1</v>
      </c>
      <c r="K15" s="22">
        <v>1814335.1765578042</v>
      </c>
      <c r="L15" s="22">
        <v>1814335.1765578042</v>
      </c>
      <c r="M15" s="22">
        <f t="shared" si="0"/>
        <v>1814335.1765578042</v>
      </c>
      <c r="N15" s="22">
        <f t="shared" si="1"/>
        <v>1814335.1765578042</v>
      </c>
      <c r="O15" s="23"/>
      <c r="P15" s="24">
        <v>1814335.1765578042</v>
      </c>
      <c r="Q15" s="24"/>
      <c r="R15" s="24"/>
      <c r="S15" s="24"/>
    </row>
    <row r="16" spans="1:20" x14ac:dyDescent="0.25">
      <c r="A16" s="19" t="s">
        <v>25</v>
      </c>
      <c r="B16" s="67" t="s">
        <v>26</v>
      </c>
      <c r="C16" s="68"/>
      <c r="D16" s="69"/>
      <c r="E16" s="67" t="s">
        <v>27</v>
      </c>
      <c r="F16" s="68"/>
      <c r="G16" s="69"/>
      <c r="H16" s="20" t="s">
        <v>28</v>
      </c>
      <c r="I16" s="26">
        <v>44.2</v>
      </c>
      <c r="J16" s="26">
        <v>44.2</v>
      </c>
      <c r="K16" s="22">
        <v>457.71493981714201</v>
      </c>
      <c r="L16" s="22">
        <v>20230.998350328493</v>
      </c>
      <c r="M16" s="22">
        <f t="shared" si="0"/>
        <v>457.71493981714201</v>
      </c>
      <c r="N16" s="22">
        <f t="shared" si="1"/>
        <v>20230.998350328493</v>
      </c>
      <c r="O16" s="23"/>
      <c r="P16" s="24">
        <v>20230.998350328493</v>
      </c>
      <c r="Q16" s="24"/>
      <c r="R16" s="24"/>
      <c r="S16" s="24"/>
    </row>
    <row r="17" spans="1:23" x14ac:dyDescent="0.25">
      <c r="A17" s="19" t="s">
        <v>29</v>
      </c>
      <c r="B17" s="67" t="s">
        <v>30</v>
      </c>
      <c r="C17" s="68"/>
      <c r="D17" s="69"/>
      <c r="E17" s="67" t="s">
        <v>31</v>
      </c>
      <c r="F17" s="68"/>
      <c r="G17" s="69"/>
      <c r="H17" s="20" t="s">
        <v>28</v>
      </c>
      <c r="I17" s="21">
        <v>17</v>
      </c>
      <c r="J17" s="21">
        <v>17</v>
      </c>
      <c r="K17" s="22">
        <v>288.65954681867402</v>
      </c>
      <c r="L17" s="22">
        <v>4907.2122959174585</v>
      </c>
      <c r="M17" s="22">
        <f t="shared" si="0"/>
        <v>288.65954681867402</v>
      </c>
      <c r="N17" s="22">
        <f t="shared" si="1"/>
        <v>4907.2122959174585</v>
      </c>
      <c r="O17" s="23"/>
      <c r="P17" s="24">
        <v>4907.2122959174585</v>
      </c>
      <c r="Q17" s="24"/>
      <c r="R17" s="24"/>
      <c r="S17" s="24"/>
    </row>
    <row r="18" spans="1:23" x14ac:dyDescent="0.25">
      <c r="A18" s="19" t="s">
        <v>32</v>
      </c>
      <c r="B18" s="67" t="s">
        <v>33</v>
      </c>
      <c r="C18" s="68"/>
      <c r="D18" s="69"/>
      <c r="E18" s="67" t="s">
        <v>34</v>
      </c>
      <c r="F18" s="68"/>
      <c r="G18" s="69"/>
      <c r="H18" s="20" t="s">
        <v>28</v>
      </c>
      <c r="I18" s="21">
        <v>25</v>
      </c>
      <c r="J18" s="21">
        <v>25</v>
      </c>
      <c r="K18" s="22">
        <v>2090.9289095074137</v>
      </c>
      <c r="L18" s="22">
        <v>52273.222737685348</v>
      </c>
      <c r="M18" s="22">
        <f t="shared" si="0"/>
        <v>2090.9289095074137</v>
      </c>
      <c r="N18" s="22">
        <f t="shared" si="1"/>
        <v>52273.222737685348</v>
      </c>
      <c r="O18" s="23"/>
      <c r="Q18" s="24">
        <v>52273.222737685348</v>
      </c>
      <c r="R18" s="24"/>
      <c r="S18" s="24"/>
    </row>
    <row r="19" spans="1:23" x14ac:dyDescent="0.25">
      <c r="A19" s="19" t="s">
        <v>35</v>
      </c>
      <c r="B19" s="67" t="s">
        <v>36</v>
      </c>
      <c r="C19" s="68"/>
      <c r="D19" s="69"/>
      <c r="E19" s="67" t="s">
        <v>37</v>
      </c>
      <c r="F19" s="68"/>
      <c r="G19" s="69"/>
      <c r="H19" s="20" t="s">
        <v>38</v>
      </c>
      <c r="I19" s="26">
        <v>42.7</v>
      </c>
      <c r="J19" s="26">
        <v>42.7</v>
      </c>
      <c r="K19" s="22">
        <v>1681.3918717905181</v>
      </c>
      <c r="L19" s="22">
        <v>71795.429941071343</v>
      </c>
      <c r="M19" s="22">
        <f t="shared" si="0"/>
        <v>1681.3918717905181</v>
      </c>
      <c r="N19" s="22">
        <f t="shared" si="1"/>
        <v>71795.429941071343</v>
      </c>
      <c r="O19" s="23"/>
      <c r="P19" s="24">
        <v>71795.429941071343</v>
      </c>
      <c r="Q19" s="24"/>
      <c r="R19" s="24"/>
      <c r="S19" s="24"/>
    </row>
    <row r="20" spans="1:23" x14ac:dyDescent="0.25">
      <c r="A20" s="19" t="s">
        <v>39</v>
      </c>
      <c r="B20" s="67" t="s">
        <v>40</v>
      </c>
      <c r="C20" s="68"/>
      <c r="D20" s="69"/>
      <c r="E20" s="67" t="s">
        <v>41</v>
      </c>
      <c r="F20" s="68"/>
      <c r="G20" s="69"/>
      <c r="H20" s="20" t="s">
        <v>38</v>
      </c>
      <c r="I20" s="21">
        <v>176</v>
      </c>
      <c r="J20" s="21">
        <v>176</v>
      </c>
      <c r="K20" s="22">
        <v>323.86532743663201</v>
      </c>
      <c r="L20" s="22">
        <v>57000.297628847227</v>
      </c>
      <c r="M20" s="22">
        <f t="shared" si="0"/>
        <v>323.86532743663201</v>
      </c>
      <c r="N20" s="22">
        <f t="shared" si="1"/>
        <v>57000.297628847227</v>
      </c>
      <c r="O20" s="23"/>
      <c r="P20" s="24">
        <v>57000.297628847227</v>
      </c>
      <c r="Q20" s="24"/>
      <c r="R20" s="24"/>
      <c r="S20" s="24"/>
      <c r="T20" s="27"/>
    </row>
    <row r="21" spans="1:23" x14ac:dyDescent="0.25">
      <c r="A21" s="19" t="s">
        <v>42</v>
      </c>
      <c r="B21" s="67" t="s">
        <v>43</v>
      </c>
      <c r="C21" s="68"/>
      <c r="D21" s="69"/>
      <c r="E21" s="67" t="s">
        <v>19</v>
      </c>
      <c r="F21" s="68"/>
      <c r="G21" s="69"/>
      <c r="H21" s="20" t="s">
        <v>20</v>
      </c>
      <c r="I21" s="28">
        <v>1135.049</v>
      </c>
      <c r="J21" s="28">
        <v>1135.049</v>
      </c>
      <c r="K21" s="22">
        <v>296.319465178614</v>
      </c>
      <c r="L21" s="22">
        <v>336337.11697877297</v>
      </c>
      <c r="M21" s="22">
        <f t="shared" si="0"/>
        <v>296.319465178614</v>
      </c>
      <c r="N21" s="22">
        <f t="shared" si="1"/>
        <v>336337.11697877297</v>
      </c>
      <c r="O21" s="23"/>
      <c r="P21" s="24">
        <v>336337.11697877297</v>
      </c>
      <c r="Q21" s="24"/>
      <c r="R21" s="24"/>
      <c r="S21" s="24"/>
    </row>
    <row r="22" spans="1:23" x14ac:dyDescent="0.25">
      <c r="A22" s="19" t="s">
        <v>44</v>
      </c>
      <c r="B22" s="67" t="s">
        <v>45</v>
      </c>
      <c r="C22" s="68"/>
      <c r="D22" s="69"/>
      <c r="E22" s="67" t="s">
        <v>1307</v>
      </c>
      <c r="F22" s="68"/>
      <c r="G22" s="69"/>
      <c r="H22" s="20" t="s">
        <v>16</v>
      </c>
      <c r="I22" s="21">
        <v>22</v>
      </c>
      <c r="J22" s="21">
        <v>22</v>
      </c>
      <c r="K22" s="22">
        <v>3794.7434514061197</v>
      </c>
      <c r="L22" s="22">
        <v>83484.355930934602</v>
      </c>
      <c r="M22" s="22">
        <f t="shared" si="0"/>
        <v>3794.7434514061197</v>
      </c>
      <c r="N22" s="22">
        <f t="shared" si="1"/>
        <v>83484.355930934602</v>
      </c>
      <c r="O22" s="23"/>
      <c r="P22" s="24">
        <v>83484.355930934631</v>
      </c>
      <c r="Q22" s="24"/>
      <c r="R22" s="24"/>
      <c r="S22" s="24"/>
    </row>
    <row r="23" spans="1:23" x14ac:dyDescent="0.25">
      <c r="A23" s="29"/>
      <c r="B23" s="74" t="s">
        <v>46</v>
      </c>
      <c r="C23" s="75"/>
      <c r="D23" s="75"/>
      <c r="E23" s="75"/>
      <c r="F23" s="75"/>
      <c r="G23" s="75"/>
      <c r="H23" s="75"/>
      <c r="I23" s="75"/>
      <c r="J23" s="75"/>
      <c r="K23" s="76"/>
      <c r="L23" s="30">
        <v>2451098.231000009</v>
      </c>
      <c r="M23" s="22">
        <f t="shared" si="0"/>
        <v>0</v>
      </c>
      <c r="N23" s="22">
        <f t="shared" si="1"/>
        <v>2451098.231000009</v>
      </c>
      <c r="O23" s="24"/>
      <c r="P23" s="31">
        <f>SUM(P13:P22)</f>
        <v>2398825.0082623241</v>
      </c>
      <c r="Q23" s="31">
        <f>SUM(Q13:Q22)</f>
        <v>52273.222737685348</v>
      </c>
      <c r="R23" s="31"/>
      <c r="S23" s="31"/>
      <c r="T23" s="27"/>
    </row>
    <row r="24" spans="1:23" x14ac:dyDescent="0.25">
      <c r="B24" s="105"/>
      <c r="C24" s="106"/>
      <c r="D24" s="107"/>
      <c r="E24" s="105" t="s">
        <v>47</v>
      </c>
      <c r="F24" s="106"/>
      <c r="G24" s="107"/>
      <c r="H24" s="32"/>
      <c r="I24" s="32"/>
      <c r="J24" s="32"/>
      <c r="K24" s="32" t="s">
        <v>3</v>
      </c>
      <c r="L24" s="33" t="s">
        <v>3</v>
      </c>
      <c r="M24" s="22" t="str">
        <f t="shared" si="0"/>
        <v/>
      </c>
      <c r="N24" s="22" t="str">
        <f t="shared" si="1"/>
        <v/>
      </c>
      <c r="O24" s="33"/>
      <c r="P24" s="24"/>
      <c r="Q24" s="24"/>
      <c r="R24" s="24"/>
      <c r="S24" s="24"/>
    </row>
    <row r="25" spans="1:23" x14ac:dyDescent="0.25">
      <c r="A25" s="19" t="s">
        <v>48</v>
      </c>
      <c r="B25" s="67" t="s">
        <v>49</v>
      </c>
      <c r="C25" s="68"/>
      <c r="D25" s="69"/>
      <c r="E25" s="67" t="s">
        <v>50</v>
      </c>
      <c r="F25" s="68"/>
      <c r="G25" s="69"/>
      <c r="H25" s="20" t="s">
        <v>38</v>
      </c>
      <c r="I25" s="20">
        <v>3993</v>
      </c>
      <c r="J25" s="20">
        <v>3993</v>
      </c>
      <c r="K25" s="22">
        <v>722.59889588223598</v>
      </c>
      <c r="L25" s="22">
        <v>2885337.39</v>
      </c>
      <c r="M25" s="22">
        <f>N25/J25</f>
        <v>722.59889556724272</v>
      </c>
      <c r="N25" s="22">
        <f t="shared" ref="N25" si="2">L25</f>
        <v>2885337.39</v>
      </c>
      <c r="O25" s="23"/>
      <c r="P25" s="24"/>
      <c r="Q25" s="24">
        <v>2885337.39</v>
      </c>
      <c r="R25" s="24"/>
      <c r="S25" s="24"/>
      <c r="T25" s="27"/>
      <c r="U25" s="27"/>
      <c r="V25" s="27"/>
      <c r="W25" s="27"/>
    </row>
    <row r="26" spans="1:23" x14ac:dyDescent="0.25">
      <c r="A26" s="19" t="s">
        <v>51</v>
      </c>
      <c r="B26" s="67" t="s">
        <v>52</v>
      </c>
      <c r="C26" s="68"/>
      <c r="D26" s="69"/>
      <c r="E26" s="67" t="s">
        <v>53</v>
      </c>
      <c r="F26" s="68"/>
      <c r="G26" s="69"/>
      <c r="H26" s="20" t="s">
        <v>38</v>
      </c>
      <c r="I26" s="20">
        <v>523</v>
      </c>
      <c r="J26" s="20">
        <v>523</v>
      </c>
      <c r="K26" s="22">
        <v>299.42322430627803</v>
      </c>
      <c r="L26" s="22">
        <v>156598.35</v>
      </c>
      <c r="M26" s="22">
        <f t="shared" ref="M26:M89" si="3">N26/J26</f>
        <v>299.4232313575526</v>
      </c>
      <c r="N26" s="22">
        <f t="shared" ref="N26:N89" si="4">L26</f>
        <v>156598.35</v>
      </c>
      <c r="O26" s="23"/>
      <c r="P26" s="24"/>
      <c r="Q26" s="24">
        <v>156598.35</v>
      </c>
      <c r="R26" s="24"/>
      <c r="S26" s="24"/>
      <c r="T26" s="27"/>
      <c r="U26" s="27"/>
      <c r="V26" s="27"/>
      <c r="W26" s="27"/>
    </row>
    <row r="27" spans="1:23" x14ac:dyDescent="0.25">
      <c r="A27" s="19" t="s">
        <v>54</v>
      </c>
      <c r="B27" s="67" t="s">
        <v>1302</v>
      </c>
      <c r="C27" s="68"/>
      <c r="D27" s="69"/>
      <c r="E27" s="67" t="s">
        <v>55</v>
      </c>
      <c r="F27" s="68"/>
      <c r="G27" s="69"/>
      <c r="H27" s="20" t="s">
        <v>1308</v>
      </c>
      <c r="I27" s="20">
        <v>736</v>
      </c>
      <c r="J27" s="20">
        <v>736</v>
      </c>
      <c r="K27" s="24">
        <v>22402.208736413046</v>
      </c>
      <c r="L27" s="24">
        <v>16488025.630000001</v>
      </c>
      <c r="M27" s="22">
        <f t="shared" si="3"/>
        <v>22402.208736413046</v>
      </c>
      <c r="N27" s="22">
        <f t="shared" si="4"/>
        <v>16488025.630000001</v>
      </c>
      <c r="O27" s="23"/>
      <c r="P27" s="24">
        <v>16488025.630000001</v>
      </c>
      <c r="Q27" s="24"/>
      <c r="R27" s="24"/>
      <c r="S27" s="24"/>
      <c r="T27" s="27"/>
      <c r="U27" s="27"/>
      <c r="V27" s="27"/>
      <c r="W27" s="27"/>
    </row>
    <row r="28" spans="1:23" x14ac:dyDescent="0.25">
      <c r="A28" s="19" t="s">
        <v>56</v>
      </c>
      <c r="B28" s="67" t="s">
        <v>1303</v>
      </c>
      <c r="C28" s="68"/>
      <c r="D28" s="69"/>
      <c r="E28" s="67" t="s">
        <v>1304</v>
      </c>
      <c r="F28" s="68"/>
      <c r="G28" s="69"/>
      <c r="H28" s="20" t="s">
        <v>1309</v>
      </c>
      <c r="I28" s="20" t="s">
        <v>1313</v>
      </c>
      <c r="J28" s="20" t="s">
        <v>1313</v>
      </c>
      <c r="K28" s="22">
        <v>316.9008023722285</v>
      </c>
      <c r="L28" s="22">
        <v>181679.22999999858</v>
      </c>
      <c r="M28" s="22">
        <f t="shared" si="3"/>
        <v>316.9008023722285</v>
      </c>
      <c r="N28" s="22">
        <f t="shared" si="4"/>
        <v>181679.22999999858</v>
      </c>
      <c r="O28" s="23"/>
      <c r="P28" s="24">
        <v>181679.22999999858</v>
      </c>
      <c r="R28" s="24"/>
      <c r="S28" s="24"/>
      <c r="T28" s="27"/>
      <c r="U28" s="27"/>
      <c r="V28" s="27"/>
      <c r="W28" s="27"/>
    </row>
    <row r="29" spans="1:23" ht="30.75" customHeight="1" x14ac:dyDescent="0.25">
      <c r="A29" s="19" t="s">
        <v>59</v>
      </c>
      <c r="B29" s="67" t="s">
        <v>57</v>
      </c>
      <c r="C29" s="68"/>
      <c r="D29" s="69"/>
      <c r="E29" s="67" t="s">
        <v>58</v>
      </c>
      <c r="F29" s="68"/>
      <c r="G29" s="69"/>
      <c r="H29" s="20" t="s">
        <v>38</v>
      </c>
      <c r="I29" s="20" t="s">
        <v>1314</v>
      </c>
      <c r="J29" s="20" t="s">
        <v>1314</v>
      </c>
      <c r="K29" s="22">
        <v>22096.417296946067</v>
      </c>
      <c r="L29" s="22">
        <v>17003193.109999999</v>
      </c>
      <c r="M29" s="56">
        <f t="shared" si="3"/>
        <v>22829.989629629628</v>
      </c>
      <c r="N29" s="56">
        <f>L29+564483.91</f>
        <v>17567677.02</v>
      </c>
      <c r="O29" s="23"/>
      <c r="P29" s="24">
        <v>17003193.109999999</v>
      </c>
      <c r="Q29" s="24">
        <f>N29-P29</f>
        <v>564483.91000000015</v>
      </c>
      <c r="R29" s="24"/>
      <c r="S29" s="24"/>
      <c r="T29" s="27"/>
      <c r="U29" s="27"/>
      <c r="V29" s="27"/>
      <c r="W29" s="27"/>
    </row>
    <row r="30" spans="1:23" x14ac:dyDescent="0.25">
      <c r="A30" s="19" t="s">
        <v>62</v>
      </c>
      <c r="B30" s="67" t="s">
        <v>60</v>
      </c>
      <c r="C30" s="68"/>
      <c r="D30" s="69"/>
      <c r="E30" s="67" t="s">
        <v>61</v>
      </c>
      <c r="F30" s="68"/>
      <c r="G30" s="69"/>
      <c r="H30" s="20" t="s">
        <v>24</v>
      </c>
      <c r="I30" s="20">
        <v>1</v>
      </c>
      <c r="J30" s="20">
        <v>1</v>
      </c>
      <c r="K30" s="22">
        <v>58698.591060759223</v>
      </c>
      <c r="L30" s="22">
        <v>58698.59</v>
      </c>
      <c r="M30" s="22">
        <f t="shared" si="3"/>
        <v>58698.59</v>
      </c>
      <c r="N30" s="22">
        <f t="shared" si="4"/>
        <v>58698.59</v>
      </c>
      <c r="O30" s="23"/>
      <c r="P30" s="24">
        <v>58698.59</v>
      </c>
      <c r="Q30" s="24"/>
      <c r="R30" s="24"/>
      <c r="S30" s="24"/>
      <c r="T30" s="27"/>
      <c r="U30" s="27"/>
      <c r="V30" s="27"/>
      <c r="W30" s="27"/>
    </row>
    <row r="31" spans="1:23" ht="24" customHeight="1" x14ac:dyDescent="0.25">
      <c r="A31" s="19" t="s">
        <v>65</v>
      </c>
      <c r="B31" s="67" t="s">
        <v>63</v>
      </c>
      <c r="C31" s="68"/>
      <c r="D31" s="69"/>
      <c r="E31" s="67" t="s">
        <v>64</v>
      </c>
      <c r="F31" s="68"/>
      <c r="G31" s="69"/>
      <c r="H31" s="20" t="s">
        <v>38</v>
      </c>
      <c r="I31" s="20" t="s">
        <v>1315</v>
      </c>
      <c r="J31" s="57">
        <f>279.8-31.54</f>
        <v>248.26000000000002</v>
      </c>
      <c r="K31" s="22">
        <v>40997.544369367854</v>
      </c>
      <c r="L31" s="22">
        <v>11471112.92</v>
      </c>
      <c r="M31" s="56">
        <f t="shared" si="3"/>
        <v>38418.132320953831</v>
      </c>
      <c r="N31" s="56">
        <f>L31-1933427.39</f>
        <v>9537685.5299999993</v>
      </c>
      <c r="O31" s="23"/>
      <c r="P31" s="22">
        <v>3276113.77</v>
      </c>
      <c r="Q31" s="24">
        <f>N31-P31</f>
        <v>6261571.7599999998</v>
      </c>
      <c r="R31" s="24"/>
      <c r="S31" s="24"/>
      <c r="T31" s="27"/>
      <c r="U31" s="27"/>
      <c r="V31" s="27"/>
      <c r="W31" s="27"/>
    </row>
    <row r="32" spans="1:23" ht="24" customHeight="1" x14ac:dyDescent="0.25">
      <c r="A32" s="19" t="s">
        <v>68</v>
      </c>
      <c r="B32" s="67" t="s">
        <v>66</v>
      </c>
      <c r="C32" s="68"/>
      <c r="D32" s="69"/>
      <c r="E32" s="67" t="s">
        <v>67</v>
      </c>
      <c r="F32" s="68"/>
      <c r="G32" s="69"/>
      <c r="H32" s="20" t="s">
        <v>1309</v>
      </c>
      <c r="I32" s="20" t="s">
        <v>1316</v>
      </c>
      <c r="J32" s="57">
        <f>2847.2-142.25</f>
        <v>2704.95</v>
      </c>
      <c r="K32" s="22">
        <f>L32/I32</f>
        <v>8761.634152851926</v>
      </c>
      <c r="L32" s="22">
        <v>24946124.760000002</v>
      </c>
      <c r="M32" s="56">
        <f t="shared" si="3"/>
        <v>10218.524116896802</v>
      </c>
      <c r="N32" s="56">
        <f>L32+2694472.05</f>
        <v>27640596.810000002</v>
      </c>
      <c r="O32" s="23"/>
      <c r="P32" s="22">
        <v>7153617.1299999999</v>
      </c>
      <c r="Q32" s="24">
        <f>N32-P32</f>
        <v>20486979.680000003</v>
      </c>
      <c r="R32" s="24"/>
      <c r="S32" s="24"/>
      <c r="T32" s="27"/>
      <c r="U32" s="27"/>
      <c r="V32" s="27"/>
      <c r="W32" s="27"/>
    </row>
    <row r="33" spans="1:23" ht="30" customHeight="1" x14ac:dyDescent="0.25">
      <c r="A33" s="19" t="s">
        <v>71</v>
      </c>
      <c r="B33" s="67" t="s">
        <v>69</v>
      </c>
      <c r="C33" s="68"/>
      <c r="D33" s="69"/>
      <c r="E33" s="67" t="s">
        <v>70</v>
      </c>
      <c r="F33" s="68"/>
      <c r="G33" s="69"/>
      <c r="H33" s="20" t="s">
        <v>1309</v>
      </c>
      <c r="I33" s="23">
        <v>413.46667000000002</v>
      </c>
      <c r="J33" s="57">
        <f>413.46667+203.96</f>
        <v>617.42667000000006</v>
      </c>
      <c r="K33" s="22">
        <f>L33/I33</f>
        <v>9276.1896382119503</v>
      </c>
      <c r="L33" s="22">
        <v>3835395.24</v>
      </c>
      <c r="M33" s="56">
        <f t="shared" si="3"/>
        <v>11797.053033034676</v>
      </c>
      <c r="N33" s="56">
        <f>L33+3448419.93</f>
        <v>7283815.1699999999</v>
      </c>
      <c r="O33" s="23"/>
      <c r="P33" s="22">
        <v>3322910.74</v>
      </c>
      <c r="Q33" s="24">
        <f>N33-P33</f>
        <v>3960904.4299999997</v>
      </c>
      <c r="R33" s="24"/>
      <c r="S33" s="24"/>
      <c r="T33" s="27"/>
      <c r="U33" s="27"/>
      <c r="V33" s="27"/>
      <c r="W33" s="27"/>
    </row>
    <row r="34" spans="1:23" ht="25.5" customHeight="1" x14ac:dyDescent="0.25">
      <c r="A34" s="19" t="s">
        <v>74</v>
      </c>
      <c r="B34" s="67" t="s">
        <v>72</v>
      </c>
      <c r="C34" s="68"/>
      <c r="D34" s="69"/>
      <c r="E34" s="67" t="s">
        <v>73</v>
      </c>
      <c r="F34" s="68"/>
      <c r="G34" s="69"/>
      <c r="H34" s="20" t="s">
        <v>38</v>
      </c>
      <c r="I34" s="20">
        <v>91.3</v>
      </c>
      <c r="J34" s="57">
        <f>91.3+0.6</f>
        <v>91.899999999999991</v>
      </c>
      <c r="K34" s="56">
        <f>L34/I34</f>
        <v>47529.653559693324</v>
      </c>
      <c r="L34" s="56">
        <v>4339457.37</v>
      </c>
      <c r="M34" s="56">
        <f t="shared" si="3"/>
        <v>44929.973122959746</v>
      </c>
      <c r="N34" s="56">
        <f>L34-210392.84</f>
        <v>4129064.5300000003</v>
      </c>
      <c r="O34" s="23"/>
      <c r="P34" s="22">
        <v>1635208.94</v>
      </c>
      <c r="Q34" s="24">
        <f>N34-P34</f>
        <v>2493855.5900000003</v>
      </c>
      <c r="R34" s="24"/>
      <c r="S34" s="24"/>
      <c r="T34" s="27"/>
      <c r="U34" s="27"/>
      <c r="V34" s="27"/>
      <c r="W34" s="27"/>
    </row>
    <row r="35" spans="1:23" x14ac:dyDescent="0.25">
      <c r="A35" s="19" t="s">
        <v>77</v>
      </c>
      <c r="B35" s="67" t="s">
        <v>75</v>
      </c>
      <c r="C35" s="68"/>
      <c r="D35" s="69"/>
      <c r="E35" s="67" t="s">
        <v>76</v>
      </c>
      <c r="F35" s="68"/>
      <c r="G35" s="69"/>
      <c r="H35" s="20" t="s">
        <v>24</v>
      </c>
      <c r="I35" s="20">
        <v>1</v>
      </c>
      <c r="J35" s="23">
        <v>1</v>
      </c>
      <c r="K35" s="22">
        <f t="shared" ref="K35:K47" si="5">L35/I35</f>
        <v>2090162.53</v>
      </c>
      <c r="L35" s="22">
        <v>2090162.53</v>
      </c>
      <c r="M35" s="22">
        <f t="shared" si="3"/>
        <v>2090162.53</v>
      </c>
      <c r="N35" s="22">
        <f t="shared" si="4"/>
        <v>2090162.53</v>
      </c>
      <c r="O35" s="23"/>
      <c r="P35" s="22">
        <v>2090162.53</v>
      </c>
      <c r="Q35" s="24"/>
      <c r="R35" s="24"/>
      <c r="S35" s="24"/>
      <c r="T35" s="27"/>
      <c r="U35" s="27"/>
      <c r="V35" s="27"/>
      <c r="W35" s="27"/>
    </row>
    <row r="36" spans="1:23" ht="24.75" customHeight="1" x14ac:dyDescent="0.25">
      <c r="A36" s="19" t="s">
        <v>80</v>
      </c>
      <c r="B36" s="67" t="s">
        <v>78</v>
      </c>
      <c r="C36" s="68"/>
      <c r="D36" s="69"/>
      <c r="E36" s="67" t="s">
        <v>79</v>
      </c>
      <c r="F36" s="68"/>
      <c r="G36" s="69"/>
      <c r="H36" s="20" t="s">
        <v>1309</v>
      </c>
      <c r="I36" s="20">
        <v>6995</v>
      </c>
      <c r="J36" s="57">
        <f>6995-3.5</f>
        <v>6991.5</v>
      </c>
      <c r="K36" s="22">
        <f t="shared" si="5"/>
        <v>5233.1865875625444</v>
      </c>
      <c r="L36" s="22">
        <v>36606140.18</v>
      </c>
      <c r="M36" s="56">
        <f t="shared" si="3"/>
        <v>5431.8242437245235</v>
      </c>
      <c r="N36" s="56">
        <f>L36+965323.89+405135.13</f>
        <v>37976599.200000003</v>
      </c>
      <c r="O36" s="23"/>
      <c r="P36" s="22">
        <v>10092775.99</v>
      </c>
      <c r="Q36" s="24">
        <f>N36-P36</f>
        <v>27883823.210000001</v>
      </c>
      <c r="R36" s="24"/>
      <c r="S36" s="24"/>
      <c r="T36" s="27"/>
      <c r="U36" s="27"/>
      <c r="V36" s="27"/>
      <c r="W36" s="27"/>
    </row>
    <row r="37" spans="1:23" ht="26.25" customHeight="1" x14ac:dyDescent="0.25">
      <c r="A37" s="19" t="s">
        <v>83</v>
      </c>
      <c r="B37" s="67" t="s">
        <v>81</v>
      </c>
      <c r="C37" s="68"/>
      <c r="D37" s="69"/>
      <c r="E37" s="67" t="s">
        <v>82</v>
      </c>
      <c r="F37" s="68"/>
      <c r="G37" s="69"/>
      <c r="H37" s="20" t="s">
        <v>38</v>
      </c>
      <c r="I37" s="20">
        <v>64.400000000000006</v>
      </c>
      <c r="J37" s="23">
        <v>64.400000000000006</v>
      </c>
      <c r="K37" s="22">
        <f t="shared" si="5"/>
        <v>46900.565993788819</v>
      </c>
      <c r="L37" s="22">
        <v>3020396.45</v>
      </c>
      <c r="M37" s="56">
        <f t="shared" si="3"/>
        <v>70143.239751552785</v>
      </c>
      <c r="N37" s="56">
        <f>L37+1496837.3-9.11</f>
        <v>4517224.6399999997</v>
      </c>
      <c r="O37" s="23"/>
      <c r="P37" s="22">
        <v>915499.05</v>
      </c>
      <c r="Q37" s="24">
        <f>N37-P37</f>
        <v>3601725.59</v>
      </c>
      <c r="R37" s="24"/>
      <c r="S37" s="24"/>
      <c r="T37" s="27"/>
      <c r="U37" s="27"/>
      <c r="V37" s="27"/>
      <c r="W37" s="27"/>
    </row>
    <row r="38" spans="1:23" ht="25.5" customHeight="1" x14ac:dyDescent="0.25">
      <c r="A38" s="19" t="s">
        <v>86</v>
      </c>
      <c r="B38" s="67" t="s">
        <v>84</v>
      </c>
      <c r="C38" s="68"/>
      <c r="D38" s="69"/>
      <c r="E38" s="67" t="s">
        <v>85</v>
      </c>
      <c r="F38" s="68"/>
      <c r="G38" s="69"/>
      <c r="H38" s="20" t="s">
        <v>38</v>
      </c>
      <c r="I38" s="20">
        <v>239.11500000000001</v>
      </c>
      <c r="J38" s="23">
        <v>239.11500000000001</v>
      </c>
      <c r="K38" s="22">
        <f t="shared" si="5"/>
        <v>21698.469606674611</v>
      </c>
      <c r="L38" s="22">
        <v>5188429.5599999996</v>
      </c>
      <c r="M38" s="22">
        <f t="shared" si="3"/>
        <v>21698.469606674611</v>
      </c>
      <c r="N38" s="22">
        <f t="shared" si="4"/>
        <v>5188429.5599999996</v>
      </c>
      <c r="O38" s="23"/>
      <c r="P38" s="24"/>
      <c r="Q38" s="22">
        <v>5188429.5599999996</v>
      </c>
      <c r="R38" s="22"/>
      <c r="S38" s="24"/>
      <c r="T38" s="27"/>
      <c r="U38" s="27"/>
      <c r="V38" s="27"/>
      <c r="W38" s="27"/>
    </row>
    <row r="39" spans="1:23" ht="28.5" customHeight="1" x14ac:dyDescent="0.25">
      <c r="A39" s="19" t="s">
        <v>89</v>
      </c>
      <c r="B39" s="67" t="s">
        <v>87</v>
      </c>
      <c r="C39" s="68"/>
      <c r="D39" s="69"/>
      <c r="E39" s="67" t="s">
        <v>88</v>
      </c>
      <c r="F39" s="68"/>
      <c r="G39" s="69"/>
      <c r="H39" s="20" t="s">
        <v>1309</v>
      </c>
      <c r="I39" s="20">
        <v>1258.5</v>
      </c>
      <c r="J39" s="23">
        <v>1258.5</v>
      </c>
      <c r="K39" s="22">
        <f t="shared" si="5"/>
        <v>1587.1649344457687</v>
      </c>
      <c r="L39" s="22">
        <v>1997447.07</v>
      </c>
      <c r="M39" s="22">
        <f t="shared" si="3"/>
        <v>1587.1649344457687</v>
      </c>
      <c r="N39" s="22">
        <f t="shared" si="4"/>
        <v>1997447.07</v>
      </c>
      <c r="O39" s="23"/>
      <c r="P39" s="24"/>
      <c r="Q39" s="24">
        <v>1997447.07</v>
      </c>
      <c r="R39" s="24"/>
      <c r="S39" s="24"/>
      <c r="T39" s="27"/>
      <c r="U39" s="27"/>
      <c r="V39" s="27"/>
      <c r="W39" s="27"/>
    </row>
    <row r="40" spans="1:23" ht="26.25" customHeight="1" x14ac:dyDescent="0.25">
      <c r="A40" s="19" t="s">
        <v>92</v>
      </c>
      <c r="B40" s="67" t="s">
        <v>90</v>
      </c>
      <c r="C40" s="68"/>
      <c r="D40" s="69"/>
      <c r="E40" s="67" t="s">
        <v>91</v>
      </c>
      <c r="F40" s="68"/>
      <c r="G40" s="69"/>
      <c r="H40" s="20" t="s">
        <v>28</v>
      </c>
      <c r="I40" s="20">
        <v>1365.6</v>
      </c>
      <c r="J40" s="23">
        <v>1365.6</v>
      </c>
      <c r="K40" s="22">
        <f t="shared" si="5"/>
        <v>220.52606912712363</v>
      </c>
      <c r="L40" s="22">
        <v>301150.40000000002</v>
      </c>
      <c r="M40" s="22">
        <f t="shared" si="3"/>
        <v>220.52606912712363</v>
      </c>
      <c r="N40" s="22">
        <f t="shared" si="4"/>
        <v>301150.40000000002</v>
      </c>
      <c r="O40" s="23"/>
      <c r="P40" s="24"/>
      <c r="Q40" s="24">
        <v>301150.40000000002</v>
      </c>
      <c r="R40" s="24"/>
      <c r="S40" s="24"/>
      <c r="T40" s="27"/>
      <c r="U40" s="27"/>
      <c r="V40" s="27"/>
      <c r="W40" s="27"/>
    </row>
    <row r="41" spans="1:23" ht="24.75" customHeight="1" x14ac:dyDescent="0.25">
      <c r="A41" s="19" t="s">
        <v>95</v>
      </c>
      <c r="B41" s="67" t="s">
        <v>93</v>
      </c>
      <c r="C41" s="68"/>
      <c r="D41" s="69"/>
      <c r="E41" s="67" t="s">
        <v>94</v>
      </c>
      <c r="F41" s="68"/>
      <c r="G41" s="69"/>
      <c r="H41" s="20" t="s">
        <v>24</v>
      </c>
      <c r="I41" s="20">
        <v>1</v>
      </c>
      <c r="J41" s="23">
        <v>1</v>
      </c>
      <c r="K41" s="22">
        <f t="shared" si="5"/>
        <v>3282535.17</v>
      </c>
      <c r="L41" s="22">
        <v>3282535.17</v>
      </c>
      <c r="M41" s="22">
        <f t="shared" si="3"/>
        <v>3282535.17</v>
      </c>
      <c r="N41" s="22">
        <f t="shared" si="4"/>
        <v>3282535.17</v>
      </c>
      <c r="O41" s="23"/>
      <c r="P41" s="24"/>
      <c r="Q41" s="24"/>
      <c r="R41" s="24">
        <v>3282535.17</v>
      </c>
      <c r="S41" s="24"/>
      <c r="T41" s="27"/>
      <c r="U41" s="27"/>
      <c r="V41" s="27"/>
      <c r="W41" s="27"/>
    </row>
    <row r="42" spans="1:23" ht="25.5" customHeight="1" x14ac:dyDescent="0.25">
      <c r="A42" s="19" t="s">
        <v>98</v>
      </c>
      <c r="B42" s="67" t="s">
        <v>96</v>
      </c>
      <c r="C42" s="68"/>
      <c r="D42" s="69"/>
      <c r="E42" s="67" t="s">
        <v>97</v>
      </c>
      <c r="F42" s="68"/>
      <c r="G42" s="69"/>
      <c r="H42" s="20" t="s">
        <v>1309</v>
      </c>
      <c r="I42" s="20">
        <v>2980.67</v>
      </c>
      <c r="J42" s="23">
        <v>2980.67</v>
      </c>
      <c r="K42" s="22">
        <f t="shared" si="5"/>
        <v>3036.3319522120864</v>
      </c>
      <c r="L42" s="22">
        <v>9050303.5600000005</v>
      </c>
      <c r="M42" s="22">
        <f t="shared" si="3"/>
        <v>3036.3319522120864</v>
      </c>
      <c r="N42" s="22">
        <f t="shared" si="4"/>
        <v>9050303.5600000005</v>
      </c>
      <c r="O42" s="23"/>
      <c r="P42" s="24"/>
      <c r="Q42" s="24"/>
      <c r="R42" s="24">
        <v>9050303.5600000005</v>
      </c>
      <c r="S42" s="24"/>
      <c r="T42" s="27"/>
      <c r="U42" s="27"/>
      <c r="V42" s="27"/>
      <c r="W42" s="27"/>
    </row>
    <row r="43" spans="1:23" x14ac:dyDescent="0.25">
      <c r="A43" s="19" t="s">
        <v>101</v>
      </c>
      <c r="B43" s="67" t="s">
        <v>99</v>
      </c>
      <c r="C43" s="68"/>
      <c r="D43" s="69"/>
      <c r="E43" s="67" t="s">
        <v>100</v>
      </c>
      <c r="F43" s="68"/>
      <c r="G43" s="69"/>
      <c r="H43" s="20" t="s">
        <v>1309</v>
      </c>
      <c r="I43" s="20">
        <v>799.46</v>
      </c>
      <c r="J43" s="23">
        <v>799.46</v>
      </c>
      <c r="K43" s="22">
        <f t="shared" si="5"/>
        <v>2186.2202736847371</v>
      </c>
      <c r="L43" s="22">
        <v>1747795.66</v>
      </c>
      <c r="M43" s="22">
        <f t="shared" si="3"/>
        <v>2186.2202736847371</v>
      </c>
      <c r="N43" s="22">
        <f t="shared" si="4"/>
        <v>1747795.66</v>
      </c>
      <c r="O43" s="23"/>
      <c r="P43" s="24"/>
      <c r="Q43" s="24"/>
      <c r="R43" s="24">
        <v>1747795.66</v>
      </c>
      <c r="S43" s="24"/>
      <c r="T43" s="27"/>
      <c r="U43" s="27"/>
      <c r="V43" s="27"/>
      <c r="W43" s="27"/>
    </row>
    <row r="44" spans="1:23" ht="26.25" customHeight="1" x14ac:dyDescent="0.25">
      <c r="A44" s="19" t="s">
        <v>104</v>
      </c>
      <c r="B44" s="67" t="s">
        <v>102</v>
      </c>
      <c r="C44" s="68"/>
      <c r="D44" s="69"/>
      <c r="E44" s="67" t="s">
        <v>103</v>
      </c>
      <c r="F44" s="68"/>
      <c r="G44" s="69"/>
      <c r="H44" s="20" t="s">
        <v>1309</v>
      </c>
      <c r="I44" s="20">
        <v>405.9</v>
      </c>
      <c r="J44" s="23">
        <v>405.9</v>
      </c>
      <c r="K44" s="22">
        <f t="shared" si="5"/>
        <v>5810.824020694753</v>
      </c>
      <c r="L44" s="22">
        <v>2358613.4700000002</v>
      </c>
      <c r="M44" s="22">
        <f t="shared" si="3"/>
        <v>5810.824020694753</v>
      </c>
      <c r="N44" s="22">
        <f t="shared" si="4"/>
        <v>2358613.4700000002</v>
      </c>
      <c r="O44" s="23"/>
      <c r="P44" s="24"/>
      <c r="Q44" s="24"/>
      <c r="R44" s="24">
        <v>2358613.4700000002</v>
      </c>
      <c r="S44" s="24"/>
      <c r="T44" s="27"/>
      <c r="U44" s="27"/>
      <c r="V44" s="27"/>
      <c r="W44" s="27"/>
    </row>
    <row r="45" spans="1:23" ht="42.75" customHeight="1" x14ac:dyDescent="0.25">
      <c r="A45" s="19" t="s">
        <v>107</v>
      </c>
      <c r="B45" s="67" t="s">
        <v>105</v>
      </c>
      <c r="C45" s="68"/>
      <c r="D45" s="69"/>
      <c r="E45" s="67" t="s">
        <v>106</v>
      </c>
      <c r="F45" s="68"/>
      <c r="G45" s="69"/>
      <c r="H45" s="20" t="s">
        <v>1309</v>
      </c>
      <c r="I45" s="20">
        <v>3217.7</v>
      </c>
      <c r="J45" s="23">
        <v>3217.7</v>
      </c>
      <c r="K45" s="22">
        <f t="shared" si="5"/>
        <v>3169.4155701277314</v>
      </c>
      <c r="L45" s="22">
        <v>10198228.48</v>
      </c>
      <c r="M45" s="22">
        <f t="shared" si="3"/>
        <v>3169.4155701277314</v>
      </c>
      <c r="N45" s="22">
        <f t="shared" si="4"/>
        <v>10198228.48</v>
      </c>
      <c r="O45" s="23"/>
      <c r="P45" s="24"/>
      <c r="Q45" s="22">
        <v>10198228.48</v>
      </c>
      <c r="R45" s="24"/>
      <c r="S45" s="24"/>
      <c r="T45" s="27"/>
      <c r="U45" s="27"/>
      <c r="V45" s="27"/>
      <c r="W45" s="27"/>
    </row>
    <row r="46" spans="1:23" x14ac:dyDescent="0.25">
      <c r="A46" s="19" t="s">
        <v>110</v>
      </c>
      <c r="B46" s="67" t="s">
        <v>108</v>
      </c>
      <c r="C46" s="68"/>
      <c r="D46" s="69"/>
      <c r="E46" s="67" t="s">
        <v>109</v>
      </c>
      <c r="F46" s="68"/>
      <c r="G46" s="69"/>
      <c r="H46" s="20" t="s">
        <v>38</v>
      </c>
      <c r="I46" s="20">
        <v>33.74</v>
      </c>
      <c r="J46" s="23">
        <v>33.74</v>
      </c>
      <c r="K46" s="22">
        <f t="shared" si="5"/>
        <v>14567.433906342618</v>
      </c>
      <c r="L46" s="22">
        <v>491505.22</v>
      </c>
      <c r="M46" s="22">
        <f t="shared" si="3"/>
        <v>14567.433906342618</v>
      </c>
      <c r="N46" s="22">
        <f t="shared" si="4"/>
        <v>491505.22</v>
      </c>
      <c r="O46" s="23"/>
      <c r="P46" s="24"/>
      <c r="Q46" s="22">
        <v>491505.22</v>
      </c>
      <c r="R46" s="24"/>
      <c r="S46" s="24"/>
      <c r="T46" s="27"/>
      <c r="U46" s="27"/>
      <c r="V46" s="27"/>
      <c r="W46" s="27"/>
    </row>
    <row r="47" spans="1:23" x14ac:dyDescent="0.25">
      <c r="A47" s="19" t="s">
        <v>113</v>
      </c>
      <c r="B47" s="67" t="s">
        <v>111</v>
      </c>
      <c r="C47" s="68"/>
      <c r="D47" s="69"/>
      <c r="E47" s="67" t="s">
        <v>112</v>
      </c>
      <c r="F47" s="68"/>
      <c r="G47" s="69"/>
      <c r="H47" s="20" t="s">
        <v>20</v>
      </c>
      <c r="I47" s="20">
        <v>125.62174</v>
      </c>
      <c r="J47" s="23">
        <v>125.62174</v>
      </c>
      <c r="K47" s="22">
        <f t="shared" si="5"/>
        <v>204090.14848862943</v>
      </c>
      <c r="L47" s="22">
        <v>25638159.57</v>
      </c>
      <c r="M47" s="22">
        <f t="shared" si="3"/>
        <v>204090.14848862943</v>
      </c>
      <c r="N47" s="22">
        <f t="shared" si="4"/>
        <v>25638159.57</v>
      </c>
      <c r="O47" s="23"/>
      <c r="P47" s="34"/>
      <c r="Q47" s="24">
        <v>25638159.57</v>
      </c>
      <c r="R47" s="24"/>
      <c r="S47" s="24"/>
      <c r="T47" s="27"/>
      <c r="U47" s="27"/>
      <c r="V47" s="27"/>
      <c r="W47" s="27"/>
    </row>
    <row r="48" spans="1:23" x14ac:dyDescent="0.25">
      <c r="A48" s="19" t="s">
        <v>116</v>
      </c>
      <c r="B48" s="67" t="s">
        <v>114</v>
      </c>
      <c r="C48" s="68"/>
      <c r="D48" s="69"/>
      <c r="E48" s="67" t="s">
        <v>115</v>
      </c>
      <c r="F48" s="68"/>
      <c r="G48" s="69"/>
      <c r="H48" s="20" t="s">
        <v>38</v>
      </c>
      <c r="I48" s="20">
        <v>250.15</v>
      </c>
      <c r="J48" s="23">
        <v>250.15</v>
      </c>
      <c r="K48" s="22">
        <v>18914.676197983532</v>
      </c>
      <c r="L48" s="22">
        <v>4731506.25</v>
      </c>
      <c r="M48" s="22">
        <f t="shared" si="3"/>
        <v>18914.676194283431</v>
      </c>
      <c r="N48" s="22">
        <f t="shared" si="4"/>
        <v>4731506.25</v>
      </c>
      <c r="O48" s="23"/>
      <c r="P48" s="24"/>
      <c r="Q48" s="24">
        <v>4731506.25</v>
      </c>
      <c r="R48" s="24"/>
      <c r="S48" s="24"/>
      <c r="T48" s="27"/>
      <c r="U48" s="27"/>
      <c r="V48" s="27"/>
      <c r="W48" s="27"/>
    </row>
    <row r="49" spans="1:23" x14ac:dyDescent="0.25">
      <c r="A49" s="19" t="s">
        <v>119</v>
      </c>
      <c r="B49" s="67" t="s">
        <v>117</v>
      </c>
      <c r="C49" s="68"/>
      <c r="D49" s="69"/>
      <c r="E49" s="67" t="s">
        <v>118</v>
      </c>
      <c r="F49" s="68"/>
      <c r="G49" s="69"/>
      <c r="H49" s="20" t="s">
        <v>20</v>
      </c>
      <c r="I49" s="20">
        <v>3.4392399999999999</v>
      </c>
      <c r="J49" s="20">
        <v>3.4392399999999999</v>
      </c>
      <c r="K49" s="22">
        <v>94174.319139256622</v>
      </c>
      <c r="L49" s="22">
        <v>323888.09000000003</v>
      </c>
      <c r="M49" s="22">
        <f t="shared" si="3"/>
        <v>94174.320489410457</v>
      </c>
      <c r="N49" s="22">
        <f t="shared" si="4"/>
        <v>323888.09000000003</v>
      </c>
      <c r="O49" s="23"/>
      <c r="P49" s="24"/>
      <c r="Q49" s="24">
        <v>323888.09000000003</v>
      </c>
      <c r="R49" s="24"/>
      <c r="S49" s="24"/>
      <c r="T49" s="27"/>
      <c r="U49" s="27"/>
      <c r="V49" s="27"/>
      <c r="W49" s="27"/>
    </row>
    <row r="50" spans="1:23" x14ac:dyDescent="0.25">
      <c r="A50" s="19" t="s">
        <v>122</v>
      </c>
      <c r="B50" s="67" t="s">
        <v>120</v>
      </c>
      <c r="C50" s="68"/>
      <c r="D50" s="69"/>
      <c r="E50" s="67" t="s">
        <v>121</v>
      </c>
      <c r="F50" s="68"/>
      <c r="G50" s="69"/>
      <c r="H50" s="20" t="s">
        <v>24</v>
      </c>
      <c r="I50" s="20">
        <v>1</v>
      </c>
      <c r="J50" s="20">
        <v>1</v>
      </c>
      <c r="K50" s="22">
        <v>4272045.2202833574</v>
      </c>
      <c r="L50" s="22">
        <v>4272045.22</v>
      </c>
      <c r="M50" s="22">
        <f t="shared" si="3"/>
        <v>4272045.22</v>
      </c>
      <c r="N50" s="22">
        <f t="shared" si="4"/>
        <v>4272045.22</v>
      </c>
      <c r="O50" s="23"/>
      <c r="P50" s="24"/>
      <c r="Q50" s="24">
        <v>4272045.22</v>
      </c>
      <c r="R50" s="24"/>
      <c r="S50" s="24"/>
      <c r="T50" s="27"/>
      <c r="U50" s="27"/>
      <c r="V50" s="27"/>
      <c r="W50" s="27"/>
    </row>
    <row r="51" spans="1:23" x14ac:dyDescent="0.25">
      <c r="A51" s="19" t="s">
        <v>125</v>
      </c>
      <c r="B51" s="67" t="s">
        <v>123</v>
      </c>
      <c r="C51" s="68"/>
      <c r="D51" s="69"/>
      <c r="E51" s="67" t="s">
        <v>124</v>
      </c>
      <c r="F51" s="68"/>
      <c r="G51" s="69"/>
      <c r="H51" s="20" t="s">
        <v>24</v>
      </c>
      <c r="I51" s="20">
        <v>1</v>
      </c>
      <c r="J51" s="20">
        <v>1</v>
      </c>
      <c r="K51" s="22">
        <v>52401.70045926798</v>
      </c>
      <c r="L51" s="22">
        <v>52401.7</v>
      </c>
      <c r="M51" s="22">
        <f t="shared" si="3"/>
        <v>52401.7</v>
      </c>
      <c r="N51" s="22">
        <f t="shared" si="4"/>
        <v>52401.7</v>
      </c>
      <c r="O51" s="23"/>
      <c r="P51" s="24"/>
      <c r="Q51" s="24">
        <v>52401.7</v>
      </c>
      <c r="R51" s="24"/>
      <c r="S51" s="24"/>
      <c r="T51" s="27"/>
      <c r="U51" s="27"/>
      <c r="V51" s="27"/>
      <c r="W51" s="27"/>
    </row>
    <row r="52" spans="1:23" x14ac:dyDescent="0.25">
      <c r="A52" s="19" t="s">
        <v>128</v>
      </c>
      <c r="B52" s="67" t="s">
        <v>126</v>
      </c>
      <c r="C52" s="68"/>
      <c r="D52" s="69"/>
      <c r="E52" s="67" t="s">
        <v>127</v>
      </c>
      <c r="F52" s="68"/>
      <c r="G52" s="69"/>
      <c r="H52" s="20" t="s">
        <v>24</v>
      </c>
      <c r="I52" s="20">
        <v>1</v>
      </c>
      <c r="J52" s="20">
        <v>1</v>
      </c>
      <c r="K52" s="22">
        <v>224282.36978725949</v>
      </c>
      <c r="L52" s="22">
        <v>224282.37</v>
      </c>
      <c r="M52" s="22">
        <f t="shared" si="3"/>
        <v>224282.37</v>
      </c>
      <c r="N52" s="22">
        <f t="shared" si="4"/>
        <v>224282.37</v>
      </c>
      <c r="O52" s="23"/>
      <c r="P52" s="24"/>
      <c r="Q52" s="24">
        <v>224282.37</v>
      </c>
      <c r="R52" s="24"/>
      <c r="S52" s="24"/>
      <c r="T52" s="27"/>
      <c r="U52" s="27"/>
      <c r="V52" s="27"/>
      <c r="W52" s="27"/>
    </row>
    <row r="53" spans="1:23" x14ac:dyDescent="0.25">
      <c r="A53" s="19" t="s">
        <v>131</v>
      </c>
      <c r="B53" s="67" t="s">
        <v>129</v>
      </c>
      <c r="C53" s="68"/>
      <c r="D53" s="69"/>
      <c r="E53" s="67" t="s">
        <v>130</v>
      </c>
      <c r="F53" s="68"/>
      <c r="G53" s="69"/>
      <c r="H53" s="20" t="s">
        <v>24</v>
      </c>
      <c r="I53" s="20">
        <v>1</v>
      </c>
      <c r="J53" s="20">
        <v>1</v>
      </c>
      <c r="K53" s="22">
        <v>46430.694618235531</v>
      </c>
      <c r="L53" s="22">
        <v>46430.69</v>
      </c>
      <c r="M53" s="22">
        <f t="shared" si="3"/>
        <v>46430.69</v>
      </c>
      <c r="N53" s="22">
        <f t="shared" si="4"/>
        <v>46430.69</v>
      </c>
      <c r="O53" s="23"/>
      <c r="P53" s="24"/>
      <c r="Q53" s="24"/>
      <c r="R53" s="24">
        <v>46430.69</v>
      </c>
      <c r="S53" s="24"/>
      <c r="T53" s="27"/>
      <c r="U53" s="27"/>
      <c r="V53" s="27"/>
      <c r="W53" s="27"/>
    </row>
    <row r="54" spans="1:23" x14ac:dyDescent="0.25">
      <c r="A54" s="19" t="s">
        <v>134</v>
      </c>
      <c r="B54" s="67" t="s">
        <v>132</v>
      </c>
      <c r="C54" s="68"/>
      <c r="D54" s="69"/>
      <c r="E54" s="67" t="s">
        <v>133</v>
      </c>
      <c r="F54" s="68"/>
      <c r="G54" s="69"/>
      <c r="H54" s="20" t="s">
        <v>20</v>
      </c>
      <c r="I54" s="20">
        <v>0.33900000000000002</v>
      </c>
      <c r="J54" s="20">
        <v>0.33900000000000002</v>
      </c>
      <c r="K54" s="22">
        <v>563308.36680901947</v>
      </c>
      <c r="L54" s="22">
        <v>190961.54</v>
      </c>
      <c r="M54" s="22">
        <f t="shared" si="3"/>
        <v>563308.37758112093</v>
      </c>
      <c r="N54" s="22">
        <f t="shared" si="4"/>
        <v>190961.54</v>
      </c>
      <c r="O54" s="23"/>
      <c r="P54" s="24"/>
      <c r="Q54" s="24"/>
      <c r="R54" s="24">
        <v>190961.54</v>
      </c>
      <c r="S54" s="24"/>
      <c r="T54" s="27"/>
      <c r="U54" s="27"/>
      <c r="V54" s="27"/>
      <c r="W54" s="27"/>
    </row>
    <row r="55" spans="1:23" x14ac:dyDescent="0.25">
      <c r="A55" s="19" t="s">
        <v>137</v>
      </c>
      <c r="B55" s="67" t="s">
        <v>135</v>
      </c>
      <c r="C55" s="68"/>
      <c r="D55" s="69"/>
      <c r="E55" s="67" t="s">
        <v>136</v>
      </c>
      <c r="F55" s="68"/>
      <c r="G55" s="69"/>
      <c r="H55" s="20" t="s">
        <v>24</v>
      </c>
      <c r="I55" s="20">
        <v>1</v>
      </c>
      <c r="J55" s="20">
        <v>1</v>
      </c>
      <c r="K55" s="22">
        <v>1596758.8762836994</v>
      </c>
      <c r="L55" s="22">
        <v>1596758.88</v>
      </c>
      <c r="M55" s="22">
        <f t="shared" si="3"/>
        <v>1596758.88</v>
      </c>
      <c r="N55" s="22">
        <f t="shared" si="4"/>
        <v>1596758.88</v>
      </c>
      <c r="O55" s="23"/>
      <c r="P55" s="24"/>
      <c r="Q55" s="24"/>
      <c r="R55" s="24">
        <v>1596758.88</v>
      </c>
      <c r="S55" s="24"/>
      <c r="T55" s="27"/>
      <c r="U55" s="27"/>
      <c r="V55" s="27"/>
      <c r="W55" s="27"/>
    </row>
    <row r="56" spans="1:23" x14ac:dyDescent="0.25">
      <c r="A56" s="19" t="s">
        <v>140</v>
      </c>
      <c r="B56" s="67" t="s">
        <v>138</v>
      </c>
      <c r="C56" s="68"/>
      <c r="D56" s="69"/>
      <c r="E56" s="67" t="s">
        <v>139</v>
      </c>
      <c r="F56" s="68"/>
      <c r="G56" s="69"/>
      <c r="H56" s="20" t="s">
        <v>20</v>
      </c>
      <c r="I56" s="20">
        <v>1.56029</v>
      </c>
      <c r="J56" s="20">
        <v>1.56029</v>
      </c>
      <c r="K56" s="22">
        <v>241143.6407277534</v>
      </c>
      <c r="L56" s="22">
        <v>376254.02</v>
      </c>
      <c r="M56" s="22">
        <f t="shared" si="3"/>
        <v>241143.64637343059</v>
      </c>
      <c r="N56" s="22">
        <f t="shared" si="4"/>
        <v>376254.02</v>
      </c>
      <c r="O56" s="23"/>
      <c r="P56" s="24"/>
      <c r="Q56" s="24">
        <v>376254.02</v>
      </c>
      <c r="R56" s="24"/>
      <c r="S56" s="24"/>
      <c r="T56" s="27"/>
      <c r="U56" s="27"/>
      <c r="V56" s="27"/>
      <c r="W56" s="27"/>
    </row>
    <row r="57" spans="1:23" x14ac:dyDescent="0.25">
      <c r="A57" s="19" t="s">
        <v>143</v>
      </c>
      <c r="B57" s="67" t="s">
        <v>141</v>
      </c>
      <c r="C57" s="68"/>
      <c r="D57" s="69"/>
      <c r="E57" s="67" t="s">
        <v>142</v>
      </c>
      <c r="F57" s="68"/>
      <c r="G57" s="69"/>
      <c r="H57" s="20" t="s">
        <v>38</v>
      </c>
      <c r="I57" s="20">
        <v>26.7</v>
      </c>
      <c r="J57" s="20">
        <v>26.7</v>
      </c>
      <c r="K57" s="22">
        <v>45269.102816761362</v>
      </c>
      <c r="L57" s="22">
        <v>1208685.05</v>
      </c>
      <c r="M57" s="22">
        <f t="shared" si="3"/>
        <v>45269.102996254682</v>
      </c>
      <c r="N57" s="22">
        <f t="shared" si="4"/>
        <v>1208685.05</v>
      </c>
      <c r="O57" s="23"/>
      <c r="P57" s="24"/>
      <c r="Q57" s="24">
        <v>1208685.05</v>
      </c>
      <c r="R57" s="24"/>
      <c r="S57" s="24"/>
      <c r="T57" s="27"/>
      <c r="U57" s="27"/>
      <c r="V57" s="27"/>
      <c r="W57" s="27"/>
    </row>
    <row r="58" spans="1:23" x14ac:dyDescent="0.25">
      <c r="A58" s="19" t="s">
        <v>146</v>
      </c>
      <c r="B58" s="67" t="s">
        <v>144</v>
      </c>
      <c r="C58" s="68"/>
      <c r="D58" s="69"/>
      <c r="E58" s="67" t="s">
        <v>145</v>
      </c>
      <c r="F58" s="68"/>
      <c r="G58" s="69"/>
      <c r="H58" s="20" t="s">
        <v>20</v>
      </c>
      <c r="I58" s="20">
        <v>3.19</v>
      </c>
      <c r="J58" s="20">
        <v>3.19</v>
      </c>
      <c r="K58" s="22">
        <v>385097.46136480616</v>
      </c>
      <c r="L58" s="22">
        <v>1228460.8999999999</v>
      </c>
      <c r="M58" s="22">
        <f t="shared" si="3"/>
        <v>385097.46081504697</v>
      </c>
      <c r="N58" s="22">
        <f t="shared" si="4"/>
        <v>1228460.8999999999</v>
      </c>
      <c r="O58" s="23"/>
      <c r="P58" s="24"/>
      <c r="Q58" s="24">
        <v>1228460.8999999999</v>
      </c>
      <c r="R58" s="24"/>
      <c r="S58" s="24"/>
      <c r="T58" s="27"/>
      <c r="U58" s="27"/>
      <c r="V58" s="27"/>
      <c r="W58" s="27"/>
    </row>
    <row r="59" spans="1:23" x14ac:dyDescent="0.25">
      <c r="A59" s="19" t="s">
        <v>149</v>
      </c>
      <c r="B59" s="67" t="s">
        <v>147</v>
      </c>
      <c r="C59" s="68"/>
      <c r="D59" s="69"/>
      <c r="E59" s="67" t="s">
        <v>148</v>
      </c>
      <c r="F59" s="68"/>
      <c r="G59" s="69"/>
      <c r="H59" s="20" t="s">
        <v>38</v>
      </c>
      <c r="I59" s="20">
        <v>2.37</v>
      </c>
      <c r="J59" s="20">
        <v>2.37</v>
      </c>
      <c r="K59" s="22">
        <v>79899.504190536798</v>
      </c>
      <c r="L59" s="22">
        <v>189361.83</v>
      </c>
      <c r="M59" s="22">
        <f t="shared" si="3"/>
        <v>79899.506329113909</v>
      </c>
      <c r="N59" s="22">
        <f t="shared" si="4"/>
        <v>189361.83</v>
      </c>
      <c r="O59" s="23"/>
      <c r="P59" s="24"/>
      <c r="Q59" s="24">
        <v>189361.83</v>
      </c>
      <c r="R59" s="24"/>
      <c r="S59" s="24"/>
      <c r="T59" s="27"/>
      <c r="U59" s="27"/>
      <c r="V59" s="27"/>
      <c r="W59" s="27"/>
    </row>
    <row r="60" spans="1:23" ht="33.75" customHeight="1" x14ac:dyDescent="0.25">
      <c r="A60" s="19" t="s">
        <v>152</v>
      </c>
      <c r="B60" s="67" t="s">
        <v>150</v>
      </c>
      <c r="C60" s="68"/>
      <c r="D60" s="69"/>
      <c r="E60" s="67" t="s">
        <v>151</v>
      </c>
      <c r="F60" s="68"/>
      <c r="G60" s="69"/>
      <c r="H60" s="20" t="s">
        <v>1309</v>
      </c>
      <c r="I60" s="20">
        <v>616.74</v>
      </c>
      <c r="J60" s="20">
        <v>616.74</v>
      </c>
      <c r="K60" s="56">
        <v>16703.048860604489</v>
      </c>
      <c r="L60" s="56">
        <v>10314592.539999999</v>
      </c>
      <c r="M60" s="22">
        <f t="shared" si="3"/>
        <v>16724.377436196773</v>
      </c>
      <c r="N60" s="22">
        <f t="shared" si="4"/>
        <v>10314592.539999999</v>
      </c>
      <c r="O60" s="23"/>
      <c r="P60" s="24"/>
      <c r="Q60" s="24">
        <f>N60</f>
        <v>10314592.539999999</v>
      </c>
      <c r="R60" s="24"/>
      <c r="S60" s="24"/>
      <c r="T60" s="27"/>
      <c r="U60" s="27"/>
      <c r="V60" s="27"/>
      <c r="W60" s="27"/>
    </row>
    <row r="61" spans="1:23" x14ac:dyDescent="0.25">
      <c r="A61" s="19" t="s">
        <v>155</v>
      </c>
      <c r="B61" s="67" t="s">
        <v>153</v>
      </c>
      <c r="C61" s="68"/>
      <c r="D61" s="69"/>
      <c r="E61" s="67" t="s">
        <v>154</v>
      </c>
      <c r="F61" s="68"/>
      <c r="G61" s="69"/>
      <c r="H61" s="20" t="s">
        <v>1309</v>
      </c>
      <c r="I61" s="20">
        <v>241.88</v>
      </c>
      <c r="J61" s="20">
        <v>241.88</v>
      </c>
      <c r="K61" s="22">
        <v>32739.386385516536</v>
      </c>
      <c r="L61" s="22">
        <v>7919002.7800000003</v>
      </c>
      <c r="M61" s="22">
        <f t="shared" si="3"/>
        <v>32739.38638994543</v>
      </c>
      <c r="N61" s="22">
        <f t="shared" si="4"/>
        <v>7919002.7800000003</v>
      </c>
      <c r="O61" s="23"/>
      <c r="P61" s="24"/>
      <c r="Q61" s="24"/>
      <c r="R61" s="24">
        <v>7919002.7800000003</v>
      </c>
      <c r="S61" s="24"/>
      <c r="T61" s="27"/>
      <c r="U61" s="27"/>
      <c r="V61" s="27"/>
      <c r="W61" s="27"/>
    </row>
    <row r="62" spans="1:23" x14ac:dyDescent="0.25">
      <c r="A62" s="19" t="s">
        <v>158</v>
      </c>
      <c r="B62" s="67" t="s">
        <v>156</v>
      </c>
      <c r="C62" s="68"/>
      <c r="D62" s="69"/>
      <c r="E62" s="67" t="s">
        <v>157</v>
      </c>
      <c r="F62" s="68"/>
      <c r="G62" s="69"/>
      <c r="H62" s="20" t="s">
        <v>1309</v>
      </c>
      <c r="I62" s="20">
        <v>427.86200000000002</v>
      </c>
      <c r="J62" s="20">
        <v>427.86200000000002</v>
      </c>
      <c r="K62" s="22">
        <v>15172.806079152841</v>
      </c>
      <c r="L62" s="22">
        <v>6491867.1600000001</v>
      </c>
      <c r="M62" s="22">
        <f t="shared" si="3"/>
        <v>15172.806091683768</v>
      </c>
      <c r="N62" s="22">
        <f t="shared" si="4"/>
        <v>6491867.1600000001</v>
      </c>
      <c r="O62" s="23"/>
      <c r="P62" s="24"/>
      <c r="Q62" s="24"/>
      <c r="R62" s="24">
        <v>6491867.1600000001</v>
      </c>
      <c r="S62" s="24"/>
      <c r="T62" s="27"/>
      <c r="U62" s="27"/>
      <c r="V62" s="27"/>
      <c r="W62" s="27"/>
    </row>
    <row r="63" spans="1:23" x14ac:dyDescent="0.25">
      <c r="A63" s="19" t="s">
        <v>161</v>
      </c>
      <c r="B63" s="67" t="s">
        <v>159</v>
      </c>
      <c r="C63" s="68"/>
      <c r="D63" s="69"/>
      <c r="E63" s="67" t="s">
        <v>160</v>
      </c>
      <c r="F63" s="68"/>
      <c r="G63" s="69"/>
      <c r="H63" s="20" t="s">
        <v>1309</v>
      </c>
      <c r="I63" s="20">
        <v>33.654899999999998</v>
      </c>
      <c r="J63" s="20">
        <v>33.654899999999998</v>
      </c>
      <c r="K63" s="22">
        <v>14088.57945311406</v>
      </c>
      <c r="L63" s="22">
        <v>474149.73</v>
      </c>
      <c r="M63" s="22">
        <f t="shared" si="3"/>
        <v>14088.57937477158</v>
      </c>
      <c r="N63" s="22">
        <f t="shared" si="4"/>
        <v>474149.73</v>
      </c>
      <c r="O63" s="23"/>
      <c r="P63" s="24"/>
      <c r="Q63" s="24"/>
      <c r="R63" s="24">
        <v>474149.73</v>
      </c>
      <c r="S63" s="24"/>
      <c r="T63" s="27"/>
      <c r="U63" s="27"/>
      <c r="V63" s="27"/>
      <c r="W63" s="27"/>
    </row>
    <row r="64" spans="1:23" x14ac:dyDescent="0.25">
      <c r="A64" s="19" t="s">
        <v>164</v>
      </c>
      <c r="B64" s="67" t="s">
        <v>162</v>
      </c>
      <c r="C64" s="68"/>
      <c r="D64" s="69"/>
      <c r="E64" s="67" t="s">
        <v>163</v>
      </c>
      <c r="F64" s="68"/>
      <c r="G64" s="69"/>
      <c r="H64" s="20" t="s">
        <v>1309</v>
      </c>
      <c r="I64" s="20">
        <v>50.88</v>
      </c>
      <c r="J64" s="20">
        <v>50.88</v>
      </c>
      <c r="K64" s="22">
        <v>19076.280579486418</v>
      </c>
      <c r="L64" s="22">
        <v>970601.16</v>
      </c>
      <c r="M64" s="22">
        <f t="shared" si="3"/>
        <v>19076.280660377357</v>
      </c>
      <c r="N64" s="22">
        <f t="shared" si="4"/>
        <v>970601.16</v>
      </c>
      <c r="O64" s="23"/>
      <c r="P64" s="24"/>
      <c r="Q64" s="24"/>
      <c r="R64" s="24">
        <v>970601.16</v>
      </c>
      <c r="S64" s="24"/>
      <c r="T64" s="27"/>
      <c r="U64" s="27"/>
      <c r="V64" s="27"/>
      <c r="W64" s="27"/>
    </row>
    <row r="65" spans="1:23" x14ac:dyDescent="0.25">
      <c r="A65" s="19" t="s">
        <v>167</v>
      </c>
      <c r="B65" s="67" t="s">
        <v>165</v>
      </c>
      <c r="C65" s="68"/>
      <c r="D65" s="69"/>
      <c r="E65" s="67" t="s">
        <v>166</v>
      </c>
      <c r="F65" s="68"/>
      <c r="G65" s="69"/>
      <c r="H65" s="20" t="s">
        <v>1309</v>
      </c>
      <c r="I65" s="20">
        <v>371.49</v>
      </c>
      <c r="J65" s="20">
        <v>371.49</v>
      </c>
      <c r="K65" s="22">
        <v>15059.976476505517</v>
      </c>
      <c r="L65" s="22">
        <v>5594630.6600000001</v>
      </c>
      <c r="M65" s="22">
        <f t="shared" si="3"/>
        <v>15059.976473121753</v>
      </c>
      <c r="N65" s="22">
        <f t="shared" si="4"/>
        <v>5594630.6600000001</v>
      </c>
      <c r="O65" s="23"/>
      <c r="P65" s="24"/>
      <c r="Q65" s="24"/>
      <c r="R65" s="22">
        <v>5594630.6600000001</v>
      </c>
      <c r="S65" s="24"/>
      <c r="T65" s="27"/>
      <c r="U65" s="27"/>
      <c r="V65" s="27"/>
      <c r="W65" s="27"/>
    </row>
    <row r="66" spans="1:23" x14ac:dyDescent="0.25">
      <c r="A66" s="19" t="s">
        <v>170</v>
      </c>
      <c r="B66" s="67" t="s">
        <v>168</v>
      </c>
      <c r="C66" s="68"/>
      <c r="D66" s="69"/>
      <c r="E66" s="67" t="s">
        <v>169</v>
      </c>
      <c r="F66" s="68"/>
      <c r="G66" s="69"/>
      <c r="H66" s="20" t="s">
        <v>1309</v>
      </c>
      <c r="I66" s="20">
        <v>168.17</v>
      </c>
      <c r="J66" s="20">
        <v>168.17</v>
      </c>
      <c r="K66" s="22">
        <v>5832.7990283381041</v>
      </c>
      <c r="L66" s="22">
        <v>980901.81</v>
      </c>
      <c r="M66" s="22">
        <f t="shared" si="3"/>
        <v>5832.7990129036098</v>
      </c>
      <c r="N66" s="22">
        <f t="shared" si="4"/>
        <v>980901.81</v>
      </c>
      <c r="O66" s="23"/>
      <c r="P66" s="24"/>
      <c r="Q66" s="22"/>
      <c r="R66" s="22">
        <v>980901.81</v>
      </c>
      <c r="S66" s="24"/>
      <c r="T66" s="27"/>
      <c r="U66" s="27"/>
      <c r="V66" s="27"/>
      <c r="W66" s="27"/>
    </row>
    <row r="67" spans="1:23" x14ac:dyDescent="0.25">
      <c r="A67" s="19" t="s">
        <v>173</v>
      </c>
      <c r="B67" s="67" t="s">
        <v>171</v>
      </c>
      <c r="C67" s="68"/>
      <c r="D67" s="69"/>
      <c r="E67" s="67" t="s">
        <v>172</v>
      </c>
      <c r="F67" s="68"/>
      <c r="G67" s="69"/>
      <c r="H67" s="20" t="s">
        <v>1309</v>
      </c>
      <c r="I67" s="20">
        <v>80.739999999999995</v>
      </c>
      <c r="J67" s="20">
        <v>80.739999999999995</v>
      </c>
      <c r="K67" s="22">
        <v>5133.6076492103339</v>
      </c>
      <c r="L67" s="22">
        <v>414487.48</v>
      </c>
      <c r="M67" s="22">
        <f t="shared" si="3"/>
        <v>5133.6076294277927</v>
      </c>
      <c r="N67" s="22">
        <f t="shared" si="4"/>
        <v>414487.48</v>
      </c>
      <c r="O67" s="23"/>
      <c r="P67" s="24"/>
      <c r="Q67" s="22"/>
      <c r="R67" s="22">
        <v>414487.48</v>
      </c>
      <c r="S67" s="24"/>
      <c r="T67" s="27"/>
      <c r="U67" s="27"/>
      <c r="V67" s="27"/>
      <c r="W67" s="27"/>
    </row>
    <row r="68" spans="1:23" x14ac:dyDescent="0.25">
      <c r="A68" s="19" t="s">
        <v>176</v>
      </c>
      <c r="B68" s="67" t="s">
        <v>174</v>
      </c>
      <c r="C68" s="68"/>
      <c r="D68" s="69"/>
      <c r="E68" s="67" t="s">
        <v>175</v>
      </c>
      <c r="F68" s="68"/>
      <c r="G68" s="69"/>
      <c r="H68" s="20" t="s">
        <v>1309</v>
      </c>
      <c r="I68" s="20">
        <v>308.3</v>
      </c>
      <c r="J68" s="20">
        <v>308.3</v>
      </c>
      <c r="K68" s="22">
        <v>4450.5717342598919</v>
      </c>
      <c r="L68" s="22">
        <v>1372111.27</v>
      </c>
      <c r="M68" s="22">
        <f t="shared" si="3"/>
        <v>4450.5717482971131</v>
      </c>
      <c r="N68" s="22">
        <f t="shared" si="4"/>
        <v>1372111.27</v>
      </c>
      <c r="O68" s="23"/>
      <c r="P68" s="24"/>
      <c r="Q68" s="22"/>
      <c r="R68" s="22">
        <v>1372111.27</v>
      </c>
      <c r="S68" s="24"/>
      <c r="T68" s="27"/>
      <c r="U68" s="27"/>
      <c r="V68" s="27"/>
      <c r="W68" s="27"/>
    </row>
    <row r="69" spans="1:23" x14ac:dyDescent="0.25">
      <c r="A69" s="19" t="s">
        <v>179</v>
      </c>
      <c r="B69" s="67" t="s">
        <v>177</v>
      </c>
      <c r="C69" s="68"/>
      <c r="D69" s="69"/>
      <c r="E69" s="67" t="s">
        <v>178</v>
      </c>
      <c r="F69" s="68"/>
      <c r="G69" s="69"/>
      <c r="H69" s="20" t="s">
        <v>1309</v>
      </c>
      <c r="I69" s="20">
        <v>1474.14</v>
      </c>
      <c r="J69" s="20">
        <v>1474.14</v>
      </c>
      <c r="K69" s="22">
        <v>5832.8089762840254</v>
      </c>
      <c r="L69" s="22">
        <v>8598377.0299999993</v>
      </c>
      <c r="M69" s="22">
        <f t="shared" si="3"/>
        <v>5832.8089801511378</v>
      </c>
      <c r="N69" s="22">
        <f t="shared" si="4"/>
        <v>8598377.0299999993</v>
      </c>
      <c r="O69" s="23"/>
      <c r="P69" s="24"/>
      <c r="Q69" s="22"/>
      <c r="R69" s="22">
        <v>8598377.0299999993</v>
      </c>
      <c r="S69" s="24"/>
      <c r="T69" s="27"/>
      <c r="U69" s="27"/>
      <c r="V69" s="27"/>
      <c r="W69" s="27"/>
    </row>
    <row r="70" spans="1:23" x14ac:dyDescent="0.25">
      <c r="A70" s="19" t="s">
        <v>182</v>
      </c>
      <c r="B70" s="67" t="s">
        <v>180</v>
      </c>
      <c r="C70" s="68"/>
      <c r="D70" s="69"/>
      <c r="E70" s="67" t="s">
        <v>181</v>
      </c>
      <c r="F70" s="68"/>
      <c r="G70" s="69"/>
      <c r="H70" s="20" t="s">
        <v>1309</v>
      </c>
      <c r="I70" s="20">
        <v>651.08000000000004</v>
      </c>
      <c r="J70" s="20">
        <v>651.08000000000004</v>
      </c>
      <c r="K70" s="22">
        <v>5895.0532739179798</v>
      </c>
      <c r="L70" s="22">
        <v>3838151.28</v>
      </c>
      <c r="M70" s="22">
        <f t="shared" si="3"/>
        <v>5895.0532653437358</v>
      </c>
      <c r="N70" s="22">
        <f t="shared" si="4"/>
        <v>3838151.28</v>
      </c>
      <c r="O70" s="23"/>
      <c r="P70" s="24"/>
      <c r="Q70" s="22"/>
      <c r="R70" s="22">
        <v>3838151.28</v>
      </c>
      <c r="S70" s="24"/>
      <c r="T70" s="27"/>
      <c r="U70" s="27"/>
      <c r="V70" s="27"/>
      <c r="W70" s="27"/>
    </row>
    <row r="71" spans="1:23" x14ac:dyDescent="0.25">
      <c r="A71" s="19" t="s">
        <v>185</v>
      </c>
      <c r="B71" s="67" t="s">
        <v>183</v>
      </c>
      <c r="C71" s="68"/>
      <c r="D71" s="69"/>
      <c r="E71" s="67" t="s">
        <v>184</v>
      </c>
      <c r="F71" s="68"/>
      <c r="G71" s="69"/>
      <c r="H71" s="20" t="s">
        <v>1309</v>
      </c>
      <c r="I71" s="20">
        <v>56.87</v>
      </c>
      <c r="J71" s="20">
        <v>56.87</v>
      </c>
      <c r="K71" s="22">
        <v>638.25026240959801</v>
      </c>
      <c r="L71" s="22">
        <v>36297.29</v>
      </c>
      <c r="M71" s="22">
        <f t="shared" si="3"/>
        <v>638.25021979954283</v>
      </c>
      <c r="N71" s="22">
        <f t="shared" si="4"/>
        <v>36297.29</v>
      </c>
      <c r="O71" s="23"/>
      <c r="P71" s="24"/>
      <c r="Q71" s="22"/>
      <c r="R71" s="22">
        <v>36297.29</v>
      </c>
      <c r="S71" s="24"/>
      <c r="T71" s="27"/>
      <c r="U71" s="27"/>
      <c r="V71" s="27"/>
      <c r="W71" s="27"/>
    </row>
    <row r="72" spans="1:23" x14ac:dyDescent="0.25">
      <c r="A72" s="19" t="s">
        <v>188</v>
      </c>
      <c r="B72" s="67" t="s">
        <v>186</v>
      </c>
      <c r="C72" s="68"/>
      <c r="D72" s="69"/>
      <c r="E72" s="67" t="s">
        <v>187</v>
      </c>
      <c r="F72" s="68"/>
      <c r="G72" s="69"/>
      <c r="H72" s="20" t="s">
        <v>1309</v>
      </c>
      <c r="I72" s="20">
        <v>644.16</v>
      </c>
      <c r="J72" s="20">
        <v>644.16</v>
      </c>
      <c r="K72" s="22">
        <v>5940.5054388355984</v>
      </c>
      <c r="L72" s="22">
        <v>3826635.98</v>
      </c>
      <c r="M72" s="22">
        <f t="shared" si="3"/>
        <v>5940.5054334326878</v>
      </c>
      <c r="N72" s="22">
        <f t="shared" si="4"/>
        <v>3826635.98</v>
      </c>
      <c r="O72" s="23"/>
      <c r="P72" s="24"/>
      <c r="Q72" s="22"/>
      <c r="R72" s="22">
        <v>3826635.98</v>
      </c>
      <c r="S72" s="24"/>
      <c r="T72" s="27"/>
      <c r="U72" s="27"/>
      <c r="V72" s="27"/>
      <c r="W72" s="27"/>
    </row>
    <row r="73" spans="1:23" x14ac:dyDescent="0.25">
      <c r="A73" s="19" t="s">
        <v>191</v>
      </c>
      <c r="B73" s="67" t="s">
        <v>189</v>
      </c>
      <c r="C73" s="68"/>
      <c r="D73" s="69"/>
      <c r="E73" s="67" t="s">
        <v>190</v>
      </c>
      <c r="F73" s="68"/>
      <c r="G73" s="69"/>
      <c r="H73" s="20" t="s">
        <v>1309</v>
      </c>
      <c r="I73" s="20">
        <v>95.02</v>
      </c>
      <c r="J73" s="20">
        <v>95.02</v>
      </c>
      <c r="K73" s="22">
        <v>4904.7849971124897</v>
      </c>
      <c r="L73" s="22">
        <v>466052.67</v>
      </c>
      <c r="M73" s="22">
        <f t="shared" si="3"/>
        <v>4904.7849926331301</v>
      </c>
      <c r="N73" s="22">
        <f t="shared" si="4"/>
        <v>466052.67</v>
      </c>
      <c r="O73" s="23"/>
      <c r="P73" s="24"/>
      <c r="Q73" s="22"/>
      <c r="R73" s="22">
        <v>466052.67</v>
      </c>
      <c r="S73" s="24"/>
      <c r="T73" s="27"/>
      <c r="U73" s="27"/>
      <c r="V73" s="27"/>
      <c r="W73" s="27"/>
    </row>
    <row r="74" spans="1:23" x14ac:dyDescent="0.25">
      <c r="A74" s="19" t="s">
        <v>194</v>
      </c>
      <c r="B74" s="67" t="s">
        <v>192</v>
      </c>
      <c r="C74" s="68"/>
      <c r="D74" s="69"/>
      <c r="E74" s="67" t="s">
        <v>193</v>
      </c>
      <c r="F74" s="68"/>
      <c r="G74" s="69"/>
      <c r="H74" s="20" t="s">
        <v>1309</v>
      </c>
      <c r="I74" s="20">
        <v>95.58</v>
      </c>
      <c r="J74" s="20">
        <v>95.58</v>
      </c>
      <c r="K74" s="22">
        <v>3374.860549930344</v>
      </c>
      <c r="L74" s="22">
        <v>322569.17</v>
      </c>
      <c r="M74" s="22">
        <f t="shared" si="3"/>
        <v>3374.8605356769199</v>
      </c>
      <c r="N74" s="22">
        <f t="shared" si="4"/>
        <v>322569.17</v>
      </c>
      <c r="O74" s="23"/>
      <c r="P74" s="24"/>
      <c r="Q74" s="22"/>
      <c r="R74" s="22">
        <v>322569.17</v>
      </c>
      <c r="S74" s="24"/>
      <c r="T74" s="27"/>
      <c r="U74" s="27"/>
      <c r="V74" s="27"/>
      <c r="W74" s="27"/>
    </row>
    <row r="75" spans="1:23" x14ac:dyDescent="0.25">
      <c r="A75" s="19" t="s">
        <v>197</v>
      </c>
      <c r="B75" s="67" t="s">
        <v>195</v>
      </c>
      <c r="C75" s="68"/>
      <c r="D75" s="69"/>
      <c r="E75" s="67" t="s">
        <v>196</v>
      </c>
      <c r="F75" s="68"/>
      <c r="G75" s="69"/>
      <c r="H75" s="20" t="s">
        <v>1309</v>
      </c>
      <c r="I75" s="20">
        <v>18.84</v>
      </c>
      <c r="J75" s="20">
        <v>18.84</v>
      </c>
      <c r="K75" s="22">
        <v>5875.4956122353278</v>
      </c>
      <c r="L75" s="22">
        <v>110694.34</v>
      </c>
      <c r="M75" s="22">
        <f t="shared" si="3"/>
        <v>5875.4957537154987</v>
      </c>
      <c r="N75" s="22">
        <f t="shared" si="4"/>
        <v>110694.34</v>
      </c>
      <c r="O75" s="23"/>
      <c r="P75" s="24"/>
      <c r="Q75" s="22"/>
      <c r="R75" s="22">
        <v>110694.34</v>
      </c>
      <c r="S75" s="24"/>
      <c r="T75" s="27"/>
      <c r="U75" s="27"/>
      <c r="V75" s="27"/>
      <c r="W75" s="27"/>
    </row>
    <row r="76" spans="1:23" x14ac:dyDescent="0.25">
      <c r="A76" s="19" t="s">
        <v>200</v>
      </c>
      <c r="B76" s="67" t="s">
        <v>198</v>
      </c>
      <c r="C76" s="68"/>
      <c r="D76" s="69"/>
      <c r="E76" s="67" t="s">
        <v>199</v>
      </c>
      <c r="F76" s="68"/>
      <c r="G76" s="69"/>
      <c r="H76" s="20" t="s">
        <v>1309</v>
      </c>
      <c r="I76" s="20">
        <v>30.32</v>
      </c>
      <c r="J76" s="20">
        <v>30.32</v>
      </c>
      <c r="K76" s="22">
        <v>6616.1500299659947</v>
      </c>
      <c r="L76" s="22">
        <v>200601.67</v>
      </c>
      <c r="M76" s="22">
        <f t="shared" si="3"/>
        <v>6616.150065963061</v>
      </c>
      <c r="N76" s="22">
        <f t="shared" si="4"/>
        <v>200601.67</v>
      </c>
      <c r="O76" s="23"/>
      <c r="P76" s="24"/>
      <c r="Q76" s="22"/>
      <c r="R76" s="22">
        <v>200601.67</v>
      </c>
      <c r="S76" s="24"/>
      <c r="T76" s="27"/>
      <c r="U76" s="27"/>
      <c r="V76" s="27"/>
      <c r="W76" s="27"/>
    </row>
    <row r="77" spans="1:23" x14ac:dyDescent="0.25">
      <c r="A77" s="19" t="s">
        <v>203</v>
      </c>
      <c r="B77" s="67" t="s">
        <v>201</v>
      </c>
      <c r="C77" s="68"/>
      <c r="D77" s="69"/>
      <c r="E77" s="67" t="s">
        <v>202</v>
      </c>
      <c r="F77" s="68"/>
      <c r="G77" s="69"/>
      <c r="H77" s="20" t="s">
        <v>1309</v>
      </c>
      <c r="I77" s="20">
        <v>2694.83</v>
      </c>
      <c r="J77" s="20">
        <v>2694.83</v>
      </c>
      <c r="K77" s="22">
        <v>3198.443676949596</v>
      </c>
      <c r="L77" s="22">
        <v>8619261.9700000007</v>
      </c>
      <c r="M77" s="22">
        <f t="shared" si="3"/>
        <v>3198.4436754823128</v>
      </c>
      <c r="N77" s="22">
        <f t="shared" si="4"/>
        <v>8619261.9700000007</v>
      </c>
      <c r="O77" s="23"/>
      <c r="P77" s="24"/>
      <c r="Q77" s="22"/>
      <c r="R77" s="22">
        <v>8619261.9700000007</v>
      </c>
      <c r="S77" s="24"/>
      <c r="T77" s="27"/>
      <c r="U77" s="27"/>
      <c r="V77" s="27"/>
      <c r="W77" s="27"/>
    </row>
    <row r="78" spans="1:23" x14ac:dyDescent="0.25">
      <c r="A78" s="19" t="s">
        <v>206</v>
      </c>
      <c r="B78" s="67" t="s">
        <v>204</v>
      </c>
      <c r="C78" s="68"/>
      <c r="D78" s="69"/>
      <c r="E78" s="67" t="s">
        <v>205</v>
      </c>
      <c r="F78" s="68"/>
      <c r="G78" s="69"/>
      <c r="H78" s="20" t="s">
        <v>1309</v>
      </c>
      <c r="I78" s="20">
        <v>24.98</v>
      </c>
      <c r="J78" s="20">
        <v>24.98</v>
      </c>
      <c r="K78" s="22">
        <v>722.05175885652602</v>
      </c>
      <c r="L78" s="22">
        <v>18036.849999999999</v>
      </c>
      <c r="M78" s="22">
        <f t="shared" si="3"/>
        <v>722.05164131305037</v>
      </c>
      <c r="N78" s="22">
        <f t="shared" si="4"/>
        <v>18036.849999999999</v>
      </c>
      <c r="O78" s="23"/>
      <c r="P78" s="24"/>
      <c r="Q78" s="22"/>
      <c r="R78" s="22">
        <v>18036.849999999999</v>
      </c>
      <c r="S78" s="24"/>
      <c r="T78" s="27"/>
      <c r="U78" s="27"/>
      <c r="V78" s="27"/>
      <c r="W78" s="27"/>
    </row>
    <row r="79" spans="1:23" x14ac:dyDescent="0.25">
      <c r="A79" s="19" t="s">
        <v>209</v>
      </c>
      <c r="B79" s="67" t="s">
        <v>207</v>
      </c>
      <c r="C79" s="68"/>
      <c r="D79" s="69"/>
      <c r="E79" s="67" t="s">
        <v>208</v>
      </c>
      <c r="F79" s="68"/>
      <c r="G79" s="69"/>
      <c r="H79" s="20" t="s">
        <v>1309</v>
      </c>
      <c r="I79" s="20">
        <v>7.34</v>
      </c>
      <c r="J79" s="20">
        <v>7.34</v>
      </c>
      <c r="K79" s="22">
        <v>354.79349130813</v>
      </c>
      <c r="L79" s="22">
        <v>2604.1799999999998</v>
      </c>
      <c r="M79" s="22">
        <f t="shared" si="3"/>
        <v>354.79291553133515</v>
      </c>
      <c r="N79" s="22">
        <f t="shared" si="4"/>
        <v>2604.1799999999998</v>
      </c>
      <c r="O79" s="23"/>
      <c r="P79" s="24"/>
      <c r="Q79" s="22"/>
      <c r="R79" s="22">
        <v>2604.1799999999998</v>
      </c>
      <c r="S79" s="24"/>
      <c r="T79" s="27"/>
      <c r="U79" s="27"/>
      <c r="V79" s="27"/>
      <c r="W79" s="27"/>
    </row>
    <row r="80" spans="1:23" x14ac:dyDescent="0.25">
      <c r="A80" s="19" t="s">
        <v>212</v>
      </c>
      <c r="B80" s="67" t="s">
        <v>210</v>
      </c>
      <c r="C80" s="68"/>
      <c r="D80" s="69"/>
      <c r="E80" s="67" t="s">
        <v>211</v>
      </c>
      <c r="F80" s="68"/>
      <c r="G80" s="69"/>
      <c r="H80" s="20" t="s">
        <v>1309</v>
      </c>
      <c r="I80" s="20">
        <v>192.13</v>
      </c>
      <c r="J80" s="20">
        <v>192.13</v>
      </c>
      <c r="K80" s="22">
        <v>2515.3480743236223</v>
      </c>
      <c r="L80" s="22">
        <v>483273.83</v>
      </c>
      <c r="M80" s="22">
        <f t="shared" si="3"/>
        <v>2515.3480976422215</v>
      </c>
      <c r="N80" s="22">
        <f t="shared" si="4"/>
        <v>483273.83</v>
      </c>
      <c r="O80" s="23"/>
      <c r="P80" s="24"/>
      <c r="Q80" s="22"/>
      <c r="R80" s="22">
        <v>483273.83</v>
      </c>
      <c r="S80" s="24"/>
      <c r="T80" s="27"/>
      <c r="U80" s="27"/>
      <c r="V80" s="27"/>
      <c r="W80" s="27"/>
    </row>
    <row r="81" spans="1:23" x14ac:dyDescent="0.25">
      <c r="A81" s="19" t="s">
        <v>215</v>
      </c>
      <c r="B81" s="67" t="s">
        <v>213</v>
      </c>
      <c r="C81" s="68"/>
      <c r="D81" s="69"/>
      <c r="E81" s="67" t="s">
        <v>214</v>
      </c>
      <c r="F81" s="68"/>
      <c r="G81" s="69"/>
      <c r="H81" s="20" t="s">
        <v>28</v>
      </c>
      <c r="I81" s="20">
        <v>2976</v>
      </c>
      <c r="J81" s="20">
        <v>2976</v>
      </c>
      <c r="K81" s="22">
        <v>143.58865143814799</v>
      </c>
      <c r="L81" s="22">
        <v>427319.83</v>
      </c>
      <c r="M81" s="22">
        <f t="shared" si="3"/>
        <v>143.58865255376344</v>
      </c>
      <c r="N81" s="22">
        <f t="shared" si="4"/>
        <v>427319.83</v>
      </c>
      <c r="O81" s="23"/>
      <c r="P81" s="24"/>
      <c r="Q81" s="22"/>
      <c r="R81" s="22">
        <v>427319.83</v>
      </c>
      <c r="S81" s="24"/>
      <c r="T81" s="27"/>
      <c r="U81" s="27"/>
      <c r="V81" s="27"/>
      <c r="W81" s="27"/>
    </row>
    <row r="82" spans="1:23" x14ac:dyDescent="0.25">
      <c r="A82" s="19" t="s">
        <v>218</v>
      </c>
      <c r="B82" s="67" t="s">
        <v>216</v>
      </c>
      <c r="C82" s="68"/>
      <c r="D82" s="69"/>
      <c r="E82" s="67" t="s">
        <v>217</v>
      </c>
      <c r="F82" s="68"/>
      <c r="G82" s="69"/>
      <c r="H82" s="20" t="s">
        <v>24</v>
      </c>
      <c r="I82" s="20">
        <v>1</v>
      </c>
      <c r="J82" s="20">
        <v>1</v>
      </c>
      <c r="K82" s="22">
        <v>25963.39276047585</v>
      </c>
      <c r="L82" s="22">
        <v>25963.39</v>
      </c>
      <c r="M82" s="22">
        <f t="shared" si="3"/>
        <v>25963.39</v>
      </c>
      <c r="N82" s="22">
        <f t="shared" si="4"/>
        <v>25963.39</v>
      </c>
      <c r="O82" s="23"/>
      <c r="P82" s="24"/>
      <c r="Q82" s="22"/>
      <c r="R82" s="22">
        <v>25963.39</v>
      </c>
      <c r="S82" s="24"/>
      <c r="T82" s="27"/>
      <c r="U82" s="27"/>
      <c r="V82" s="27"/>
      <c r="W82" s="27"/>
    </row>
    <row r="83" spans="1:23" x14ac:dyDescent="0.25">
      <c r="A83" s="19" t="s">
        <v>221</v>
      </c>
      <c r="B83" s="67" t="s">
        <v>219</v>
      </c>
      <c r="C83" s="68"/>
      <c r="D83" s="69"/>
      <c r="E83" s="67" t="s">
        <v>220</v>
      </c>
      <c r="F83" s="68"/>
      <c r="G83" s="69"/>
      <c r="H83" s="20" t="s">
        <v>1309</v>
      </c>
      <c r="I83" s="20">
        <v>3756.26</v>
      </c>
      <c r="J83" s="20">
        <v>3756.26</v>
      </c>
      <c r="K83" s="22">
        <v>677.20641864014999</v>
      </c>
      <c r="L83" s="22">
        <v>2543763.39</v>
      </c>
      <c r="M83" s="22">
        <f t="shared" si="3"/>
        <v>677.20642074829755</v>
      </c>
      <c r="N83" s="22">
        <f t="shared" si="4"/>
        <v>2543763.39</v>
      </c>
      <c r="O83" s="23"/>
      <c r="P83" s="24"/>
      <c r="Q83" s="24"/>
      <c r="R83" s="22">
        <v>2543763.39</v>
      </c>
      <c r="S83" s="24"/>
      <c r="T83" s="27"/>
      <c r="U83" s="27"/>
      <c r="V83" s="27"/>
      <c r="W83" s="27"/>
    </row>
    <row r="84" spans="1:23" x14ac:dyDescent="0.25">
      <c r="A84" s="19" t="s">
        <v>224</v>
      </c>
      <c r="B84" s="67" t="s">
        <v>222</v>
      </c>
      <c r="C84" s="68"/>
      <c r="D84" s="69"/>
      <c r="E84" s="67" t="s">
        <v>223</v>
      </c>
      <c r="F84" s="68"/>
      <c r="G84" s="69"/>
      <c r="H84" s="20" t="s">
        <v>1309</v>
      </c>
      <c r="I84" s="20">
        <v>4003.43</v>
      </c>
      <c r="J84" s="20">
        <v>4003.43</v>
      </c>
      <c r="K84" s="22">
        <v>678.78814204174807</v>
      </c>
      <c r="L84" s="22">
        <v>2717480.82</v>
      </c>
      <c r="M84" s="22">
        <f t="shared" si="3"/>
        <v>678.78814416637726</v>
      </c>
      <c r="N84" s="22">
        <f t="shared" si="4"/>
        <v>2717480.82</v>
      </c>
      <c r="O84" s="23"/>
      <c r="P84" s="24"/>
      <c r="Q84" s="24"/>
      <c r="R84" s="22">
        <v>2717480.82</v>
      </c>
      <c r="S84" s="24"/>
      <c r="T84" s="27"/>
      <c r="U84" s="27"/>
      <c r="V84" s="27"/>
      <c r="W84" s="27"/>
    </row>
    <row r="85" spans="1:23" x14ac:dyDescent="0.25">
      <c r="A85" s="19" t="s">
        <v>227</v>
      </c>
      <c r="B85" s="67" t="s">
        <v>225</v>
      </c>
      <c r="C85" s="68"/>
      <c r="D85" s="69"/>
      <c r="E85" s="67" t="s">
        <v>226</v>
      </c>
      <c r="F85" s="68"/>
      <c r="G85" s="69"/>
      <c r="H85" s="20" t="s">
        <v>1309</v>
      </c>
      <c r="I85" s="20">
        <v>1698.28</v>
      </c>
      <c r="J85" s="20">
        <v>1698.28</v>
      </c>
      <c r="K85" s="22">
        <v>2007.7640815994939</v>
      </c>
      <c r="L85" s="22">
        <v>3409745.59</v>
      </c>
      <c r="M85" s="22">
        <f t="shared" si="3"/>
        <v>2007.764084838778</v>
      </c>
      <c r="N85" s="22">
        <f t="shared" si="4"/>
        <v>3409745.59</v>
      </c>
      <c r="O85" s="23"/>
      <c r="P85" s="24"/>
      <c r="Q85" s="24"/>
      <c r="R85" s="22">
        <v>3409745.59</v>
      </c>
      <c r="S85" s="24"/>
      <c r="T85" s="27"/>
      <c r="U85" s="27"/>
      <c r="V85" s="27"/>
      <c r="W85" s="27"/>
    </row>
    <row r="86" spans="1:23" x14ac:dyDescent="0.25">
      <c r="A86" s="19" t="s">
        <v>230</v>
      </c>
      <c r="B86" s="67" t="s">
        <v>228</v>
      </c>
      <c r="C86" s="68"/>
      <c r="D86" s="69"/>
      <c r="E86" s="67" t="s">
        <v>229</v>
      </c>
      <c r="F86" s="68"/>
      <c r="G86" s="69"/>
      <c r="H86" s="20" t="s">
        <v>1309</v>
      </c>
      <c r="I86" s="20">
        <v>898.76</v>
      </c>
      <c r="J86" s="20">
        <v>898.76</v>
      </c>
      <c r="K86" s="22">
        <v>2303.2578672665818</v>
      </c>
      <c r="L86" s="22">
        <v>2070076.05</v>
      </c>
      <c r="M86" s="22">
        <f t="shared" si="3"/>
        <v>2303.2578775201391</v>
      </c>
      <c r="N86" s="22">
        <f t="shared" si="4"/>
        <v>2070076.05</v>
      </c>
      <c r="O86" s="23"/>
      <c r="P86" s="24"/>
      <c r="Q86" s="24"/>
      <c r="R86" s="22">
        <v>2070076.05</v>
      </c>
      <c r="S86" s="24"/>
      <c r="T86" s="27"/>
      <c r="U86" s="27"/>
      <c r="V86" s="27"/>
      <c r="W86" s="27"/>
    </row>
    <row r="87" spans="1:23" x14ac:dyDescent="0.25">
      <c r="A87" s="19" t="s">
        <v>233</v>
      </c>
      <c r="B87" s="67" t="s">
        <v>231</v>
      </c>
      <c r="C87" s="68"/>
      <c r="D87" s="69"/>
      <c r="E87" s="67" t="s">
        <v>232</v>
      </c>
      <c r="F87" s="68"/>
      <c r="G87" s="69"/>
      <c r="H87" s="20" t="s">
        <v>1309</v>
      </c>
      <c r="I87" s="20">
        <v>101.86</v>
      </c>
      <c r="J87" s="20">
        <v>101.86</v>
      </c>
      <c r="K87" s="22">
        <v>4271.8071460415522</v>
      </c>
      <c r="L87" s="22">
        <v>435126.28</v>
      </c>
      <c r="M87" s="22">
        <f t="shared" si="3"/>
        <v>4271.8071863341847</v>
      </c>
      <c r="N87" s="22">
        <f t="shared" si="4"/>
        <v>435126.28</v>
      </c>
      <c r="O87" s="23"/>
      <c r="P87" s="24"/>
      <c r="Q87" s="24"/>
      <c r="R87" s="22">
        <v>435126.28</v>
      </c>
      <c r="S87" s="24"/>
      <c r="T87" s="27"/>
      <c r="U87" s="27"/>
      <c r="V87" s="27"/>
      <c r="W87" s="27"/>
    </row>
    <row r="88" spans="1:23" x14ac:dyDescent="0.25">
      <c r="A88" s="19" t="s">
        <v>236</v>
      </c>
      <c r="B88" s="67" t="s">
        <v>234</v>
      </c>
      <c r="C88" s="68"/>
      <c r="D88" s="69"/>
      <c r="E88" s="67" t="s">
        <v>235</v>
      </c>
      <c r="F88" s="68"/>
      <c r="G88" s="69"/>
      <c r="H88" s="20" t="s">
        <v>1309</v>
      </c>
      <c r="I88" s="20">
        <v>131.04</v>
      </c>
      <c r="J88" s="20">
        <v>131.04</v>
      </c>
      <c r="K88" s="22">
        <v>1987.718970566664</v>
      </c>
      <c r="L88" s="22">
        <v>260470.69</v>
      </c>
      <c r="M88" s="22">
        <f t="shared" si="3"/>
        <v>1987.718940781441</v>
      </c>
      <c r="N88" s="22">
        <f t="shared" si="4"/>
        <v>260470.69</v>
      </c>
      <c r="O88" s="23"/>
      <c r="P88" s="24"/>
      <c r="Q88" s="24"/>
      <c r="R88" s="22">
        <v>260470.69</v>
      </c>
      <c r="S88" s="24"/>
      <c r="T88" s="27"/>
      <c r="U88" s="27"/>
      <c r="V88" s="27"/>
      <c r="W88" s="27"/>
    </row>
    <row r="89" spans="1:23" x14ac:dyDescent="0.25">
      <c r="A89" s="19" t="s">
        <v>239</v>
      </c>
      <c r="B89" s="67" t="s">
        <v>237</v>
      </c>
      <c r="C89" s="68"/>
      <c r="D89" s="69"/>
      <c r="E89" s="67" t="s">
        <v>238</v>
      </c>
      <c r="F89" s="68"/>
      <c r="G89" s="69"/>
      <c r="H89" s="20" t="s">
        <v>1309</v>
      </c>
      <c r="I89" s="20">
        <v>110.3</v>
      </c>
      <c r="J89" s="20">
        <v>110.3</v>
      </c>
      <c r="K89" s="22">
        <v>1729.5598259448418</v>
      </c>
      <c r="L89" s="22">
        <v>190770.45</v>
      </c>
      <c r="M89" s="22">
        <f t="shared" si="3"/>
        <v>1729.5598368087037</v>
      </c>
      <c r="N89" s="22">
        <f t="shared" si="4"/>
        <v>190770.45</v>
      </c>
      <c r="O89" s="23"/>
      <c r="P89" s="24"/>
      <c r="Q89" s="24"/>
      <c r="R89" s="22">
        <v>190770.45</v>
      </c>
      <c r="S89" s="24"/>
      <c r="T89" s="27"/>
      <c r="U89" s="27"/>
      <c r="V89" s="27"/>
      <c r="W89" s="27"/>
    </row>
    <row r="90" spans="1:23" ht="24" customHeight="1" x14ac:dyDescent="0.25">
      <c r="A90" s="19" t="s">
        <v>242</v>
      </c>
      <c r="B90" s="67" t="s">
        <v>240</v>
      </c>
      <c r="C90" s="68"/>
      <c r="D90" s="69"/>
      <c r="E90" s="67" t="s">
        <v>241</v>
      </c>
      <c r="F90" s="68"/>
      <c r="G90" s="69"/>
      <c r="H90" s="20" t="s">
        <v>1309</v>
      </c>
      <c r="I90" s="20">
        <v>5.83</v>
      </c>
      <c r="J90" s="20">
        <v>5.83</v>
      </c>
      <c r="K90" s="22">
        <v>4191.2785238029619</v>
      </c>
      <c r="L90" s="22">
        <v>24435.15</v>
      </c>
      <c r="M90" s="22">
        <f t="shared" ref="M90:M123" si="6">N90/J90</f>
        <v>4191.2778730703258</v>
      </c>
      <c r="N90" s="22">
        <f t="shared" ref="N90:N153" si="7">L90</f>
        <v>24435.15</v>
      </c>
      <c r="O90" s="23"/>
      <c r="P90" s="24"/>
      <c r="Q90" s="24"/>
      <c r="R90" s="22">
        <v>24435.15</v>
      </c>
      <c r="S90" s="24"/>
      <c r="T90" s="27"/>
      <c r="U90" s="27"/>
      <c r="V90" s="27"/>
      <c r="W90" s="27"/>
    </row>
    <row r="91" spans="1:23" x14ac:dyDescent="0.25">
      <c r="A91" s="19" t="s">
        <v>245</v>
      </c>
      <c r="B91" s="67" t="s">
        <v>243</v>
      </c>
      <c r="C91" s="68"/>
      <c r="D91" s="69"/>
      <c r="E91" s="67" t="s">
        <v>244</v>
      </c>
      <c r="F91" s="68"/>
      <c r="G91" s="69"/>
      <c r="H91" s="20" t="s">
        <v>1309</v>
      </c>
      <c r="I91" s="20">
        <v>5256.26</v>
      </c>
      <c r="J91" s="20">
        <v>5256.26</v>
      </c>
      <c r="K91" s="22">
        <v>540.87976772506204</v>
      </c>
      <c r="L91" s="22">
        <v>2843004.68</v>
      </c>
      <c r="M91" s="22">
        <f t="shared" si="6"/>
        <v>540.87976622161</v>
      </c>
      <c r="N91" s="22">
        <f t="shared" si="7"/>
        <v>2843004.68</v>
      </c>
      <c r="O91" s="23"/>
      <c r="P91" s="24"/>
      <c r="Q91" s="24"/>
      <c r="R91" s="22">
        <v>2843004.68</v>
      </c>
      <c r="S91" s="24"/>
      <c r="T91" s="27"/>
      <c r="U91" s="27"/>
      <c r="V91" s="27"/>
      <c r="W91" s="27"/>
    </row>
    <row r="92" spans="1:23" x14ac:dyDescent="0.25">
      <c r="A92" s="19" t="s">
        <v>248</v>
      </c>
      <c r="B92" s="67" t="s">
        <v>246</v>
      </c>
      <c r="C92" s="68"/>
      <c r="D92" s="69"/>
      <c r="E92" s="67" t="s">
        <v>247</v>
      </c>
      <c r="F92" s="68"/>
      <c r="G92" s="69"/>
      <c r="H92" s="20" t="s">
        <v>1309</v>
      </c>
      <c r="I92" s="20">
        <v>3939.69</v>
      </c>
      <c r="J92" s="20">
        <v>3939.69</v>
      </c>
      <c r="K92" s="22">
        <v>916.44457011832799</v>
      </c>
      <c r="L92" s="22">
        <v>3610507.51</v>
      </c>
      <c r="M92" s="22">
        <f t="shared" si="6"/>
        <v>916.44457051189295</v>
      </c>
      <c r="N92" s="22">
        <f t="shared" si="7"/>
        <v>3610507.51</v>
      </c>
      <c r="O92" s="23"/>
      <c r="P92" s="24"/>
      <c r="Q92" s="24"/>
      <c r="R92" s="22">
        <v>3610507.51</v>
      </c>
      <c r="S92" s="24"/>
      <c r="T92" s="27"/>
      <c r="U92" s="27"/>
      <c r="V92" s="27"/>
      <c r="W92" s="27"/>
    </row>
    <row r="93" spans="1:23" x14ac:dyDescent="0.25">
      <c r="A93" s="19" t="s">
        <v>251</v>
      </c>
      <c r="B93" s="67" t="s">
        <v>249</v>
      </c>
      <c r="C93" s="68"/>
      <c r="D93" s="69"/>
      <c r="E93" s="67" t="s">
        <v>250</v>
      </c>
      <c r="F93" s="68"/>
      <c r="G93" s="69"/>
      <c r="H93" s="20" t="s">
        <v>1309</v>
      </c>
      <c r="I93" s="20">
        <v>4575.46</v>
      </c>
      <c r="J93" s="20">
        <v>4575.46</v>
      </c>
      <c r="K93" s="22">
        <v>504.02262808405203</v>
      </c>
      <c r="L93" s="22">
        <v>2306135.37</v>
      </c>
      <c r="M93" s="22">
        <f t="shared" si="6"/>
        <v>504.02262723310884</v>
      </c>
      <c r="N93" s="22">
        <f t="shared" si="7"/>
        <v>2306135.37</v>
      </c>
      <c r="O93" s="23"/>
      <c r="P93" s="24"/>
      <c r="Q93" s="24"/>
      <c r="R93" s="22">
        <v>2306135.37</v>
      </c>
      <c r="S93" s="24"/>
      <c r="T93" s="27"/>
      <c r="U93" s="27"/>
      <c r="V93" s="27"/>
      <c r="W93" s="27"/>
    </row>
    <row r="94" spans="1:23" x14ac:dyDescent="0.25">
      <c r="A94" s="19" t="s">
        <v>254</v>
      </c>
      <c r="B94" s="67" t="s">
        <v>252</v>
      </c>
      <c r="C94" s="68"/>
      <c r="D94" s="69"/>
      <c r="E94" s="67" t="s">
        <v>253</v>
      </c>
      <c r="F94" s="68"/>
      <c r="G94" s="69"/>
      <c r="H94" s="20" t="s">
        <v>1309</v>
      </c>
      <c r="I94" s="20">
        <v>14878.68</v>
      </c>
      <c r="J94" s="20">
        <v>14878.68</v>
      </c>
      <c r="K94" s="22">
        <v>618.43395413297401</v>
      </c>
      <c r="L94" s="22">
        <v>9201480.9100000001</v>
      </c>
      <c r="M94" s="22">
        <f t="shared" si="6"/>
        <v>618.43395449058653</v>
      </c>
      <c r="N94" s="22">
        <f t="shared" si="7"/>
        <v>9201480.9100000001</v>
      </c>
      <c r="O94" s="23"/>
      <c r="P94" s="24"/>
      <c r="Q94" s="24"/>
      <c r="R94" s="22">
        <v>9201480.9100000001</v>
      </c>
      <c r="S94" s="24"/>
      <c r="T94" s="27"/>
      <c r="U94" s="27"/>
      <c r="V94" s="27"/>
      <c r="W94" s="27"/>
    </row>
    <row r="95" spans="1:23" x14ac:dyDescent="0.25">
      <c r="A95" s="19" t="s">
        <v>257</v>
      </c>
      <c r="B95" s="67" t="s">
        <v>255</v>
      </c>
      <c r="C95" s="68"/>
      <c r="D95" s="69"/>
      <c r="E95" s="67" t="s">
        <v>256</v>
      </c>
      <c r="F95" s="68"/>
      <c r="G95" s="69"/>
      <c r="H95" s="20" t="s">
        <v>1309</v>
      </c>
      <c r="I95" s="20">
        <v>303.22000000000003</v>
      </c>
      <c r="J95" s="20">
        <v>303.22000000000003</v>
      </c>
      <c r="K95" s="22">
        <v>1657.1984673082138</v>
      </c>
      <c r="L95" s="22">
        <v>502495.72</v>
      </c>
      <c r="M95" s="22">
        <f t="shared" si="6"/>
        <v>1657.1984697579312</v>
      </c>
      <c r="N95" s="22">
        <f t="shared" si="7"/>
        <v>502495.72</v>
      </c>
      <c r="O95" s="23"/>
      <c r="P95" s="24"/>
      <c r="Q95" s="24"/>
      <c r="R95" s="22">
        <v>502495.72</v>
      </c>
      <c r="S95" s="24"/>
      <c r="T95" s="27"/>
      <c r="U95" s="27"/>
      <c r="V95" s="27"/>
      <c r="W95" s="27"/>
    </row>
    <row r="96" spans="1:23" x14ac:dyDescent="0.25">
      <c r="A96" s="19" t="s">
        <v>260</v>
      </c>
      <c r="B96" s="67" t="s">
        <v>258</v>
      </c>
      <c r="C96" s="68"/>
      <c r="D96" s="69"/>
      <c r="E96" s="67" t="s">
        <v>259</v>
      </c>
      <c r="F96" s="68"/>
      <c r="G96" s="69"/>
      <c r="H96" s="20" t="s">
        <v>1309</v>
      </c>
      <c r="I96" s="20">
        <v>5029.66</v>
      </c>
      <c r="J96" s="20">
        <v>5029.66</v>
      </c>
      <c r="K96" s="22">
        <v>1017.147626686734</v>
      </c>
      <c r="L96" s="22">
        <v>5115906.7300000004</v>
      </c>
      <c r="M96" s="22">
        <f t="shared" si="6"/>
        <v>1017.1476262809018</v>
      </c>
      <c r="N96" s="22">
        <f t="shared" si="7"/>
        <v>5115906.7300000004</v>
      </c>
      <c r="O96" s="23"/>
      <c r="P96" s="24"/>
      <c r="Q96" s="24"/>
      <c r="R96" s="22">
        <v>5115906.7300000004</v>
      </c>
      <c r="S96" s="24"/>
      <c r="T96" s="27"/>
      <c r="U96" s="27"/>
      <c r="V96" s="27"/>
      <c r="W96" s="27"/>
    </row>
    <row r="97" spans="1:23" x14ac:dyDescent="0.25">
      <c r="A97" s="19" t="s">
        <v>263</v>
      </c>
      <c r="B97" s="67" t="s">
        <v>261</v>
      </c>
      <c r="C97" s="68"/>
      <c r="D97" s="69"/>
      <c r="E97" s="67" t="s">
        <v>262</v>
      </c>
      <c r="F97" s="68"/>
      <c r="G97" s="69"/>
      <c r="H97" s="20" t="s">
        <v>1309</v>
      </c>
      <c r="I97" s="20">
        <v>4760.6099999999997</v>
      </c>
      <c r="J97" s="20">
        <v>4760.6099999999997</v>
      </c>
      <c r="K97" s="22">
        <v>2094.7489207414619</v>
      </c>
      <c r="L97" s="22">
        <v>9972282.6600000001</v>
      </c>
      <c r="M97" s="22">
        <f t="shared" si="6"/>
        <v>2094.7489208315742</v>
      </c>
      <c r="N97" s="22">
        <f t="shared" si="7"/>
        <v>9972282.6600000001</v>
      </c>
      <c r="O97" s="23"/>
      <c r="P97" s="24"/>
      <c r="Q97" s="24"/>
      <c r="R97" s="22">
        <v>9972282.6600000001</v>
      </c>
      <c r="S97" s="24"/>
      <c r="T97" s="27"/>
      <c r="U97" s="27"/>
      <c r="V97" s="27"/>
      <c r="W97" s="27"/>
    </row>
    <row r="98" spans="1:23" x14ac:dyDescent="0.25">
      <c r="A98" s="19" t="s">
        <v>266</v>
      </c>
      <c r="B98" s="67" t="s">
        <v>264</v>
      </c>
      <c r="C98" s="68"/>
      <c r="D98" s="69"/>
      <c r="E98" s="67" t="s">
        <v>265</v>
      </c>
      <c r="F98" s="68"/>
      <c r="G98" s="69"/>
      <c r="H98" s="20" t="s">
        <v>1309</v>
      </c>
      <c r="I98" s="20">
        <v>121.29</v>
      </c>
      <c r="J98" s="20">
        <v>121.29</v>
      </c>
      <c r="K98" s="22">
        <v>4183.1311560928443</v>
      </c>
      <c r="L98" s="22">
        <v>507371.98</v>
      </c>
      <c r="M98" s="22">
        <f t="shared" si="6"/>
        <v>4183.1311732212052</v>
      </c>
      <c r="N98" s="22">
        <f t="shared" si="7"/>
        <v>507371.98</v>
      </c>
      <c r="O98" s="23"/>
      <c r="P98" s="24"/>
      <c r="Q98" s="24"/>
      <c r="R98" s="22">
        <v>507371.98</v>
      </c>
      <c r="S98" s="24"/>
      <c r="T98" s="27"/>
      <c r="U98" s="27"/>
      <c r="V98" s="27"/>
      <c r="W98" s="27"/>
    </row>
    <row r="99" spans="1:23" x14ac:dyDescent="0.25">
      <c r="A99" s="19" t="s">
        <v>269</v>
      </c>
      <c r="B99" s="67" t="s">
        <v>267</v>
      </c>
      <c r="C99" s="68"/>
      <c r="D99" s="69"/>
      <c r="E99" s="67" t="s">
        <v>268</v>
      </c>
      <c r="F99" s="68"/>
      <c r="G99" s="69"/>
      <c r="H99" s="20" t="s">
        <v>1309</v>
      </c>
      <c r="I99" s="20">
        <v>214.23</v>
      </c>
      <c r="J99" s="20">
        <v>214.23</v>
      </c>
      <c r="K99" s="22">
        <v>888.09292424062801</v>
      </c>
      <c r="L99" s="22">
        <v>190256.15</v>
      </c>
      <c r="M99" s="22">
        <f t="shared" si="6"/>
        <v>888.09293749708263</v>
      </c>
      <c r="N99" s="22">
        <f t="shared" si="7"/>
        <v>190256.15</v>
      </c>
      <c r="O99" s="23"/>
      <c r="P99" s="24"/>
      <c r="Q99" s="24"/>
      <c r="R99" s="22">
        <v>190256.15</v>
      </c>
      <c r="S99" s="24"/>
      <c r="T99" s="27"/>
      <c r="U99" s="27"/>
      <c r="V99" s="27"/>
      <c r="W99" s="27"/>
    </row>
    <row r="100" spans="1:23" x14ac:dyDescent="0.25">
      <c r="A100" s="19" t="s">
        <v>272</v>
      </c>
      <c r="B100" s="67" t="s">
        <v>270</v>
      </c>
      <c r="C100" s="68"/>
      <c r="D100" s="69"/>
      <c r="E100" s="67" t="s">
        <v>271</v>
      </c>
      <c r="F100" s="68"/>
      <c r="G100" s="69"/>
      <c r="H100" s="20" t="s">
        <v>24</v>
      </c>
      <c r="I100" s="20">
        <v>1</v>
      </c>
      <c r="J100" s="20">
        <v>1</v>
      </c>
      <c r="K100" s="22">
        <v>117005.09378094874</v>
      </c>
      <c r="L100" s="22">
        <v>117005.09</v>
      </c>
      <c r="M100" s="22">
        <f t="shared" si="6"/>
        <v>117005.09</v>
      </c>
      <c r="N100" s="22">
        <f t="shared" si="7"/>
        <v>117005.09</v>
      </c>
      <c r="O100" s="23"/>
      <c r="P100" s="24"/>
      <c r="Q100" s="24"/>
      <c r="R100" s="22">
        <v>117005.09</v>
      </c>
      <c r="S100" s="24"/>
      <c r="T100" s="27"/>
      <c r="U100" s="27"/>
      <c r="V100" s="27"/>
      <c r="W100" s="27"/>
    </row>
    <row r="101" spans="1:23" x14ac:dyDescent="0.25">
      <c r="A101" s="19" t="s">
        <v>274</v>
      </c>
      <c r="B101" s="67" t="s">
        <v>273</v>
      </c>
      <c r="C101" s="68"/>
      <c r="D101" s="69"/>
      <c r="E101" s="67" t="s">
        <v>262</v>
      </c>
      <c r="F101" s="68"/>
      <c r="G101" s="69"/>
      <c r="H101" s="20" t="s">
        <v>1309</v>
      </c>
      <c r="I101" s="20">
        <v>59.6</v>
      </c>
      <c r="J101" s="20">
        <v>59.6</v>
      </c>
      <c r="K101" s="22">
        <v>2547.0720738688801</v>
      </c>
      <c r="L101" s="22">
        <v>151805.5</v>
      </c>
      <c r="M101" s="22">
        <f t="shared" si="6"/>
        <v>2547.0721476510066</v>
      </c>
      <c r="N101" s="22">
        <f t="shared" si="7"/>
        <v>151805.5</v>
      </c>
      <c r="O101" s="23"/>
      <c r="P101" s="24"/>
      <c r="Q101" s="24"/>
      <c r="R101" s="22">
        <v>151805.5</v>
      </c>
      <c r="S101" s="24"/>
      <c r="T101" s="27"/>
      <c r="U101" s="27"/>
      <c r="V101" s="27"/>
      <c r="W101" s="27"/>
    </row>
    <row r="102" spans="1:23" x14ac:dyDescent="0.25">
      <c r="A102" s="19" t="s">
        <v>277</v>
      </c>
      <c r="B102" s="67" t="s">
        <v>275</v>
      </c>
      <c r="C102" s="68"/>
      <c r="D102" s="69"/>
      <c r="E102" s="67" t="s">
        <v>276</v>
      </c>
      <c r="F102" s="68"/>
      <c r="G102" s="69"/>
      <c r="H102" s="20" t="s">
        <v>1309</v>
      </c>
      <c r="I102" s="20">
        <v>87.44</v>
      </c>
      <c r="J102" s="20">
        <v>87.44</v>
      </c>
      <c r="K102" s="22">
        <v>1698.780881262174</v>
      </c>
      <c r="L102" s="22">
        <v>148541.4</v>
      </c>
      <c r="M102" s="22">
        <f t="shared" si="6"/>
        <v>1698.7808783165599</v>
      </c>
      <c r="N102" s="22">
        <f t="shared" si="7"/>
        <v>148541.4</v>
      </c>
      <c r="O102" s="23"/>
      <c r="P102" s="24"/>
      <c r="Q102" s="24"/>
      <c r="R102" s="22">
        <v>148541.4</v>
      </c>
      <c r="S102" s="24"/>
      <c r="T102" s="27"/>
      <c r="U102" s="27"/>
      <c r="V102" s="27"/>
      <c r="W102" s="27"/>
    </row>
    <row r="103" spans="1:23" ht="26.25" customHeight="1" x14ac:dyDescent="0.25">
      <c r="A103" s="19" t="s">
        <v>280</v>
      </c>
      <c r="B103" s="67" t="s">
        <v>278</v>
      </c>
      <c r="C103" s="68"/>
      <c r="D103" s="69"/>
      <c r="E103" s="67" t="s">
        <v>279</v>
      </c>
      <c r="F103" s="68"/>
      <c r="G103" s="69"/>
      <c r="H103" s="20" t="s">
        <v>1309</v>
      </c>
      <c r="I103" s="20">
        <v>3341</v>
      </c>
      <c r="J103" s="20">
        <v>3341</v>
      </c>
      <c r="K103" s="22">
        <v>12851.741388685878</v>
      </c>
      <c r="L103" s="22">
        <v>42937667.979999997</v>
      </c>
      <c r="M103" s="22">
        <f t="shared" si="6"/>
        <v>12851.741388805745</v>
      </c>
      <c r="N103" s="22">
        <f t="shared" si="7"/>
        <v>42937667.979999997</v>
      </c>
      <c r="O103" s="23"/>
      <c r="P103" s="24"/>
      <c r="Q103" s="24"/>
      <c r="R103" s="22">
        <v>42937667.979999997</v>
      </c>
      <c r="S103" s="24"/>
      <c r="T103" s="27"/>
      <c r="U103" s="27"/>
      <c r="V103" s="27"/>
      <c r="W103" s="27"/>
    </row>
    <row r="104" spans="1:23" ht="24" customHeight="1" x14ac:dyDescent="0.25">
      <c r="A104" s="19" t="s">
        <v>283</v>
      </c>
      <c r="B104" s="67" t="s">
        <v>281</v>
      </c>
      <c r="C104" s="68"/>
      <c r="D104" s="69"/>
      <c r="E104" s="67" t="s">
        <v>282</v>
      </c>
      <c r="F104" s="68"/>
      <c r="G104" s="69"/>
      <c r="H104" s="20" t="s">
        <v>1309</v>
      </c>
      <c r="I104" s="20">
        <v>92.72</v>
      </c>
      <c r="J104" s="20">
        <v>92.72</v>
      </c>
      <c r="K104" s="22">
        <v>7622.533979165124</v>
      </c>
      <c r="L104" s="22">
        <v>706761.35</v>
      </c>
      <c r="M104" s="22">
        <f t="shared" si="6"/>
        <v>7622.5339732528037</v>
      </c>
      <c r="N104" s="22">
        <f t="shared" si="7"/>
        <v>706761.35</v>
      </c>
      <c r="O104" s="23"/>
      <c r="P104" s="24"/>
      <c r="Q104" s="24"/>
      <c r="R104" s="22">
        <v>706761.35</v>
      </c>
      <c r="S104" s="24"/>
      <c r="T104" s="27"/>
      <c r="U104" s="27"/>
      <c r="V104" s="27"/>
      <c r="W104" s="27"/>
    </row>
    <row r="105" spans="1:23" x14ac:dyDescent="0.25">
      <c r="A105" s="19" t="s">
        <v>286</v>
      </c>
      <c r="B105" s="67" t="s">
        <v>284</v>
      </c>
      <c r="C105" s="68"/>
      <c r="D105" s="69"/>
      <c r="E105" s="67" t="s">
        <v>285</v>
      </c>
      <c r="F105" s="68"/>
      <c r="G105" s="69"/>
      <c r="H105" s="20" t="s">
        <v>1309</v>
      </c>
      <c r="I105" s="20">
        <v>72</v>
      </c>
      <c r="J105" s="20">
        <v>72</v>
      </c>
      <c r="K105" s="22">
        <v>7596.082390958526</v>
      </c>
      <c r="L105" s="22">
        <v>546917.93000000005</v>
      </c>
      <c r="M105" s="22">
        <f t="shared" si="6"/>
        <v>7596.0823611111118</v>
      </c>
      <c r="N105" s="22">
        <f t="shared" si="7"/>
        <v>546917.93000000005</v>
      </c>
      <c r="O105" s="23"/>
      <c r="P105" s="24"/>
      <c r="Q105" s="24"/>
      <c r="R105" s="22">
        <v>546917.93000000005</v>
      </c>
      <c r="S105" s="24"/>
      <c r="T105" s="27"/>
      <c r="U105" s="27"/>
      <c r="V105" s="27"/>
      <c r="W105" s="27"/>
    </row>
    <row r="106" spans="1:23" x14ac:dyDescent="0.25">
      <c r="A106" s="19" t="s">
        <v>289</v>
      </c>
      <c r="B106" s="67" t="s">
        <v>287</v>
      </c>
      <c r="C106" s="68"/>
      <c r="D106" s="69"/>
      <c r="E106" s="67" t="s">
        <v>288</v>
      </c>
      <c r="F106" s="68"/>
      <c r="G106" s="69"/>
      <c r="H106" s="20" t="s">
        <v>1309</v>
      </c>
      <c r="I106" s="20">
        <v>11.2</v>
      </c>
      <c r="J106" s="20">
        <v>11.2</v>
      </c>
      <c r="K106" s="22">
        <v>6097.4342857551483</v>
      </c>
      <c r="L106" s="22">
        <v>68291.27</v>
      </c>
      <c r="M106" s="22">
        <f t="shared" si="6"/>
        <v>6097.4348214285719</v>
      </c>
      <c r="N106" s="22">
        <f t="shared" si="7"/>
        <v>68291.27</v>
      </c>
      <c r="O106" s="23"/>
      <c r="P106" s="24"/>
      <c r="Q106" s="24"/>
      <c r="R106" s="22">
        <v>68291.27</v>
      </c>
      <c r="S106" s="24"/>
      <c r="T106" s="27"/>
      <c r="U106" s="27"/>
      <c r="V106" s="27"/>
      <c r="W106" s="27"/>
    </row>
    <row r="107" spans="1:23" x14ac:dyDescent="0.25">
      <c r="A107" s="19" t="s">
        <v>292</v>
      </c>
      <c r="B107" s="67" t="s">
        <v>290</v>
      </c>
      <c r="C107" s="68"/>
      <c r="D107" s="69"/>
      <c r="E107" s="67" t="s">
        <v>291</v>
      </c>
      <c r="F107" s="68"/>
      <c r="G107" s="69"/>
      <c r="H107" s="20" t="s">
        <v>24</v>
      </c>
      <c r="I107" s="20">
        <v>1</v>
      </c>
      <c r="J107" s="20">
        <v>1</v>
      </c>
      <c r="K107" s="22">
        <v>223231.20018551956</v>
      </c>
      <c r="L107" s="22">
        <v>223231.2</v>
      </c>
      <c r="M107" s="22">
        <f t="shared" si="6"/>
        <v>223231.2</v>
      </c>
      <c r="N107" s="22">
        <f t="shared" si="7"/>
        <v>223231.2</v>
      </c>
      <c r="O107" s="23"/>
      <c r="P107" s="24"/>
      <c r="Q107" s="24"/>
      <c r="R107" s="22">
        <v>223231.2</v>
      </c>
      <c r="S107" s="24"/>
      <c r="T107" s="27"/>
      <c r="U107" s="27"/>
      <c r="V107" s="27"/>
      <c r="W107" s="27"/>
    </row>
    <row r="108" spans="1:23" x14ac:dyDescent="0.25">
      <c r="A108" s="19" t="s">
        <v>295</v>
      </c>
      <c r="B108" s="67" t="s">
        <v>293</v>
      </c>
      <c r="C108" s="68"/>
      <c r="D108" s="69"/>
      <c r="E108" s="67" t="s">
        <v>294</v>
      </c>
      <c r="F108" s="68"/>
      <c r="G108" s="69"/>
      <c r="H108" s="20" t="s">
        <v>20</v>
      </c>
      <c r="I108" s="20">
        <v>1.0247999999999999</v>
      </c>
      <c r="J108" s="20">
        <v>1.0247999999999999</v>
      </c>
      <c r="K108" s="22">
        <v>211976.58161871892</v>
      </c>
      <c r="L108" s="22">
        <v>217233.6</v>
      </c>
      <c r="M108" s="22">
        <f t="shared" si="6"/>
        <v>211976.58079625294</v>
      </c>
      <c r="N108" s="22">
        <f t="shared" si="7"/>
        <v>217233.6</v>
      </c>
      <c r="O108" s="23"/>
      <c r="P108" s="24"/>
      <c r="Q108" s="24"/>
      <c r="R108" s="22">
        <v>217233.6</v>
      </c>
      <c r="S108" s="24"/>
      <c r="T108" s="27"/>
      <c r="U108" s="27"/>
      <c r="V108" s="27"/>
      <c r="W108" s="27"/>
    </row>
    <row r="109" spans="1:23" x14ac:dyDescent="0.25">
      <c r="A109" s="19" t="s">
        <v>298</v>
      </c>
      <c r="B109" s="67" t="s">
        <v>296</v>
      </c>
      <c r="C109" s="68"/>
      <c r="D109" s="69"/>
      <c r="E109" s="67" t="s">
        <v>297</v>
      </c>
      <c r="F109" s="68"/>
      <c r="G109" s="69"/>
      <c r="H109" s="20" t="s">
        <v>24</v>
      </c>
      <c r="I109" s="20">
        <v>1</v>
      </c>
      <c r="J109" s="20">
        <v>1</v>
      </c>
      <c r="K109" s="22">
        <v>140253.1051705014</v>
      </c>
      <c r="L109" s="22">
        <v>140253.10999999999</v>
      </c>
      <c r="M109" s="22">
        <f t="shared" si="6"/>
        <v>140253.10999999999</v>
      </c>
      <c r="N109" s="22">
        <f t="shared" si="7"/>
        <v>140253.10999999999</v>
      </c>
      <c r="O109" s="23"/>
      <c r="P109" s="24"/>
      <c r="Q109" s="24"/>
      <c r="R109" s="22">
        <v>140253.10999999999</v>
      </c>
      <c r="S109" s="24"/>
      <c r="T109" s="27"/>
      <c r="U109" s="27"/>
      <c r="V109" s="27"/>
      <c r="W109" s="27"/>
    </row>
    <row r="110" spans="1:23" x14ac:dyDescent="0.25">
      <c r="A110" s="19" t="s">
        <v>301</v>
      </c>
      <c r="B110" s="67" t="s">
        <v>299</v>
      </c>
      <c r="C110" s="68"/>
      <c r="D110" s="69"/>
      <c r="E110" s="67" t="s">
        <v>300</v>
      </c>
      <c r="F110" s="68"/>
      <c r="G110" s="69"/>
      <c r="H110" s="20" t="s">
        <v>16</v>
      </c>
      <c r="I110" s="20">
        <v>9</v>
      </c>
      <c r="J110" s="20">
        <v>9</v>
      </c>
      <c r="K110" s="22">
        <v>131776.30128323045</v>
      </c>
      <c r="L110" s="22">
        <v>1185986.71</v>
      </c>
      <c r="M110" s="22">
        <f t="shared" si="6"/>
        <v>131776.3011111111</v>
      </c>
      <c r="N110" s="22">
        <f t="shared" si="7"/>
        <v>1185986.71</v>
      </c>
      <c r="O110" s="23"/>
      <c r="P110" s="24"/>
      <c r="Q110" s="24"/>
      <c r="R110" s="22">
        <v>1185986.71</v>
      </c>
      <c r="S110" s="24"/>
      <c r="T110" s="27"/>
      <c r="U110" s="27"/>
      <c r="V110" s="27"/>
      <c r="W110" s="27"/>
    </row>
    <row r="111" spans="1:23" x14ac:dyDescent="0.25">
      <c r="A111" s="19" t="s">
        <v>304</v>
      </c>
      <c r="B111" s="67" t="s">
        <v>302</v>
      </c>
      <c r="C111" s="68"/>
      <c r="D111" s="69"/>
      <c r="E111" s="67" t="s">
        <v>303</v>
      </c>
      <c r="F111" s="68"/>
      <c r="G111" s="69"/>
      <c r="H111" s="20" t="s">
        <v>28</v>
      </c>
      <c r="I111" s="20">
        <v>90.13</v>
      </c>
      <c r="J111" s="20">
        <v>90.13</v>
      </c>
      <c r="K111" s="22">
        <v>11372.173443760896</v>
      </c>
      <c r="L111" s="22">
        <v>1024973.99</v>
      </c>
      <c r="M111" s="22">
        <f t="shared" si="6"/>
        <v>11372.173416176634</v>
      </c>
      <c r="N111" s="22">
        <f t="shared" si="7"/>
        <v>1024973.99</v>
      </c>
      <c r="O111" s="23"/>
      <c r="P111" s="24"/>
      <c r="Q111" s="24"/>
      <c r="R111" s="22">
        <v>1024973.99</v>
      </c>
      <c r="S111" s="24"/>
      <c r="T111" s="27"/>
      <c r="U111" s="27"/>
      <c r="V111" s="27"/>
      <c r="W111" s="27"/>
    </row>
    <row r="112" spans="1:23" x14ac:dyDescent="0.25">
      <c r="A112" s="19" t="s">
        <v>307</v>
      </c>
      <c r="B112" s="67" t="s">
        <v>305</v>
      </c>
      <c r="C112" s="68"/>
      <c r="D112" s="69"/>
      <c r="E112" s="67" t="s">
        <v>306</v>
      </c>
      <c r="F112" s="68"/>
      <c r="G112" s="69"/>
      <c r="H112" s="20" t="s">
        <v>16</v>
      </c>
      <c r="I112" s="20">
        <v>6</v>
      </c>
      <c r="J112" s="20">
        <v>6</v>
      </c>
      <c r="K112" s="22">
        <v>136924.81095543195</v>
      </c>
      <c r="L112" s="22">
        <v>821548.87</v>
      </c>
      <c r="M112" s="22">
        <f t="shared" si="6"/>
        <v>136924.81166666668</v>
      </c>
      <c r="N112" s="22">
        <f t="shared" si="7"/>
        <v>821548.87</v>
      </c>
      <c r="O112" s="23"/>
      <c r="P112" s="24"/>
      <c r="Q112" s="24"/>
      <c r="R112" s="22">
        <v>821548.87</v>
      </c>
      <c r="S112" s="24"/>
      <c r="T112" s="27"/>
      <c r="U112" s="27"/>
      <c r="V112" s="27"/>
      <c r="W112" s="27"/>
    </row>
    <row r="113" spans="1:23" x14ac:dyDescent="0.25">
      <c r="A113" s="19" t="s">
        <v>310</v>
      </c>
      <c r="B113" s="67" t="s">
        <v>308</v>
      </c>
      <c r="C113" s="68"/>
      <c r="D113" s="69"/>
      <c r="E113" s="67" t="s">
        <v>309</v>
      </c>
      <c r="F113" s="68"/>
      <c r="G113" s="69"/>
      <c r="H113" s="20" t="s">
        <v>24</v>
      </c>
      <c r="I113" s="20">
        <v>1</v>
      </c>
      <c r="J113" s="20">
        <v>1</v>
      </c>
      <c r="K113" s="22">
        <v>36031.012471917515</v>
      </c>
      <c r="L113" s="22">
        <v>36031.01</v>
      </c>
      <c r="M113" s="22">
        <f t="shared" si="6"/>
        <v>36031.01</v>
      </c>
      <c r="N113" s="22">
        <f t="shared" si="7"/>
        <v>36031.01</v>
      </c>
      <c r="O113" s="23"/>
      <c r="P113" s="24"/>
      <c r="Q113" s="24"/>
      <c r="R113" s="22">
        <v>36031.01</v>
      </c>
      <c r="S113" s="24"/>
      <c r="T113" s="27"/>
      <c r="U113" s="27"/>
      <c r="V113" s="27"/>
      <c r="W113" s="27"/>
    </row>
    <row r="114" spans="1:23" x14ac:dyDescent="0.25">
      <c r="A114" s="19" t="s">
        <v>313</v>
      </c>
      <c r="B114" s="67" t="s">
        <v>311</v>
      </c>
      <c r="C114" s="68"/>
      <c r="D114" s="69"/>
      <c r="E114" s="67" t="s">
        <v>312</v>
      </c>
      <c r="F114" s="68"/>
      <c r="G114" s="69"/>
      <c r="H114" s="20" t="s">
        <v>20</v>
      </c>
      <c r="I114" s="20">
        <v>0.55559999999999998</v>
      </c>
      <c r="J114" s="20">
        <v>0.55559999999999998</v>
      </c>
      <c r="K114" s="22">
        <v>341163.95981958666</v>
      </c>
      <c r="L114" s="22">
        <v>189550.7</v>
      </c>
      <c r="M114" s="22">
        <f t="shared" si="6"/>
        <v>341163.9668826494</v>
      </c>
      <c r="N114" s="22">
        <f t="shared" si="7"/>
        <v>189550.7</v>
      </c>
      <c r="O114" s="23"/>
      <c r="P114" s="24"/>
      <c r="Q114" s="24"/>
      <c r="R114" s="24">
        <v>189550.7</v>
      </c>
      <c r="S114" s="24"/>
      <c r="T114" s="27"/>
      <c r="U114" s="27"/>
      <c r="V114" s="27"/>
      <c r="W114" s="27"/>
    </row>
    <row r="115" spans="1:23" x14ac:dyDescent="0.25">
      <c r="A115" s="19" t="s">
        <v>316</v>
      </c>
      <c r="B115" s="67" t="s">
        <v>314</v>
      </c>
      <c r="C115" s="68"/>
      <c r="D115" s="69"/>
      <c r="E115" s="67" t="s">
        <v>315</v>
      </c>
      <c r="F115" s="68"/>
      <c r="G115" s="69"/>
      <c r="H115" s="20" t="s">
        <v>38</v>
      </c>
      <c r="I115" s="20">
        <v>1.7</v>
      </c>
      <c r="J115" s="20">
        <v>1.7</v>
      </c>
      <c r="K115" s="22">
        <v>16931.583022270595</v>
      </c>
      <c r="L115" s="22">
        <v>28783.7</v>
      </c>
      <c r="M115" s="22">
        <f t="shared" si="6"/>
        <v>16931.588235294119</v>
      </c>
      <c r="N115" s="22">
        <f t="shared" si="7"/>
        <v>28783.7</v>
      </c>
      <c r="O115" s="23"/>
      <c r="P115" s="24"/>
      <c r="Q115" s="24"/>
      <c r="R115" s="24">
        <v>28783.7</v>
      </c>
      <c r="S115" s="24"/>
      <c r="T115" s="27"/>
      <c r="U115" s="27"/>
      <c r="V115" s="27"/>
      <c r="W115" s="27"/>
    </row>
    <row r="116" spans="1:23" x14ac:dyDescent="0.25">
      <c r="A116" s="19" t="s">
        <v>319</v>
      </c>
      <c r="B116" s="67" t="s">
        <v>317</v>
      </c>
      <c r="C116" s="68"/>
      <c r="D116" s="69"/>
      <c r="E116" s="67" t="s">
        <v>318</v>
      </c>
      <c r="F116" s="68"/>
      <c r="G116" s="69"/>
      <c r="H116" s="20" t="s">
        <v>28</v>
      </c>
      <c r="I116" s="20">
        <v>106.41</v>
      </c>
      <c r="J116" s="20">
        <v>106.41</v>
      </c>
      <c r="K116" s="22">
        <v>3484.3376948019541</v>
      </c>
      <c r="L116" s="22">
        <v>370768.37</v>
      </c>
      <c r="M116" s="22">
        <f t="shared" si="6"/>
        <v>3484.3376562353164</v>
      </c>
      <c r="N116" s="22">
        <f t="shared" si="7"/>
        <v>370768.37</v>
      </c>
      <c r="O116" s="23"/>
      <c r="P116" s="24"/>
      <c r="Q116" s="24"/>
      <c r="R116" s="24">
        <v>370768.37</v>
      </c>
      <c r="S116" s="24"/>
      <c r="T116" s="27"/>
      <c r="U116" s="27"/>
      <c r="V116" s="27"/>
      <c r="W116" s="27"/>
    </row>
    <row r="117" spans="1:23" x14ac:dyDescent="0.25">
      <c r="A117" s="19" t="s">
        <v>322</v>
      </c>
      <c r="B117" s="67" t="s">
        <v>320</v>
      </c>
      <c r="C117" s="68"/>
      <c r="D117" s="69"/>
      <c r="E117" s="67" t="s">
        <v>321</v>
      </c>
      <c r="F117" s="68"/>
      <c r="G117" s="69"/>
      <c r="H117" s="20" t="s">
        <v>24</v>
      </c>
      <c r="I117" s="20">
        <v>1</v>
      </c>
      <c r="J117" s="20">
        <v>1</v>
      </c>
      <c r="K117" s="22">
        <v>75502.969698525209</v>
      </c>
      <c r="L117" s="22">
        <v>75502.97</v>
      </c>
      <c r="M117" s="22">
        <f t="shared" si="6"/>
        <v>75502.97</v>
      </c>
      <c r="N117" s="22">
        <f t="shared" si="7"/>
        <v>75502.97</v>
      </c>
      <c r="O117" s="23"/>
      <c r="P117" s="24"/>
      <c r="Q117" s="24"/>
      <c r="R117" s="24">
        <v>75502.97</v>
      </c>
      <c r="S117" s="24"/>
      <c r="T117" s="27"/>
      <c r="U117" s="27"/>
      <c r="V117" s="27"/>
      <c r="W117" s="27"/>
    </row>
    <row r="118" spans="1:23" x14ac:dyDescent="0.25">
      <c r="A118" s="19" t="s">
        <v>325</v>
      </c>
      <c r="B118" s="67" t="s">
        <v>323</v>
      </c>
      <c r="C118" s="68"/>
      <c r="D118" s="69"/>
      <c r="E118" s="67" t="s">
        <v>324</v>
      </c>
      <c r="F118" s="68"/>
      <c r="G118" s="69"/>
      <c r="H118" s="20" t="s">
        <v>16</v>
      </c>
      <c r="I118" s="20">
        <v>880</v>
      </c>
      <c r="J118" s="20">
        <v>880</v>
      </c>
      <c r="K118" s="22">
        <v>1013.6558976681121</v>
      </c>
      <c r="L118" s="22">
        <v>892017.19</v>
      </c>
      <c r="M118" s="22">
        <f t="shared" si="6"/>
        <v>1013.6558977272726</v>
      </c>
      <c r="N118" s="22">
        <f t="shared" si="7"/>
        <v>892017.19</v>
      </c>
      <c r="O118" s="23"/>
      <c r="P118" s="24"/>
      <c r="Q118" s="24"/>
      <c r="R118" s="24">
        <v>892017.19</v>
      </c>
      <c r="S118" s="24"/>
      <c r="T118" s="27"/>
      <c r="U118" s="27"/>
      <c r="V118" s="27"/>
      <c r="W118" s="27"/>
    </row>
    <row r="119" spans="1:23" x14ac:dyDescent="0.25">
      <c r="A119" s="19" t="s">
        <v>328</v>
      </c>
      <c r="B119" s="67" t="s">
        <v>326</v>
      </c>
      <c r="C119" s="68"/>
      <c r="D119" s="69"/>
      <c r="E119" s="67" t="s">
        <v>327</v>
      </c>
      <c r="F119" s="68"/>
      <c r="G119" s="69"/>
      <c r="H119" s="20" t="s">
        <v>28</v>
      </c>
      <c r="I119" s="20">
        <v>53</v>
      </c>
      <c r="J119" s="20">
        <v>53</v>
      </c>
      <c r="K119" s="22">
        <v>756.67061066508597</v>
      </c>
      <c r="L119" s="22">
        <v>40103.54</v>
      </c>
      <c r="M119" s="22">
        <f t="shared" si="6"/>
        <v>756.67056603773585</v>
      </c>
      <c r="N119" s="22">
        <f t="shared" si="7"/>
        <v>40103.54</v>
      </c>
      <c r="O119" s="23"/>
      <c r="P119" s="24"/>
      <c r="Q119" s="24"/>
      <c r="R119" s="24">
        <v>40103.54</v>
      </c>
      <c r="S119" s="24"/>
      <c r="T119" s="27"/>
      <c r="U119" s="27"/>
      <c r="V119" s="27"/>
      <c r="W119" s="27"/>
    </row>
    <row r="120" spans="1:23" x14ac:dyDescent="0.25">
      <c r="A120" s="19" t="s">
        <v>331</v>
      </c>
      <c r="B120" s="67" t="s">
        <v>329</v>
      </c>
      <c r="C120" s="68"/>
      <c r="D120" s="69"/>
      <c r="E120" s="67" t="s">
        <v>330</v>
      </c>
      <c r="F120" s="68"/>
      <c r="G120" s="69"/>
      <c r="H120" s="20" t="s">
        <v>1309</v>
      </c>
      <c r="I120" s="20">
        <v>69.900000000000006</v>
      </c>
      <c r="J120" s="20">
        <v>69.900000000000006</v>
      </c>
      <c r="K120" s="22">
        <v>3006.9954576807058</v>
      </c>
      <c r="L120" s="22">
        <v>210188.99</v>
      </c>
      <c r="M120" s="22">
        <f t="shared" si="6"/>
        <v>3006.9955650929896</v>
      </c>
      <c r="N120" s="22">
        <f t="shared" si="7"/>
        <v>210188.99</v>
      </c>
      <c r="O120" s="23"/>
      <c r="P120" s="24"/>
      <c r="Q120" s="24"/>
      <c r="R120" s="24">
        <v>210188.99</v>
      </c>
      <c r="S120" s="24"/>
      <c r="T120" s="27"/>
      <c r="U120" s="27"/>
      <c r="V120" s="27"/>
      <c r="W120" s="27"/>
    </row>
    <row r="121" spans="1:23" x14ac:dyDescent="0.25">
      <c r="A121" s="19" t="s">
        <v>334</v>
      </c>
      <c r="B121" s="67" t="s">
        <v>332</v>
      </c>
      <c r="C121" s="68"/>
      <c r="D121" s="69"/>
      <c r="E121" s="67" t="s">
        <v>333</v>
      </c>
      <c r="F121" s="68"/>
      <c r="G121" s="69"/>
      <c r="H121" s="20" t="s">
        <v>16</v>
      </c>
      <c r="I121" s="20">
        <v>4</v>
      </c>
      <c r="J121" s="20">
        <v>4</v>
      </c>
      <c r="K121" s="22">
        <v>1994.2348751455741</v>
      </c>
      <c r="L121" s="22">
        <v>7976.94</v>
      </c>
      <c r="M121" s="22">
        <f t="shared" si="6"/>
        <v>1994.2349999999999</v>
      </c>
      <c r="N121" s="22">
        <f t="shared" si="7"/>
        <v>7976.94</v>
      </c>
      <c r="O121" s="23"/>
      <c r="P121" s="24"/>
      <c r="Q121" s="24"/>
      <c r="R121" s="24">
        <v>7976.94</v>
      </c>
      <c r="S121" s="24"/>
      <c r="T121" s="27"/>
      <c r="U121" s="27"/>
      <c r="V121" s="27"/>
      <c r="W121" s="27"/>
    </row>
    <row r="122" spans="1:23" x14ac:dyDescent="0.25">
      <c r="A122" s="19" t="s">
        <v>337</v>
      </c>
      <c r="B122" s="67" t="s">
        <v>335</v>
      </c>
      <c r="C122" s="68"/>
      <c r="D122" s="69"/>
      <c r="E122" s="67" t="s">
        <v>336</v>
      </c>
      <c r="F122" s="68"/>
      <c r="G122" s="69"/>
      <c r="H122" s="20" t="s">
        <v>16</v>
      </c>
      <c r="I122" s="20">
        <v>15</v>
      </c>
      <c r="J122" s="20">
        <v>15</v>
      </c>
      <c r="K122" s="22">
        <v>7318.8928257879179</v>
      </c>
      <c r="L122" s="22">
        <v>109783.39</v>
      </c>
      <c r="M122" s="22">
        <f t="shared" si="6"/>
        <v>7318.8926666666666</v>
      </c>
      <c r="N122" s="22">
        <f t="shared" si="7"/>
        <v>109783.39</v>
      </c>
      <c r="O122" s="23"/>
      <c r="P122" s="24"/>
      <c r="Q122" s="24"/>
      <c r="R122" s="24">
        <v>109783.39</v>
      </c>
      <c r="S122" s="24"/>
      <c r="T122" s="27"/>
      <c r="U122" s="27"/>
      <c r="V122" s="27"/>
      <c r="W122" s="27"/>
    </row>
    <row r="123" spans="1:23" x14ac:dyDescent="0.25">
      <c r="A123" s="19" t="s">
        <v>342</v>
      </c>
      <c r="B123" s="67" t="s">
        <v>338</v>
      </c>
      <c r="C123" s="68"/>
      <c r="D123" s="69"/>
      <c r="E123" s="67" t="s">
        <v>339</v>
      </c>
      <c r="F123" s="68"/>
      <c r="G123" s="69"/>
      <c r="H123" s="20" t="s">
        <v>1309</v>
      </c>
      <c r="I123" s="20">
        <v>780.8</v>
      </c>
      <c r="J123" s="20">
        <v>780.8</v>
      </c>
      <c r="K123" s="22">
        <v>6077.9562076398724</v>
      </c>
      <c r="L123" s="22">
        <v>4745668.21</v>
      </c>
      <c r="M123" s="22">
        <f t="shared" si="6"/>
        <v>6077.956211577869</v>
      </c>
      <c r="N123" s="22">
        <f t="shared" si="7"/>
        <v>4745668.21</v>
      </c>
      <c r="O123" s="23"/>
      <c r="P123" s="24"/>
      <c r="Q123" s="24"/>
      <c r="R123" s="24">
        <v>4745668.21</v>
      </c>
      <c r="S123" s="24"/>
      <c r="T123" s="27"/>
      <c r="U123" s="27"/>
      <c r="V123" s="27"/>
      <c r="W123" s="27"/>
    </row>
    <row r="124" spans="1:23" x14ac:dyDescent="0.25">
      <c r="A124" s="29"/>
      <c r="B124" s="63" t="s">
        <v>340</v>
      </c>
      <c r="C124" s="64"/>
      <c r="D124" s="64"/>
      <c r="E124" s="64"/>
      <c r="F124" s="64"/>
      <c r="G124" s="64"/>
      <c r="H124" s="64"/>
      <c r="I124" s="64"/>
      <c r="J124" s="64"/>
      <c r="K124" s="65"/>
      <c r="L124" s="30">
        <f>SUM(L25:L123)</f>
        <v>360183613.65999997</v>
      </c>
      <c r="M124" s="22"/>
      <c r="N124" s="30">
        <f>SUM(N25:N123)</f>
        <v>367614456.52999991</v>
      </c>
      <c r="O124" s="24"/>
      <c r="P124" s="30">
        <f>SUM(P25:P123)</f>
        <v>62217884.710000008</v>
      </c>
      <c r="Q124" s="30">
        <f>SUM(Q25:Q123)</f>
        <v>135031678.18000001</v>
      </c>
      <c r="R124" s="30">
        <f>SUM(R25:R123)</f>
        <v>170364893.64000002</v>
      </c>
      <c r="S124" s="30"/>
      <c r="T124" s="27"/>
      <c r="U124" s="27"/>
      <c r="V124" s="27"/>
      <c r="W124" s="27"/>
    </row>
    <row r="125" spans="1:23" x14ac:dyDescent="0.25">
      <c r="B125" s="105"/>
      <c r="C125" s="106"/>
      <c r="D125" s="107"/>
      <c r="E125" s="105" t="s">
        <v>341</v>
      </c>
      <c r="F125" s="106"/>
      <c r="G125" s="107"/>
      <c r="H125" s="32"/>
      <c r="I125" s="32"/>
      <c r="J125" s="32"/>
      <c r="K125" s="32" t="s">
        <v>3</v>
      </c>
      <c r="L125" s="33" t="s">
        <v>3</v>
      </c>
      <c r="M125" s="22" t="str">
        <f t="shared" ref="M125:M153" si="8">K125</f>
        <v/>
      </c>
      <c r="N125" s="22" t="str">
        <f t="shared" si="7"/>
        <v/>
      </c>
      <c r="O125" s="33"/>
      <c r="P125" s="24"/>
      <c r="Q125" s="24"/>
      <c r="R125" s="24"/>
      <c r="S125" s="24"/>
      <c r="T125" s="27"/>
      <c r="U125" s="27"/>
      <c r="V125" s="27"/>
      <c r="W125" s="27"/>
    </row>
    <row r="126" spans="1:23" x14ac:dyDescent="0.25">
      <c r="A126" s="19" t="s">
        <v>345</v>
      </c>
      <c r="B126" s="67" t="s">
        <v>343</v>
      </c>
      <c r="C126" s="68"/>
      <c r="D126" s="69"/>
      <c r="E126" s="67" t="s">
        <v>344</v>
      </c>
      <c r="F126" s="68"/>
      <c r="G126" s="69"/>
      <c r="H126" s="20" t="s">
        <v>16</v>
      </c>
      <c r="I126" s="21">
        <v>1</v>
      </c>
      <c r="J126" s="21">
        <v>1</v>
      </c>
      <c r="K126" s="22">
        <v>18286.712111657282</v>
      </c>
      <c r="L126" s="22">
        <v>18286.71</v>
      </c>
      <c r="M126" s="22">
        <f t="shared" si="8"/>
        <v>18286.712111657282</v>
      </c>
      <c r="N126" s="22">
        <f t="shared" si="7"/>
        <v>18286.71</v>
      </c>
      <c r="O126" s="23"/>
      <c r="P126" s="24"/>
      <c r="Q126" s="24"/>
      <c r="R126" s="24">
        <v>18286.71</v>
      </c>
      <c r="S126" s="24"/>
      <c r="T126" s="27"/>
      <c r="U126" s="27"/>
      <c r="V126" s="27"/>
      <c r="W126" s="27"/>
    </row>
    <row r="127" spans="1:23" x14ac:dyDescent="0.25">
      <c r="A127" s="19" t="s">
        <v>348</v>
      </c>
      <c r="B127" s="67" t="s">
        <v>346</v>
      </c>
      <c r="C127" s="68"/>
      <c r="D127" s="69"/>
      <c r="E127" s="67" t="s">
        <v>347</v>
      </c>
      <c r="F127" s="68"/>
      <c r="G127" s="69"/>
      <c r="H127" s="20" t="s">
        <v>1310</v>
      </c>
      <c r="I127" s="21">
        <v>1</v>
      </c>
      <c r="J127" s="21">
        <v>1</v>
      </c>
      <c r="K127" s="22">
        <v>782945.50345621747</v>
      </c>
      <c r="L127" s="22">
        <v>782945.5</v>
      </c>
      <c r="M127" s="22">
        <f t="shared" si="8"/>
        <v>782945.50345621747</v>
      </c>
      <c r="N127" s="22">
        <f t="shared" si="7"/>
        <v>782945.5</v>
      </c>
      <c r="O127" s="23"/>
      <c r="P127" s="24"/>
      <c r="Q127" s="24"/>
      <c r="R127" s="24">
        <v>782945.5</v>
      </c>
      <c r="S127" s="24"/>
      <c r="T127" s="27"/>
      <c r="U127" s="27"/>
      <c r="V127" s="27"/>
      <c r="W127" s="27"/>
    </row>
    <row r="128" spans="1:23" x14ac:dyDescent="0.25">
      <c r="A128" s="19" t="s">
        <v>351</v>
      </c>
      <c r="B128" s="67" t="s">
        <v>349</v>
      </c>
      <c r="C128" s="68"/>
      <c r="D128" s="69"/>
      <c r="E128" s="67" t="s">
        <v>350</v>
      </c>
      <c r="F128" s="68"/>
      <c r="G128" s="69"/>
      <c r="H128" s="20" t="s">
        <v>28</v>
      </c>
      <c r="I128" s="21">
        <v>55</v>
      </c>
      <c r="J128" s="21">
        <v>55</v>
      </c>
      <c r="K128" s="22">
        <v>6436.1021567237158</v>
      </c>
      <c r="L128" s="22">
        <v>353985.62</v>
      </c>
      <c r="M128" s="22">
        <f t="shared" si="8"/>
        <v>6436.1021567237158</v>
      </c>
      <c r="N128" s="22">
        <f t="shared" si="7"/>
        <v>353985.62</v>
      </c>
      <c r="O128" s="23"/>
      <c r="P128" s="24"/>
      <c r="Q128" s="24">
        <v>353985.62</v>
      </c>
      <c r="R128" s="24"/>
      <c r="S128" s="24"/>
      <c r="T128" s="27"/>
      <c r="U128" s="27"/>
      <c r="V128" s="27"/>
      <c r="W128" s="27"/>
    </row>
    <row r="129" spans="1:23" x14ac:dyDescent="0.25">
      <c r="A129" s="19" t="s">
        <v>354</v>
      </c>
      <c r="B129" s="67" t="s">
        <v>352</v>
      </c>
      <c r="C129" s="68"/>
      <c r="D129" s="69"/>
      <c r="E129" s="67" t="s">
        <v>353</v>
      </c>
      <c r="F129" s="68"/>
      <c r="G129" s="69"/>
      <c r="H129" s="20" t="s">
        <v>28</v>
      </c>
      <c r="I129" s="26">
        <v>13.8</v>
      </c>
      <c r="J129" s="26">
        <v>13.8</v>
      </c>
      <c r="K129" s="22">
        <v>3508.0734937718457</v>
      </c>
      <c r="L129" s="22">
        <v>48411.41</v>
      </c>
      <c r="M129" s="22">
        <f t="shared" si="8"/>
        <v>3508.0734937718457</v>
      </c>
      <c r="N129" s="22">
        <f t="shared" si="7"/>
        <v>48411.41</v>
      </c>
      <c r="O129" s="23"/>
      <c r="P129" s="24"/>
      <c r="Q129" s="56">
        <f>N129</f>
        <v>48411.41</v>
      </c>
      <c r="R129" s="22"/>
      <c r="S129" s="24"/>
      <c r="T129" s="27"/>
      <c r="U129" s="27"/>
      <c r="V129" s="27"/>
      <c r="W129" s="27"/>
    </row>
    <row r="130" spans="1:23" x14ac:dyDescent="0.25">
      <c r="A130" s="19" t="s">
        <v>357</v>
      </c>
      <c r="B130" s="67" t="s">
        <v>355</v>
      </c>
      <c r="C130" s="68"/>
      <c r="D130" s="69"/>
      <c r="E130" s="67" t="s">
        <v>356</v>
      </c>
      <c r="F130" s="68"/>
      <c r="G130" s="69"/>
      <c r="H130" s="20" t="s">
        <v>28</v>
      </c>
      <c r="I130" s="26">
        <v>148.1</v>
      </c>
      <c r="J130" s="26">
        <v>148.1</v>
      </c>
      <c r="K130" s="22">
        <v>5345.2402507549623</v>
      </c>
      <c r="L130" s="22">
        <v>791630.08</v>
      </c>
      <c r="M130" s="22">
        <f t="shared" si="8"/>
        <v>5345.2402507549623</v>
      </c>
      <c r="N130" s="22">
        <f t="shared" si="7"/>
        <v>791630.08</v>
      </c>
      <c r="O130" s="23"/>
      <c r="P130" s="24"/>
      <c r="Q130" s="62">
        <f>N130</f>
        <v>791630.08</v>
      </c>
      <c r="R130" s="24"/>
      <c r="S130" s="24"/>
      <c r="T130" s="27"/>
      <c r="U130" s="27"/>
      <c r="V130" s="27"/>
      <c r="W130" s="27"/>
    </row>
    <row r="131" spans="1:23" x14ac:dyDescent="0.25">
      <c r="A131" s="19" t="s">
        <v>360</v>
      </c>
      <c r="B131" s="67" t="s">
        <v>358</v>
      </c>
      <c r="C131" s="68"/>
      <c r="D131" s="69"/>
      <c r="E131" s="67" t="s">
        <v>359</v>
      </c>
      <c r="F131" s="68"/>
      <c r="G131" s="69"/>
      <c r="H131" s="20" t="s">
        <v>28</v>
      </c>
      <c r="I131" s="21">
        <v>864</v>
      </c>
      <c r="J131" s="21">
        <v>864</v>
      </c>
      <c r="K131" s="22">
        <v>462.94755937211403</v>
      </c>
      <c r="L131" s="22">
        <v>399986.69</v>
      </c>
      <c r="M131" s="22">
        <f t="shared" si="8"/>
        <v>462.94755937211403</v>
      </c>
      <c r="N131" s="22">
        <f t="shared" si="7"/>
        <v>399986.69</v>
      </c>
      <c r="O131" s="23"/>
      <c r="P131" s="24"/>
      <c r="Q131" s="62">
        <f>N131</f>
        <v>399986.69</v>
      </c>
      <c r="R131" s="22"/>
      <c r="S131" s="24"/>
      <c r="T131" s="27"/>
      <c r="U131" s="27"/>
      <c r="V131" s="27"/>
      <c r="W131" s="27"/>
    </row>
    <row r="132" spans="1:23" ht="27" customHeight="1" x14ac:dyDescent="0.25">
      <c r="A132" s="19" t="s">
        <v>363</v>
      </c>
      <c r="B132" s="67" t="s">
        <v>361</v>
      </c>
      <c r="C132" s="68"/>
      <c r="D132" s="69"/>
      <c r="E132" s="67" t="s">
        <v>362</v>
      </c>
      <c r="F132" s="68"/>
      <c r="G132" s="69"/>
      <c r="H132" s="20" t="s">
        <v>28</v>
      </c>
      <c r="I132" s="26">
        <v>2496.6</v>
      </c>
      <c r="J132" s="26">
        <v>2496.6</v>
      </c>
      <c r="K132" s="22">
        <v>2459.002908621414</v>
      </c>
      <c r="L132" s="22">
        <v>6139146.6600000001</v>
      </c>
      <c r="M132" s="22">
        <f t="shared" si="8"/>
        <v>2459.002908621414</v>
      </c>
      <c r="N132" s="22">
        <f t="shared" si="7"/>
        <v>6139146.6600000001</v>
      </c>
      <c r="O132" s="23"/>
      <c r="P132" s="24"/>
      <c r="Q132" s="62">
        <f>2000000-206368</f>
        <v>1793632</v>
      </c>
      <c r="R132" s="22">
        <f>N132-Q132</f>
        <v>4345514.66</v>
      </c>
      <c r="S132" s="24"/>
      <c r="T132" s="50"/>
      <c r="U132" s="27"/>
      <c r="V132" s="27"/>
      <c r="W132" s="27"/>
    </row>
    <row r="133" spans="1:23" x14ac:dyDescent="0.25">
      <c r="A133" s="19" t="s">
        <v>366</v>
      </c>
      <c r="B133" s="67" t="s">
        <v>364</v>
      </c>
      <c r="C133" s="68"/>
      <c r="D133" s="69"/>
      <c r="E133" s="67" t="s">
        <v>365</v>
      </c>
      <c r="F133" s="68"/>
      <c r="G133" s="69"/>
      <c r="H133" s="20" t="s">
        <v>16</v>
      </c>
      <c r="I133" s="21">
        <v>1</v>
      </c>
      <c r="J133" s="21">
        <v>1</v>
      </c>
      <c r="K133" s="22">
        <v>24125.678866467024</v>
      </c>
      <c r="L133" s="22">
        <v>24125.68</v>
      </c>
      <c r="M133" s="22">
        <f t="shared" si="8"/>
        <v>24125.678866467024</v>
      </c>
      <c r="N133" s="22">
        <f t="shared" si="7"/>
        <v>24125.68</v>
      </c>
      <c r="O133" s="23"/>
      <c r="P133" s="24"/>
      <c r="Q133" s="24"/>
      <c r="R133" s="24">
        <v>24125.678866467024</v>
      </c>
      <c r="S133" s="24"/>
      <c r="T133" s="27"/>
      <c r="U133" s="27"/>
      <c r="V133" s="27"/>
      <c r="W133" s="27"/>
    </row>
    <row r="134" spans="1:23" x14ac:dyDescent="0.25">
      <c r="A134" s="19" t="s">
        <v>369</v>
      </c>
      <c r="B134" s="67" t="s">
        <v>367</v>
      </c>
      <c r="C134" s="68"/>
      <c r="D134" s="69"/>
      <c r="E134" s="67" t="s">
        <v>368</v>
      </c>
      <c r="F134" s="68"/>
      <c r="G134" s="69"/>
      <c r="H134" s="20" t="s">
        <v>16</v>
      </c>
      <c r="I134" s="21">
        <v>51</v>
      </c>
      <c r="J134" s="21">
        <v>51</v>
      </c>
      <c r="K134" s="22">
        <v>11592.868624040466</v>
      </c>
      <c r="L134" s="22">
        <v>591236.30000000005</v>
      </c>
      <c r="M134" s="22">
        <f t="shared" si="8"/>
        <v>11592.868624040466</v>
      </c>
      <c r="N134" s="22">
        <f t="shared" si="7"/>
        <v>591236.30000000005</v>
      </c>
      <c r="O134" s="23"/>
      <c r="P134" s="24"/>
      <c r="Q134" s="24"/>
      <c r="R134" s="24">
        <v>591236.30000000005</v>
      </c>
      <c r="S134" s="24"/>
      <c r="T134" s="27"/>
      <c r="U134" s="27"/>
      <c r="V134" s="27"/>
      <c r="W134" s="27"/>
    </row>
    <row r="135" spans="1:23" x14ac:dyDescent="0.25">
      <c r="A135" s="19" t="s">
        <v>372</v>
      </c>
      <c r="B135" s="67" t="s">
        <v>370</v>
      </c>
      <c r="C135" s="68"/>
      <c r="D135" s="69"/>
      <c r="E135" s="67" t="s">
        <v>371</v>
      </c>
      <c r="F135" s="68"/>
      <c r="G135" s="69"/>
      <c r="H135" s="20" t="s">
        <v>16</v>
      </c>
      <c r="I135" s="21">
        <v>1</v>
      </c>
      <c r="J135" s="21">
        <v>1</v>
      </c>
      <c r="K135" s="22">
        <v>25487.741674161342</v>
      </c>
      <c r="L135" s="22">
        <v>25487.74</v>
      </c>
      <c r="M135" s="22">
        <f t="shared" si="8"/>
        <v>25487.741674161342</v>
      </c>
      <c r="N135" s="22">
        <f t="shared" si="7"/>
        <v>25487.74</v>
      </c>
      <c r="O135" s="23"/>
      <c r="P135" s="24"/>
      <c r="Q135" s="24"/>
      <c r="R135" s="24">
        <v>25487.74</v>
      </c>
      <c r="S135" s="24"/>
      <c r="T135" s="27"/>
      <c r="U135" s="27"/>
      <c r="V135" s="27"/>
      <c r="W135" s="27"/>
    </row>
    <row r="136" spans="1:23" x14ac:dyDescent="0.25">
      <c r="A136" s="19" t="s">
        <v>375</v>
      </c>
      <c r="B136" s="67" t="s">
        <v>373</v>
      </c>
      <c r="C136" s="68"/>
      <c r="D136" s="69"/>
      <c r="E136" s="67" t="s">
        <v>374</v>
      </c>
      <c r="F136" s="68"/>
      <c r="G136" s="69"/>
      <c r="H136" s="20" t="s">
        <v>1310</v>
      </c>
      <c r="I136" s="21">
        <v>1</v>
      </c>
      <c r="J136" s="21">
        <v>1</v>
      </c>
      <c r="K136" s="22">
        <v>1187843.2071649835</v>
      </c>
      <c r="L136" s="22">
        <v>1187843.21</v>
      </c>
      <c r="M136" s="22">
        <f t="shared" si="8"/>
        <v>1187843.2071649835</v>
      </c>
      <c r="N136" s="22">
        <f t="shared" si="7"/>
        <v>1187843.21</v>
      </c>
      <c r="O136" s="23"/>
      <c r="P136" s="24"/>
      <c r="Q136" s="24"/>
      <c r="R136" s="24">
        <v>1187843.21</v>
      </c>
      <c r="S136" s="24"/>
      <c r="T136" s="27"/>
      <c r="U136" s="27"/>
      <c r="V136" s="27"/>
      <c r="W136" s="27"/>
    </row>
    <row r="137" spans="1:23" x14ac:dyDescent="0.25">
      <c r="A137" s="19" t="s">
        <v>378</v>
      </c>
      <c r="B137" s="67" t="s">
        <v>376</v>
      </c>
      <c r="C137" s="68"/>
      <c r="D137" s="69"/>
      <c r="E137" s="67" t="s">
        <v>377</v>
      </c>
      <c r="F137" s="68"/>
      <c r="G137" s="69"/>
      <c r="H137" s="20" t="s">
        <v>16</v>
      </c>
      <c r="I137" s="21">
        <v>20</v>
      </c>
      <c r="J137" s="21">
        <v>20</v>
      </c>
      <c r="K137" s="22">
        <v>7152.0856685678218</v>
      </c>
      <c r="L137" s="22">
        <v>143041.71</v>
      </c>
      <c r="M137" s="22">
        <f t="shared" si="8"/>
        <v>7152.0856685678218</v>
      </c>
      <c r="N137" s="22">
        <f t="shared" si="7"/>
        <v>143041.71</v>
      </c>
      <c r="O137" s="23"/>
      <c r="P137" s="24"/>
      <c r="Q137" s="24"/>
      <c r="R137" s="24">
        <v>143041.71</v>
      </c>
      <c r="S137" s="24"/>
      <c r="T137" s="27"/>
      <c r="U137" s="27"/>
      <c r="V137" s="27"/>
      <c r="W137" s="27"/>
    </row>
    <row r="138" spans="1:23" x14ac:dyDescent="0.25">
      <c r="A138" s="19" t="s">
        <v>381</v>
      </c>
      <c r="B138" s="67" t="s">
        <v>379</v>
      </c>
      <c r="C138" s="68"/>
      <c r="D138" s="69"/>
      <c r="E138" s="67" t="s">
        <v>380</v>
      </c>
      <c r="F138" s="68"/>
      <c r="G138" s="69"/>
      <c r="H138" s="20" t="s">
        <v>24</v>
      </c>
      <c r="I138" s="21">
        <v>20</v>
      </c>
      <c r="J138" s="21">
        <v>20</v>
      </c>
      <c r="K138" s="22">
        <v>8519.9680246265088</v>
      </c>
      <c r="L138" s="22">
        <v>170399.35999999999</v>
      </c>
      <c r="M138" s="22">
        <f t="shared" si="8"/>
        <v>8519.9680246265088</v>
      </c>
      <c r="N138" s="22">
        <f t="shared" si="7"/>
        <v>170399.35999999999</v>
      </c>
      <c r="O138" s="23"/>
      <c r="P138" s="24"/>
      <c r="Q138" s="24"/>
      <c r="R138" s="24">
        <v>170399.35999999999</v>
      </c>
      <c r="S138" s="24"/>
      <c r="T138" s="27"/>
      <c r="U138" s="27"/>
      <c r="V138" s="27"/>
      <c r="W138" s="27"/>
    </row>
    <row r="139" spans="1:23" x14ac:dyDescent="0.25">
      <c r="A139" s="19" t="s">
        <v>386</v>
      </c>
      <c r="B139" s="67" t="s">
        <v>382</v>
      </c>
      <c r="C139" s="68"/>
      <c r="D139" s="69"/>
      <c r="E139" s="67" t="s">
        <v>383</v>
      </c>
      <c r="F139" s="68"/>
      <c r="G139" s="69"/>
      <c r="H139" s="20" t="s">
        <v>24</v>
      </c>
      <c r="I139" s="21">
        <v>4</v>
      </c>
      <c r="J139" s="21">
        <v>4</v>
      </c>
      <c r="K139" s="22">
        <v>5210.2764684311878</v>
      </c>
      <c r="L139" s="22">
        <v>20841.11</v>
      </c>
      <c r="M139" s="22">
        <f t="shared" si="8"/>
        <v>5210.2764684311878</v>
      </c>
      <c r="N139" s="22">
        <f t="shared" si="7"/>
        <v>20841.11</v>
      </c>
      <c r="O139" s="23"/>
      <c r="P139" s="24"/>
      <c r="Q139" s="24"/>
      <c r="R139" s="24">
        <v>20841.11</v>
      </c>
      <c r="S139" s="24"/>
      <c r="T139" s="27"/>
      <c r="U139" s="27"/>
      <c r="V139" s="27"/>
      <c r="W139" s="27"/>
    </row>
    <row r="140" spans="1:23" x14ac:dyDescent="0.25">
      <c r="A140" s="29"/>
      <c r="B140" s="63" t="s">
        <v>384</v>
      </c>
      <c r="C140" s="64"/>
      <c r="D140" s="64"/>
      <c r="E140" s="64"/>
      <c r="F140" s="64"/>
      <c r="G140" s="64"/>
      <c r="H140" s="64"/>
      <c r="I140" s="64"/>
      <c r="J140" s="64"/>
      <c r="K140" s="65"/>
      <c r="L140" s="30">
        <f>SUM(L126:L139)</f>
        <v>10697367.780000001</v>
      </c>
      <c r="M140" s="22"/>
      <c r="N140" s="30">
        <f>SUM(N126:N139)</f>
        <v>10697367.780000001</v>
      </c>
      <c r="O140" s="24"/>
      <c r="P140" s="30"/>
      <c r="Q140" s="30">
        <f>SUM(Q126:Q139)</f>
        <v>3387645.8</v>
      </c>
      <c r="R140" s="30">
        <f>SUM(R126:R139)</f>
        <v>7309721.9788664682</v>
      </c>
      <c r="S140" s="31"/>
      <c r="T140" s="27"/>
      <c r="U140" s="27"/>
      <c r="V140" s="27"/>
      <c r="W140" s="27"/>
    </row>
    <row r="141" spans="1:23" x14ac:dyDescent="0.25">
      <c r="B141" s="70"/>
      <c r="C141" s="71"/>
      <c r="D141" s="72"/>
      <c r="E141" s="70" t="s">
        <v>385</v>
      </c>
      <c r="F141" s="71"/>
      <c r="G141" s="72"/>
      <c r="H141" s="35"/>
      <c r="I141" s="35"/>
      <c r="J141" s="35"/>
      <c r="K141" s="35" t="s">
        <v>3</v>
      </c>
      <c r="L141" s="33" t="s">
        <v>3</v>
      </c>
      <c r="M141" s="22" t="str">
        <f t="shared" si="8"/>
        <v/>
      </c>
      <c r="N141" s="22" t="str">
        <f t="shared" si="7"/>
        <v/>
      </c>
      <c r="O141" s="33"/>
      <c r="P141" s="24"/>
      <c r="Q141" s="24"/>
      <c r="R141" s="24"/>
      <c r="S141" s="24"/>
      <c r="T141" s="27"/>
      <c r="U141" s="27"/>
      <c r="V141" s="27"/>
      <c r="W141" s="27"/>
    </row>
    <row r="142" spans="1:23" x14ac:dyDescent="0.25">
      <c r="A142" s="19" t="s">
        <v>389</v>
      </c>
      <c r="B142" s="67" t="s">
        <v>387</v>
      </c>
      <c r="C142" s="68"/>
      <c r="D142" s="69"/>
      <c r="E142" s="67" t="s">
        <v>388</v>
      </c>
      <c r="F142" s="68"/>
      <c r="G142" s="69"/>
      <c r="H142" s="20" t="s">
        <v>24</v>
      </c>
      <c r="I142" s="21">
        <v>130</v>
      </c>
      <c r="J142" s="21">
        <v>130</v>
      </c>
      <c r="K142" s="22">
        <v>5627.8613943989822</v>
      </c>
      <c r="L142" s="22">
        <v>731621.98</v>
      </c>
      <c r="M142" s="22">
        <f t="shared" si="8"/>
        <v>5627.8613943989822</v>
      </c>
      <c r="N142" s="22">
        <f t="shared" si="7"/>
        <v>731621.98</v>
      </c>
      <c r="O142" s="23"/>
      <c r="P142" s="24"/>
      <c r="Q142" s="24"/>
      <c r="R142" s="24">
        <v>731621.98</v>
      </c>
      <c r="S142" s="24"/>
      <c r="T142" s="27"/>
      <c r="U142" s="27"/>
      <c r="V142" s="27"/>
      <c r="W142" s="27"/>
    </row>
    <row r="143" spans="1:23" x14ac:dyDescent="0.25">
      <c r="A143" s="19" t="s">
        <v>392</v>
      </c>
      <c r="B143" s="67" t="s">
        <v>390</v>
      </c>
      <c r="C143" s="68"/>
      <c r="D143" s="69"/>
      <c r="E143" s="67" t="s">
        <v>391</v>
      </c>
      <c r="F143" s="68"/>
      <c r="G143" s="69"/>
      <c r="H143" s="20" t="s">
        <v>24</v>
      </c>
      <c r="I143" s="21">
        <v>113</v>
      </c>
      <c r="J143" s="21">
        <v>113</v>
      </c>
      <c r="K143" s="22">
        <v>15575.787420507138</v>
      </c>
      <c r="L143" s="22">
        <v>1760063.98</v>
      </c>
      <c r="M143" s="22">
        <f t="shared" si="8"/>
        <v>15575.787420507138</v>
      </c>
      <c r="N143" s="22">
        <f t="shared" si="7"/>
        <v>1760063.98</v>
      </c>
      <c r="O143" s="23"/>
      <c r="P143" s="24"/>
      <c r="Q143" s="24"/>
      <c r="R143" s="24">
        <v>1760063.98</v>
      </c>
      <c r="S143" s="24"/>
      <c r="T143" s="27"/>
      <c r="U143" s="27"/>
      <c r="V143" s="27"/>
      <c r="W143" s="27"/>
    </row>
    <row r="144" spans="1:23" x14ac:dyDescent="0.25">
      <c r="A144" s="19" t="s">
        <v>395</v>
      </c>
      <c r="B144" s="67" t="s">
        <v>393</v>
      </c>
      <c r="C144" s="68"/>
      <c r="D144" s="69"/>
      <c r="E144" s="67" t="s">
        <v>394</v>
      </c>
      <c r="F144" s="68"/>
      <c r="G144" s="69"/>
      <c r="H144" s="20" t="s">
        <v>24</v>
      </c>
      <c r="I144" s="21">
        <v>5</v>
      </c>
      <c r="J144" s="21">
        <v>5</v>
      </c>
      <c r="K144" s="22">
        <v>4646.4766333018379</v>
      </c>
      <c r="L144" s="22">
        <v>23232.38</v>
      </c>
      <c r="M144" s="22">
        <f t="shared" si="8"/>
        <v>4646.4766333018379</v>
      </c>
      <c r="N144" s="22">
        <f t="shared" si="7"/>
        <v>23232.38</v>
      </c>
      <c r="O144" s="23"/>
      <c r="P144" s="24"/>
      <c r="Q144" s="24"/>
      <c r="R144" s="24">
        <v>23232.38</v>
      </c>
      <c r="S144" s="24"/>
      <c r="T144" s="27"/>
      <c r="U144" s="27"/>
      <c r="V144" s="27"/>
      <c r="W144" s="27"/>
    </row>
    <row r="145" spans="1:23" x14ac:dyDescent="0.25">
      <c r="A145" s="19" t="s">
        <v>398</v>
      </c>
      <c r="B145" s="67" t="s">
        <v>396</v>
      </c>
      <c r="C145" s="68"/>
      <c r="D145" s="69"/>
      <c r="E145" s="67" t="s">
        <v>397</v>
      </c>
      <c r="F145" s="68"/>
      <c r="G145" s="69"/>
      <c r="H145" s="20" t="s">
        <v>24</v>
      </c>
      <c r="I145" s="21">
        <v>97</v>
      </c>
      <c r="J145" s="21">
        <v>97</v>
      </c>
      <c r="K145" s="22">
        <v>13753.960396135746</v>
      </c>
      <c r="L145" s="22">
        <v>1334134.1599999999</v>
      </c>
      <c r="M145" s="22">
        <f t="shared" si="8"/>
        <v>13753.960396135746</v>
      </c>
      <c r="N145" s="22">
        <f t="shared" si="7"/>
        <v>1334134.1599999999</v>
      </c>
      <c r="O145" s="23"/>
      <c r="P145" s="24"/>
      <c r="Q145" s="24"/>
      <c r="R145" s="24">
        <v>1334134.1599999999</v>
      </c>
      <c r="S145" s="24"/>
      <c r="T145" s="27"/>
      <c r="U145" s="27"/>
      <c r="V145" s="27"/>
      <c r="W145" s="27"/>
    </row>
    <row r="146" spans="1:23" x14ac:dyDescent="0.25">
      <c r="A146" s="19" t="s">
        <v>401</v>
      </c>
      <c r="B146" s="67" t="s">
        <v>399</v>
      </c>
      <c r="C146" s="68"/>
      <c r="D146" s="69"/>
      <c r="E146" s="67" t="s">
        <v>400</v>
      </c>
      <c r="F146" s="68"/>
      <c r="G146" s="69"/>
      <c r="H146" s="20" t="s">
        <v>24</v>
      </c>
      <c r="I146" s="21">
        <v>5</v>
      </c>
      <c r="J146" s="21">
        <v>5</v>
      </c>
      <c r="K146" s="22">
        <v>31859.629839958547</v>
      </c>
      <c r="L146" s="22">
        <v>159298.15</v>
      </c>
      <c r="M146" s="22">
        <f t="shared" si="8"/>
        <v>31859.629839958547</v>
      </c>
      <c r="N146" s="22">
        <f t="shared" si="7"/>
        <v>159298.15</v>
      </c>
      <c r="O146" s="23"/>
      <c r="P146" s="24"/>
      <c r="Q146" s="24"/>
      <c r="R146" s="24">
        <v>159298.15</v>
      </c>
      <c r="S146" s="24"/>
      <c r="T146" s="27"/>
      <c r="U146" s="27"/>
      <c r="V146" s="27"/>
      <c r="W146" s="27"/>
    </row>
    <row r="147" spans="1:23" x14ac:dyDescent="0.25">
      <c r="A147" s="19" t="s">
        <v>404</v>
      </c>
      <c r="B147" s="67" t="s">
        <v>402</v>
      </c>
      <c r="C147" s="68"/>
      <c r="D147" s="69"/>
      <c r="E147" s="67" t="s">
        <v>403</v>
      </c>
      <c r="F147" s="68"/>
      <c r="G147" s="69"/>
      <c r="H147" s="20" t="s">
        <v>16</v>
      </c>
      <c r="I147" s="21">
        <v>5</v>
      </c>
      <c r="J147" s="21">
        <v>5</v>
      </c>
      <c r="K147" s="22">
        <v>13849.072707095989</v>
      </c>
      <c r="L147" s="22">
        <v>69245.36</v>
      </c>
      <c r="M147" s="22">
        <f t="shared" si="8"/>
        <v>13849.072707095989</v>
      </c>
      <c r="N147" s="22">
        <f t="shared" si="7"/>
        <v>69245.36</v>
      </c>
      <c r="O147" s="23"/>
      <c r="P147" s="24"/>
      <c r="Q147" s="24"/>
      <c r="R147" s="24">
        <v>69245.36</v>
      </c>
      <c r="S147" s="24"/>
      <c r="T147" s="27"/>
      <c r="U147" s="27"/>
      <c r="V147" s="27"/>
      <c r="W147" s="27"/>
    </row>
    <row r="148" spans="1:23" x14ac:dyDescent="0.25">
      <c r="A148" s="19" t="s">
        <v>407</v>
      </c>
      <c r="B148" s="67" t="s">
        <v>405</v>
      </c>
      <c r="C148" s="68"/>
      <c r="D148" s="69"/>
      <c r="E148" s="67" t="s">
        <v>406</v>
      </c>
      <c r="F148" s="68"/>
      <c r="G148" s="69"/>
      <c r="H148" s="20" t="s">
        <v>24</v>
      </c>
      <c r="I148" s="21">
        <v>8</v>
      </c>
      <c r="J148" s="21">
        <v>8</v>
      </c>
      <c r="K148" s="22">
        <v>14487.462240748495</v>
      </c>
      <c r="L148" s="22">
        <v>115899.7</v>
      </c>
      <c r="M148" s="22">
        <f t="shared" si="8"/>
        <v>14487.462240748495</v>
      </c>
      <c r="N148" s="22">
        <f t="shared" si="7"/>
        <v>115899.7</v>
      </c>
      <c r="O148" s="23"/>
      <c r="P148" s="24"/>
      <c r="Q148" s="24"/>
      <c r="R148" s="24">
        <v>115899.7</v>
      </c>
      <c r="S148" s="24"/>
      <c r="T148" s="27"/>
      <c r="U148" s="27"/>
      <c r="V148" s="27"/>
      <c r="W148" s="27"/>
    </row>
    <row r="149" spans="1:23" x14ac:dyDescent="0.25">
      <c r="A149" s="19" t="s">
        <v>410</v>
      </c>
      <c r="B149" s="67" t="s">
        <v>408</v>
      </c>
      <c r="C149" s="68"/>
      <c r="D149" s="69"/>
      <c r="E149" s="67" t="s">
        <v>409</v>
      </c>
      <c r="F149" s="68"/>
      <c r="G149" s="69"/>
      <c r="H149" s="20" t="s">
        <v>24</v>
      </c>
      <c r="I149" s="21">
        <v>75</v>
      </c>
      <c r="J149" s="21">
        <v>75</v>
      </c>
      <c r="K149" s="22">
        <v>7864.338700691178</v>
      </c>
      <c r="L149" s="22">
        <v>589825.4</v>
      </c>
      <c r="M149" s="22">
        <f t="shared" si="8"/>
        <v>7864.338700691178</v>
      </c>
      <c r="N149" s="22">
        <f t="shared" si="7"/>
        <v>589825.4</v>
      </c>
      <c r="O149" s="23"/>
      <c r="P149" s="24"/>
      <c r="Q149" s="24"/>
      <c r="R149" s="24">
        <v>589825.4</v>
      </c>
      <c r="S149" s="24"/>
      <c r="T149" s="27"/>
      <c r="U149" s="27"/>
      <c r="V149" s="27"/>
      <c r="W149" s="27"/>
    </row>
    <row r="150" spans="1:23" x14ac:dyDescent="0.25">
      <c r="A150" s="19" t="s">
        <v>413</v>
      </c>
      <c r="B150" s="67" t="s">
        <v>411</v>
      </c>
      <c r="C150" s="68"/>
      <c r="D150" s="69"/>
      <c r="E150" s="67" t="s">
        <v>412</v>
      </c>
      <c r="F150" s="68"/>
      <c r="G150" s="69"/>
      <c r="H150" s="20" t="s">
        <v>28</v>
      </c>
      <c r="I150" s="26">
        <v>1380.8</v>
      </c>
      <c r="J150" s="26">
        <v>1380.8</v>
      </c>
      <c r="K150" s="22">
        <v>2976.9128692125778</v>
      </c>
      <c r="L150" s="22">
        <v>4110521.29</v>
      </c>
      <c r="M150" s="22">
        <f t="shared" si="8"/>
        <v>2976.9128692125778</v>
      </c>
      <c r="N150" s="22">
        <f t="shared" si="7"/>
        <v>4110521.29</v>
      </c>
      <c r="O150" s="23"/>
      <c r="P150" s="24"/>
      <c r="Q150" s="24"/>
      <c r="R150" s="24">
        <v>4110521.29</v>
      </c>
      <c r="S150" s="24"/>
      <c r="T150" s="27"/>
      <c r="U150" s="27"/>
      <c r="V150" s="27"/>
      <c r="W150" s="27"/>
    </row>
    <row r="151" spans="1:23" x14ac:dyDescent="0.25">
      <c r="A151" s="19" t="s">
        <v>415</v>
      </c>
      <c r="B151" s="67" t="s">
        <v>414</v>
      </c>
      <c r="C151" s="68"/>
      <c r="D151" s="69"/>
      <c r="E151" s="67" t="s">
        <v>359</v>
      </c>
      <c r="F151" s="68"/>
      <c r="G151" s="69"/>
      <c r="H151" s="20" t="s">
        <v>28</v>
      </c>
      <c r="I151" s="21">
        <v>626</v>
      </c>
      <c r="J151" s="21">
        <v>626</v>
      </c>
      <c r="K151" s="22">
        <v>535.03037552292608</v>
      </c>
      <c r="L151" s="22">
        <v>334929.02</v>
      </c>
      <c r="M151" s="22">
        <f t="shared" si="8"/>
        <v>535.03037552292608</v>
      </c>
      <c r="N151" s="22">
        <f t="shared" si="7"/>
        <v>334929.02</v>
      </c>
      <c r="O151" s="23"/>
      <c r="P151" s="24"/>
      <c r="Q151" s="24"/>
      <c r="R151" s="24">
        <v>334929.02</v>
      </c>
      <c r="S151" s="24"/>
      <c r="T151" s="27"/>
      <c r="U151" s="27"/>
      <c r="V151" s="27"/>
      <c r="W151" s="27"/>
    </row>
    <row r="152" spans="1:23" x14ac:dyDescent="0.25">
      <c r="A152" s="19" t="s">
        <v>418</v>
      </c>
      <c r="B152" s="67" t="s">
        <v>416</v>
      </c>
      <c r="C152" s="68"/>
      <c r="D152" s="69"/>
      <c r="E152" s="67" t="s">
        <v>417</v>
      </c>
      <c r="F152" s="68"/>
      <c r="G152" s="69"/>
      <c r="H152" s="20" t="s">
        <v>16</v>
      </c>
      <c r="I152" s="21">
        <v>4</v>
      </c>
      <c r="J152" s="21">
        <v>4</v>
      </c>
      <c r="K152" s="22">
        <v>23550.568216824358</v>
      </c>
      <c r="L152" s="22">
        <v>94202.27</v>
      </c>
      <c r="M152" s="22">
        <f t="shared" si="8"/>
        <v>23550.568216824358</v>
      </c>
      <c r="N152" s="22">
        <f t="shared" si="7"/>
        <v>94202.27</v>
      </c>
      <c r="O152" s="23"/>
      <c r="P152" s="24"/>
      <c r="Q152" s="24"/>
      <c r="R152" s="24">
        <v>94202.27</v>
      </c>
      <c r="S152" s="24"/>
      <c r="T152" s="27"/>
      <c r="U152" s="27"/>
      <c r="V152" s="27"/>
      <c r="W152" s="27"/>
    </row>
    <row r="153" spans="1:23" x14ac:dyDescent="0.25">
      <c r="A153" s="19" t="s">
        <v>421</v>
      </c>
      <c r="B153" s="67" t="s">
        <v>419</v>
      </c>
      <c r="C153" s="68"/>
      <c r="D153" s="69"/>
      <c r="E153" s="67" t="s">
        <v>420</v>
      </c>
      <c r="F153" s="68"/>
      <c r="G153" s="69"/>
      <c r="H153" s="20" t="s">
        <v>16</v>
      </c>
      <c r="I153" s="21">
        <v>2</v>
      </c>
      <c r="J153" s="21">
        <v>2</v>
      </c>
      <c r="K153" s="22">
        <v>89733.188005676697</v>
      </c>
      <c r="L153" s="22">
        <v>179466.38</v>
      </c>
      <c r="M153" s="22">
        <f t="shared" si="8"/>
        <v>89733.188005676697</v>
      </c>
      <c r="N153" s="22">
        <f t="shared" si="7"/>
        <v>179466.38</v>
      </c>
      <c r="O153" s="23"/>
      <c r="P153" s="24"/>
      <c r="Q153" s="24"/>
      <c r="R153" s="24">
        <v>179466.38</v>
      </c>
      <c r="S153" s="24"/>
      <c r="T153" s="27"/>
      <c r="U153" s="27"/>
      <c r="V153" s="27"/>
      <c r="W153" s="27"/>
    </row>
    <row r="154" spans="1:23" x14ac:dyDescent="0.25">
      <c r="A154" s="19" t="s">
        <v>426</v>
      </c>
      <c r="B154" s="67" t="s">
        <v>422</v>
      </c>
      <c r="C154" s="68"/>
      <c r="D154" s="69"/>
      <c r="E154" s="67" t="s">
        <v>423</v>
      </c>
      <c r="F154" s="68"/>
      <c r="G154" s="69"/>
      <c r="H154" s="20" t="s">
        <v>16</v>
      </c>
      <c r="I154" s="21">
        <v>8</v>
      </c>
      <c r="J154" s="21">
        <v>8</v>
      </c>
      <c r="K154" s="22">
        <v>121841.90446357621</v>
      </c>
      <c r="L154" s="22">
        <v>974735.24</v>
      </c>
      <c r="M154" s="22">
        <f t="shared" ref="M154:M216" si="9">K154</f>
        <v>121841.90446357621</v>
      </c>
      <c r="N154" s="22">
        <f t="shared" ref="N154:N216" si="10">L154</f>
        <v>974735.24</v>
      </c>
      <c r="O154" s="23"/>
      <c r="P154" s="24"/>
      <c r="Q154" s="24"/>
      <c r="R154" s="24">
        <v>974735.24</v>
      </c>
      <c r="S154" s="24"/>
      <c r="T154" s="27"/>
      <c r="U154" s="27"/>
      <c r="V154" s="27"/>
      <c r="W154" s="27"/>
    </row>
    <row r="155" spans="1:23" x14ac:dyDescent="0.25">
      <c r="A155" s="29"/>
      <c r="B155" s="63" t="s">
        <v>424</v>
      </c>
      <c r="C155" s="64"/>
      <c r="D155" s="64"/>
      <c r="E155" s="64"/>
      <c r="F155" s="64"/>
      <c r="G155" s="64"/>
      <c r="H155" s="64"/>
      <c r="I155" s="64"/>
      <c r="J155" s="64"/>
      <c r="K155" s="65"/>
      <c r="L155" s="30">
        <f>SUM(L142:L154)</f>
        <v>10477175.310000001</v>
      </c>
      <c r="M155" s="22"/>
      <c r="N155" s="30">
        <f>SUM(N142:N154)</f>
        <v>10477175.310000001</v>
      </c>
      <c r="O155" s="24"/>
      <c r="P155" s="24"/>
      <c r="Q155" s="30"/>
      <c r="R155" s="30">
        <f>SUM(R142:R154)</f>
        <v>10477175.310000001</v>
      </c>
      <c r="S155" s="31"/>
      <c r="T155" s="27"/>
      <c r="U155" s="27"/>
      <c r="V155" s="27"/>
      <c r="W155" s="27"/>
    </row>
    <row r="156" spans="1:23" x14ac:dyDescent="0.25">
      <c r="B156" s="70"/>
      <c r="C156" s="71"/>
      <c r="D156" s="72"/>
      <c r="E156" s="70" t="s">
        <v>425</v>
      </c>
      <c r="F156" s="71"/>
      <c r="G156" s="72"/>
      <c r="H156" s="35"/>
      <c r="I156" s="35"/>
      <c r="J156" s="35"/>
      <c r="K156" s="35" t="s">
        <v>3</v>
      </c>
      <c r="L156" s="33" t="s">
        <v>3</v>
      </c>
      <c r="M156" s="22" t="str">
        <f t="shared" si="9"/>
        <v/>
      </c>
      <c r="N156" s="22" t="str">
        <f t="shared" si="10"/>
        <v/>
      </c>
      <c r="O156" s="33"/>
      <c r="P156" s="24"/>
      <c r="Q156" s="24"/>
      <c r="R156" s="24"/>
      <c r="S156" s="24"/>
      <c r="T156" s="27"/>
      <c r="U156" s="27"/>
      <c r="V156" s="27"/>
      <c r="W156" s="27"/>
    </row>
    <row r="157" spans="1:23" x14ac:dyDescent="0.25">
      <c r="A157" s="19" t="s">
        <v>429</v>
      </c>
      <c r="B157" s="67" t="s">
        <v>427</v>
      </c>
      <c r="C157" s="68"/>
      <c r="D157" s="69"/>
      <c r="E157" s="67" t="s">
        <v>428</v>
      </c>
      <c r="F157" s="68"/>
      <c r="G157" s="69"/>
      <c r="H157" s="20" t="s">
        <v>24</v>
      </c>
      <c r="I157" s="21">
        <v>61</v>
      </c>
      <c r="J157" s="21">
        <v>61</v>
      </c>
      <c r="K157" s="22">
        <v>234073.44655001548</v>
      </c>
      <c r="L157" s="22">
        <v>14278480.24</v>
      </c>
      <c r="M157" s="22">
        <f t="shared" si="9"/>
        <v>234073.44655001548</v>
      </c>
      <c r="N157" s="22">
        <f t="shared" si="10"/>
        <v>14278480.24</v>
      </c>
      <c r="O157" s="23"/>
      <c r="P157" s="24"/>
      <c r="Q157" s="24"/>
      <c r="R157" s="24">
        <v>14278480.24</v>
      </c>
      <c r="S157" s="24"/>
      <c r="T157" s="27"/>
      <c r="U157" s="27"/>
      <c r="V157" s="27"/>
      <c r="W157" s="27"/>
    </row>
    <row r="158" spans="1:23" x14ac:dyDescent="0.25">
      <c r="A158" s="19" t="s">
        <v>432</v>
      </c>
      <c r="B158" s="67" t="s">
        <v>430</v>
      </c>
      <c r="C158" s="68"/>
      <c r="D158" s="69"/>
      <c r="E158" s="67" t="s">
        <v>431</v>
      </c>
      <c r="F158" s="68"/>
      <c r="G158" s="69"/>
      <c r="H158" s="20" t="s">
        <v>16</v>
      </c>
      <c r="I158" s="21">
        <v>88</v>
      </c>
      <c r="J158" s="21">
        <v>88</v>
      </c>
      <c r="K158" s="22">
        <v>46914.323957179477</v>
      </c>
      <c r="L158" s="22">
        <v>4128460.51</v>
      </c>
      <c r="M158" s="22">
        <f t="shared" si="9"/>
        <v>46914.323957179477</v>
      </c>
      <c r="N158" s="22">
        <f t="shared" si="10"/>
        <v>4128460.51</v>
      </c>
      <c r="O158" s="23"/>
      <c r="P158" s="24"/>
      <c r="Q158" s="24"/>
      <c r="R158" s="24">
        <v>4128460.51</v>
      </c>
      <c r="S158" s="24"/>
      <c r="T158" s="27"/>
      <c r="U158" s="27"/>
      <c r="V158" s="27"/>
      <c r="W158" s="27"/>
    </row>
    <row r="159" spans="1:23" x14ac:dyDescent="0.25">
      <c r="A159" s="19" t="s">
        <v>435</v>
      </c>
      <c r="B159" s="67" t="s">
        <v>433</v>
      </c>
      <c r="C159" s="68"/>
      <c r="D159" s="69"/>
      <c r="E159" s="67" t="s">
        <v>434</v>
      </c>
      <c r="F159" s="68"/>
      <c r="G159" s="69"/>
      <c r="H159" s="20" t="s">
        <v>16</v>
      </c>
      <c r="I159" s="21">
        <v>2</v>
      </c>
      <c r="J159" s="21">
        <v>2</v>
      </c>
      <c r="K159" s="22">
        <v>13660.76803873845</v>
      </c>
      <c r="L159" s="22">
        <v>27321.54</v>
      </c>
      <c r="M159" s="22">
        <f t="shared" si="9"/>
        <v>13660.76803873845</v>
      </c>
      <c r="N159" s="22">
        <f t="shared" si="10"/>
        <v>27321.54</v>
      </c>
      <c r="O159" s="23"/>
      <c r="P159" s="24"/>
      <c r="Q159" s="24"/>
      <c r="R159" s="24">
        <v>27321.54</v>
      </c>
      <c r="S159" s="24"/>
      <c r="T159" s="27"/>
      <c r="U159" s="27"/>
      <c r="V159" s="27"/>
      <c r="W159" s="27"/>
    </row>
    <row r="160" spans="1:23" x14ac:dyDescent="0.25">
      <c r="A160" s="19" t="s">
        <v>438</v>
      </c>
      <c r="B160" s="67" t="s">
        <v>436</v>
      </c>
      <c r="C160" s="68"/>
      <c r="D160" s="69"/>
      <c r="E160" s="67" t="s">
        <v>437</v>
      </c>
      <c r="F160" s="68"/>
      <c r="G160" s="69"/>
      <c r="H160" s="20" t="s">
        <v>1309</v>
      </c>
      <c r="I160" s="25">
        <v>423.58</v>
      </c>
      <c r="J160" s="25">
        <v>423.58</v>
      </c>
      <c r="K160" s="22">
        <v>2463.320317151562</v>
      </c>
      <c r="L160" s="22">
        <v>1043413.22</v>
      </c>
      <c r="M160" s="22">
        <f t="shared" si="9"/>
        <v>2463.320317151562</v>
      </c>
      <c r="N160" s="22">
        <f t="shared" si="10"/>
        <v>1043413.22</v>
      </c>
      <c r="O160" s="23"/>
      <c r="P160" s="24"/>
      <c r="Q160" s="24">
        <v>1043413.22</v>
      </c>
      <c r="R160" s="24"/>
      <c r="S160" s="24"/>
      <c r="T160" s="27"/>
      <c r="U160" s="27"/>
      <c r="V160" s="27"/>
      <c r="W160" s="27"/>
    </row>
    <row r="161" spans="1:23" x14ac:dyDescent="0.25">
      <c r="A161" s="19" t="s">
        <v>441</v>
      </c>
      <c r="B161" s="67" t="s">
        <v>439</v>
      </c>
      <c r="C161" s="68"/>
      <c r="D161" s="69"/>
      <c r="E161" s="67" t="s">
        <v>440</v>
      </c>
      <c r="F161" s="68"/>
      <c r="G161" s="69"/>
      <c r="H161" s="20" t="s">
        <v>1309</v>
      </c>
      <c r="I161" s="25">
        <v>1386.22</v>
      </c>
      <c r="J161" s="25">
        <v>1386.22</v>
      </c>
      <c r="K161" s="22">
        <v>2495.5715578306863</v>
      </c>
      <c r="L161" s="22">
        <v>3459411.21</v>
      </c>
      <c r="M161" s="22">
        <f t="shared" si="9"/>
        <v>2495.5715578306863</v>
      </c>
      <c r="N161" s="22">
        <f t="shared" si="10"/>
        <v>3459411.21</v>
      </c>
      <c r="O161" s="23"/>
      <c r="P161" s="24"/>
      <c r="Q161" s="24">
        <v>3459411.21</v>
      </c>
      <c r="R161" s="24"/>
      <c r="S161" s="24"/>
      <c r="T161" s="27"/>
      <c r="U161" s="27"/>
      <c r="V161" s="27"/>
      <c r="W161" s="27"/>
    </row>
    <row r="162" spans="1:23" x14ac:dyDescent="0.25">
      <c r="A162" s="19" t="s">
        <v>444</v>
      </c>
      <c r="B162" s="67" t="s">
        <v>442</v>
      </c>
      <c r="C162" s="68"/>
      <c r="D162" s="69"/>
      <c r="E162" s="67" t="s">
        <v>443</v>
      </c>
      <c r="F162" s="68"/>
      <c r="G162" s="69"/>
      <c r="H162" s="20" t="s">
        <v>1309</v>
      </c>
      <c r="I162" s="25">
        <v>81.28</v>
      </c>
      <c r="J162" s="25">
        <v>81.28</v>
      </c>
      <c r="K162" s="22">
        <v>2611.9923689558518</v>
      </c>
      <c r="L162" s="22">
        <v>212302.73</v>
      </c>
      <c r="M162" s="22">
        <f t="shared" si="9"/>
        <v>2611.9923689558518</v>
      </c>
      <c r="N162" s="22">
        <f t="shared" si="10"/>
        <v>212302.73</v>
      </c>
      <c r="O162" s="23"/>
      <c r="P162" s="24"/>
      <c r="Q162" s="24">
        <v>212302.73</v>
      </c>
      <c r="R162" s="24"/>
      <c r="S162" s="24"/>
      <c r="T162" s="27"/>
      <c r="U162" s="27"/>
      <c r="V162" s="27"/>
      <c r="W162" s="27"/>
    </row>
    <row r="163" spans="1:23" x14ac:dyDescent="0.25">
      <c r="A163" s="19" t="s">
        <v>447</v>
      </c>
      <c r="B163" s="67" t="s">
        <v>445</v>
      </c>
      <c r="C163" s="68"/>
      <c r="D163" s="69"/>
      <c r="E163" s="67" t="s">
        <v>446</v>
      </c>
      <c r="F163" s="68"/>
      <c r="G163" s="69"/>
      <c r="H163" s="20" t="s">
        <v>16</v>
      </c>
      <c r="I163" s="21">
        <v>206</v>
      </c>
      <c r="J163" s="21">
        <v>206</v>
      </c>
      <c r="K163" s="22">
        <v>2135.6150825890381</v>
      </c>
      <c r="L163" s="22">
        <v>439936.71</v>
      </c>
      <c r="M163" s="22">
        <f t="shared" si="9"/>
        <v>2135.6150825890381</v>
      </c>
      <c r="N163" s="22">
        <f t="shared" si="10"/>
        <v>439936.71</v>
      </c>
      <c r="O163" s="23"/>
      <c r="P163" s="24"/>
      <c r="Q163" s="24">
        <v>439936.71</v>
      </c>
      <c r="R163" s="24"/>
      <c r="S163" s="24"/>
      <c r="T163" s="27"/>
      <c r="U163" s="27"/>
      <c r="V163" s="27"/>
      <c r="W163" s="27"/>
    </row>
    <row r="164" spans="1:23" x14ac:dyDescent="0.25">
      <c r="A164" s="19" t="s">
        <v>450</v>
      </c>
      <c r="B164" s="67" t="s">
        <v>448</v>
      </c>
      <c r="C164" s="68"/>
      <c r="D164" s="69"/>
      <c r="E164" s="67" t="s">
        <v>449</v>
      </c>
      <c r="F164" s="68"/>
      <c r="G164" s="69"/>
      <c r="H164" s="20" t="s">
        <v>16</v>
      </c>
      <c r="I164" s="21">
        <v>181</v>
      </c>
      <c r="J164" s="21">
        <v>181</v>
      </c>
      <c r="K164" s="22">
        <v>1774.4847497285939</v>
      </c>
      <c r="L164" s="22">
        <v>321181.74</v>
      </c>
      <c r="M164" s="22">
        <f t="shared" si="9"/>
        <v>1774.4847497285939</v>
      </c>
      <c r="N164" s="22">
        <f t="shared" si="10"/>
        <v>321181.74</v>
      </c>
      <c r="O164" s="23"/>
      <c r="P164" s="24"/>
      <c r="Q164" s="24">
        <v>321181.74</v>
      </c>
      <c r="R164" s="24"/>
      <c r="S164" s="24"/>
      <c r="T164" s="27"/>
      <c r="U164" s="27"/>
      <c r="V164" s="27"/>
      <c r="W164" s="27"/>
    </row>
    <row r="165" spans="1:23" x14ac:dyDescent="0.25">
      <c r="A165" s="19" t="s">
        <v>453</v>
      </c>
      <c r="B165" s="67" t="s">
        <v>451</v>
      </c>
      <c r="C165" s="68"/>
      <c r="D165" s="69"/>
      <c r="E165" s="67" t="s">
        <v>452</v>
      </c>
      <c r="F165" s="68"/>
      <c r="G165" s="69"/>
      <c r="H165" s="20" t="s">
        <v>16</v>
      </c>
      <c r="I165" s="21">
        <v>35</v>
      </c>
      <c r="J165" s="21">
        <v>35</v>
      </c>
      <c r="K165" s="22">
        <v>6783.0765625371532</v>
      </c>
      <c r="L165" s="22">
        <v>237407.68</v>
      </c>
      <c r="M165" s="22">
        <f t="shared" si="9"/>
        <v>6783.0765625371532</v>
      </c>
      <c r="N165" s="22">
        <f t="shared" si="10"/>
        <v>237407.68</v>
      </c>
      <c r="O165" s="23"/>
      <c r="P165" s="24"/>
      <c r="Q165" s="24">
        <v>237407.68</v>
      </c>
      <c r="R165" s="24"/>
      <c r="S165" s="24"/>
      <c r="T165" s="27"/>
      <c r="U165" s="27"/>
      <c r="V165" s="27"/>
      <c r="W165" s="27"/>
    </row>
    <row r="166" spans="1:23" x14ac:dyDescent="0.25">
      <c r="A166" s="19" t="s">
        <v>456</v>
      </c>
      <c r="B166" s="67" t="s">
        <v>454</v>
      </c>
      <c r="C166" s="68"/>
      <c r="D166" s="69"/>
      <c r="E166" s="67" t="s">
        <v>455</v>
      </c>
      <c r="F166" s="68"/>
      <c r="G166" s="69"/>
      <c r="H166" s="20" t="s">
        <v>16</v>
      </c>
      <c r="I166" s="21">
        <v>160</v>
      </c>
      <c r="J166" s="21">
        <v>160</v>
      </c>
      <c r="K166" s="22">
        <v>15927.387621174306</v>
      </c>
      <c r="L166" s="22">
        <v>2548382.02</v>
      </c>
      <c r="M166" s="22">
        <f t="shared" si="9"/>
        <v>15927.387621174306</v>
      </c>
      <c r="N166" s="22">
        <f t="shared" si="10"/>
        <v>2548382.02</v>
      </c>
      <c r="O166" s="23"/>
      <c r="P166" s="24"/>
      <c r="Q166" s="24">
        <v>2548382.02</v>
      </c>
      <c r="R166" s="24"/>
      <c r="S166" s="24"/>
      <c r="T166" s="27"/>
      <c r="U166" s="27"/>
      <c r="V166" s="27"/>
      <c r="W166" s="27"/>
    </row>
    <row r="167" spans="1:23" x14ac:dyDescent="0.25">
      <c r="A167" s="19" t="s">
        <v>459</v>
      </c>
      <c r="B167" s="67" t="s">
        <v>457</v>
      </c>
      <c r="C167" s="68"/>
      <c r="D167" s="69"/>
      <c r="E167" s="67" t="s">
        <v>458</v>
      </c>
      <c r="F167" s="68"/>
      <c r="G167" s="69"/>
      <c r="H167" s="20" t="s">
        <v>24</v>
      </c>
      <c r="I167" s="21">
        <v>1</v>
      </c>
      <c r="J167" s="21">
        <v>1</v>
      </c>
      <c r="K167" s="22">
        <v>837404.4092883172</v>
      </c>
      <c r="L167" s="22">
        <v>837404.41</v>
      </c>
      <c r="M167" s="22">
        <f t="shared" si="9"/>
        <v>837404.4092883172</v>
      </c>
      <c r="N167" s="22">
        <f t="shared" si="10"/>
        <v>837404.41</v>
      </c>
      <c r="O167" s="23"/>
      <c r="P167" s="24"/>
      <c r="Q167" s="24">
        <v>837404.41</v>
      </c>
      <c r="R167" s="24"/>
      <c r="S167" s="24"/>
      <c r="T167" s="27"/>
      <c r="U167" s="27"/>
      <c r="V167" s="27"/>
      <c r="W167" s="27"/>
    </row>
    <row r="168" spans="1:23" x14ac:dyDescent="0.25">
      <c r="A168" s="19" t="s">
        <v>462</v>
      </c>
      <c r="B168" s="67" t="s">
        <v>460</v>
      </c>
      <c r="C168" s="68"/>
      <c r="D168" s="69"/>
      <c r="E168" s="67" t="s">
        <v>461</v>
      </c>
      <c r="F168" s="68"/>
      <c r="G168" s="69"/>
      <c r="H168" s="20" t="s">
        <v>1309</v>
      </c>
      <c r="I168" s="26">
        <v>2277.5</v>
      </c>
      <c r="J168" s="26">
        <v>2277.5</v>
      </c>
      <c r="K168" s="22">
        <v>1741.397881592022</v>
      </c>
      <c r="L168" s="22">
        <v>3966033.68</v>
      </c>
      <c r="M168" s="22">
        <f t="shared" si="9"/>
        <v>1741.397881592022</v>
      </c>
      <c r="N168" s="22">
        <f t="shared" si="10"/>
        <v>3966033.68</v>
      </c>
      <c r="O168" s="23"/>
      <c r="P168" s="24"/>
      <c r="Q168" s="24">
        <v>3966033.68</v>
      </c>
      <c r="R168" s="24"/>
      <c r="S168" s="24"/>
      <c r="T168" s="27"/>
      <c r="U168" s="27"/>
      <c r="V168" s="27"/>
      <c r="W168" s="27"/>
    </row>
    <row r="169" spans="1:23" x14ac:dyDescent="0.25">
      <c r="A169" s="19" t="s">
        <v>465</v>
      </c>
      <c r="B169" s="67" t="s">
        <v>463</v>
      </c>
      <c r="C169" s="68"/>
      <c r="D169" s="69"/>
      <c r="E169" s="67" t="s">
        <v>464</v>
      </c>
      <c r="F169" s="68"/>
      <c r="G169" s="69"/>
      <c r="H169" s="20" t="s">
        <v>16</v>
      </c>
      <c r="I169" s="21">
        <v>4</v>
      </c>
      <c r="J169" s="21">
        <v>4</v>
      </c>
      <c r="K169" s="22">
        <v>19874.822094537205</v>
      </c>
      <c r="L169" s="22">
        <v>79499.289999999994</v>
      </c>
      <c r="M169" s="22">
        <f t="shared" si="9"/>
        <v>19874.822094537205</v>
      </c>
      <c r="N169" s="22">
        <f t="shared" si="10"/>
        <v>79499.289999999994</v>
      </c>
      <c r="O169" s="23"/>
      <c r="P169" s="24"/>
      <c r="Q169" s="24"/>
      <c r="R169" s="24">
        <v>79499.289999999994</v>
      </c>
      <c r="S169" s="24"/>
      <c r="T169" s="27"/>
      <c r="U169" s="27"/>
      <c r="V169" s="27"/>
      <c r="W169" s="27"/>
    </row>
    <row r="170" spans="1:23" x14ac:dyDescent="0.25">
      <c r="A170" s="19" t="s">
        <v>468</v>
      </c>
      <c r="B170" s="67" t="s">
        <v>466</v>
      </c>
      <c r="C170" s="68"/>
      <c r="D170" s="69"/>
      <c r="E170" s="67" t="s">
        <v>467</v>
      </c>
      <c r="F170" s="68"/>
      <c r="G170" s="69"/>
      <c r="H170" s="20" t="s">
        <v>16</v>
      </c>
      <c r="I170" s="21">
        <v>1</v>
      </c>
      <c r="J170" s="21">
        <v>1</v>
      </c>
      <c r="K170" s="22">
        <v>382293.16525323218</v>
      </c>
      <c r="L170" s="22">
        <v>382293.17</v>
      </c>
      <c r="M170" s="22">
        <f t="shared" si="9"/>
        <v>382293.16525323218</v>
      </c>
      <c r="N170" s="22">
        <f t="shared" si="10"/>
        <v>382293.17</v>
      </c>
      <c r="O170" s="23"/>
      <c r="P170" s="24"/>
      <c r="Q170" s="24"/>
      <c r="R170" s="24">
        <v>382293.17</v>
      </c>
      <c r="S170" s="24"/>
      <c r="T170" s="27"/>
      <c r="U170" s="27"/>
      <c r="V170" s="27"/>
      <c r="W170" s="27"/>
    </row>
    <row r="171" spans="1:23" x14ac:dyDescent="0.25">
      <c r="A171" s="19" t="s">
        <v>471</v>
      </c>
      <c r="B171" s="67" t="s">
        <v>469</v>
      </c>
      <c r="C171" s="68"/>
      <c r="D171" s="69"/>
      <c r="E171" s="67" t="s">
        <v>470</v>
      </c>
      <c r="F171" s="68"/>
      <c r="G171" s="69"/>
      <c r="H171" s="20" t="s">
        <v>16</v>
      </c>
      <c r="I171" s="21">
        <v>1</v>
      </c>
      <c r="J171" s="21">
        <v>1</v>
      </c>
      <c r="K171" s="22">
        <v>107952.45304398282</v>
      </c>
      <c r="L171" s="22">
        <v>107952.45</v>
      </c>
      <c r="M171" s="22">
        <f t="shared" si="9"/>
        <v>107952.45304398282</v>
      </c>
      <c r="N171" s="22">
        <f t="shared" si="10"/>
        <v>107952.45</v>
      </c>
      <c r="O171" s="23"/>
      <c r="P171" s="24"/>
      <c r="Q171" s="24"/>
      <c r="R171" s="24">
        <v>107952.45</v>
      </c>
      <c r="S171" s="24"/>
      <c r="T171" s="27"/>
      <c r="U171" s="27"/>
      <c r="V171" s="27"/>
      <c r="W171" s="27"/>
    </row>
    <row r="172" spans="1:23" x14ac:dyDescent="0.25">
      <c r="A172" s="19" t="s">
        <v>474</v>
      </c>
      <c r="B172" s="67" t="s">
        <v>472</v>
      </c>
      <c r="C172" s="68"/>
      <c r="D172" s="69"/>
      <c r="E172" s="67" t="s">
        <v>473</v>
      </c>
      <c r="F172" s="68"/>
      <c r="G172" s="69"/>
      <c r="H172" s="20" t="s">
        <v>16</v>
      </c>
      <c r="I172" s="21">
        <v>1</v>
      </c>
      <c r="J172" s="21">
        <v>1</v>
      </c>
      <c r="K172" s="22">
        <v>120235.99760544182</v>
      </c>
      <c r="L172" s="22">
        <v>120236</v>
      </c>
      <c r="M172" s="22">
        <f t="shared" si="9"/>
        <v>120235.99760544182</v>
      </c>
      <c r="N172" s="22">
        <f t="shared" si="10"/>
        <v>120236</v>
      </c>
      <c r="O172" s="23"/>
      <c r="P172" s="24"/>
      <c r="Q172" s="24"/>
      <c r="R172" s="24">
        <v>120236</v>
      </c>
      <c r="S172" s="24"/>
      <c r="T172" s="27"/>
      <c r="U172" s="27"/>
      <c r="V172" s="27"/>
      <c r="W172" s="27"/>
    </row>
    <row r="173" spans="1:23" x14ac:dyDescent="0.25">
      <c r="A173" s="19" t="s">
        <v>477</v>
      </c>
      <c r="B173" s="67" t="s">
        <v>475</v>
      </c>
      <c r="C173" s="68"/>
      <c r="D173" s="69"/>
      <c r="E173" s="67" t="s">
        <v>476</v>
      </c>
      <c r="F173" s="68"/>
      <c r="G173" s="69"/>
      <c r="H173" s="20" t="s">
        <v>16</v>
      </c>
      <c r="I173" s="21">
        <v>1</v>
      </c>
      <c r="J173" s="21">
        <v>1</v>
      </c>
      <c r="K173" s="22">
        <v>108073.51954585356</v>
      </c>
      <c r="L173" s="22">
        <v>108073.52</v>
      </c>
      <c r="M173" s="22">
        <f t="shared" si="9"/>
        <v>108073.51954585356</v>
      </c>
      <c r="N173" s="22">
        <f t="shared" si="10"/>
        <v>108073.52</v>
      </c>
      <c r="O173" s="23"/>
      <c r="P173" s="24"/>
      <c r="Q173" s="24"/>
      <c r="R173" s="24">
        <v>108073.52</v>
      </c>
      <c r="S173" s="24"/>
      <c r="T173" s="27"/>
      <c r="U173" s="27"/>
      <c r="V173" s="27"/>
      <c r="W173" s="27"/>
    </row>
    <row r="174" spans="1:23" x14ac:dyDescent="0.25">
      <c r="A174" s="19" t="s">
        <v>480</v>
      </c>
      <c r="B174" s="67" t="s">
        <v>478</v>
      </c>
      <c r="C174" s="68"/>
      <c r="D174" s="69"/>
      <c r="E174" s="67" t="s">
        <v>479</v>
      </c>
      <c r="F174" s="68"/>
      <c r="G174" s="69"/>
      <c r="H174" s="20" t="s">
        <v>16</v>
      </c>
      <c r="I174" s="21">
        <v>1</v>
      </c>
      <c r="J174" s="21">
        <v>1</v>
      </c>
      <c r="K174" s="22">
        <v>10108.744519883207</v>
      </c>
      <c r="L174" s="22">
        <v>10108.74</v>
      </c>
      <c r="M174" s="22">
        <f t="shared" si="9"/>
        <v>10108.744519883207</v>
      </c>
      <c r="N174" s="22">
        <f t="shared" si="10"/>
        <v>10108.74</v>
      </c>
      <c r="O174" s="23"/>
      <c r="P174" s="24"/>
      <c r="Q174" s="24"/>
      <c r="R174" s="24">
        <v>10108.74</v>
      </c>
      <c r="S174" s="24"/>
      <c r="T174" s="27"/>
      <c r="U174" s="27"/>
      <c r="V174" s="27"/>
      <c r="W174" s="27"/>
    </row>
    <row r="175" spans="1:23" x14ac:dyDescent="0.25">
      <c r="A175" s="19" t="s">
        <v>483</v>
      </c>
      <c r="B175" s="67" t="s">
        <v>481</v>
      </c>
      <c r="C175" s="68"/>
      <c r="D175" s="69"/>
      <c r="E175" s="67" t="s">
        <v>482</v>
      </c>
      <c r="F175" s="68"/>
      <c r="G175" s="69"/>
      <c r="H175" s="20" t="s">
        <v>16</v>
      </c>
      <c r="I175" s="21">
        <v>1</v>
      </c>
      <c r="J175" s="21">
        <v>1</v>
      </c>
      <c r="K175" s="22">
        <v>308647.27809942589</v>
      </c>
      <c r="L175" s="22">
        <v>308647.28000000003</v>
      </c>
      <c r="M175" s="22">
        <f t="shared" si="9"/>
        <v>308647.27809942589</v>
      </c>
      <c r="N175" s="22">
        <f t="shared" si="10"/>
        <v>308647.28000000003</v>
      </c>
      <c r="O175" s="23"/>
      <c r="P175" s="24"/>
      <c r="Q175" s="24"/>
      <c r="R175" s="24">
        <v>308647.28000000003</v>
      </c>
      <c r="S175" s="24"/>
      <c r="T175" s="27"/>
      <c r="U175" s="27"/>
      <c r="V175" s="27"/>
      <c r="W175" s="27"/>
    </row>
    <row r="176" spans="1:23" x14ac:dyDescent="0.25">
      <c r="A176" s="19" t="s">
        <v>486</v>
      </c>
      <c r="B176" s="67" t="s">
        <v>484</v>
      </c>
      <c r="C176" s="68"/>
      <c r="D176" s="69"/>
      <c r="E176" s="67" t="s">
        <v>485</v>
      </c>
      <c r="F176" s="68"/>
      <c r="G176" s="69"/>
      <c r="H176" s="20" t="s">
        <v>16</v>
      </c>
      <c r="I176" s="21">
        <v>3</v>
      </c>
      <c r="J176" s="21">
        <v>3</v>
      </c>
      <c r="K176" s="22">
        <v>109444.34649390516</v>
      </c>
      <c r="L176" s="22">
        <v>328333.03999999998</v>
      </c>
      <c r="M176" s="22">
        <f t="shared" si="9"/>
        <v>109444.34649390516</v>
      </c>
      <c r="N176" s="22">
        <f t="shared" si="10"/>
        <v>328333.03999999998</v>
      </c>
      <c r="O176" s="23"/>
      <c r="P176" s="24"/>
      <c r="Q176" s="24"/>
      <c r="R176" s="24">
        <v>328333.03999999998</v>
      </c>
      <c r="S176" s="24"/>
      <c r="T176" s="27"/>
      <c r="U176" s="27"/>
      <c r="V176" s="27"/>
      <c r="W176" s="27"/>
    </row>
    <row r="177" spans="1:23" x14ac:dyDescent="0.25">
      <c r="A177" s="19" t="s">
        <v>489</v>
      </c>
      <c r="B177" s="67" t="s">
        <v>487</v>
      </c>
      <c r="C177" s="68"/>
      <c r="D177" s="69"/>
      <c r="E177" s="67" t="s">
        <v>488</v>
      </c>
      <c r="F177" s="68"/>
      <c r="G177" s="69"/>
      <c r="H177" s="20" t="s">
        <v>16</v>
      </c>
      <c r="I177" s="21">
        <v>8</v>
      </c>
      <c r="J177" s="21">
        <v>8</v>
      </c>
      <c r="K177" s="22">
        <v>183536.72730452853</v>
      </c>
      <c r="L177" s="22">
        <v>1468293.82</v>
      </c>
      <c r="M177" s="22">
        <f t="shared" si="9"/>
        <v>183536.72730452853</v>
      </c>
      <c r="N177" s="22">
        <f t="shared" si="10"/>
        <v>1468293.82</v>
      </c>
      <c r="O177" s="23"/>
      <c r="P177" s="24"/>
      <c r="Q177" s="24"/>
      <c r="R177" s="24">
        <v>1468293.82</v>
      </c>
      <c r="S177" s="24"/>
      <c r="T177" s="27"/>
      <c r="U177" s="27"/>
      <c r="V177" s="27"/>
      <c r="W177" s="27"/>
    </row>
    <row r="178" spans="1:23" x14ac:dyDescent="0.25">
      <c r="A178" s="19" t="s">
        <v>492</v>
      </c>
      <c r="B178" s="67" t="s">
        <v>490</v>
      </c>
      <c r="C178" s="68"/>
      <c r="D178" s="69"/>
      <c r="E178" s="67" t="s">
        <v>491</v>
      </c>
      <c r="F178" s="68"/>
      <c r="G178" s="69"/>
      <c r="H178" s="20" t="s">
        <v>16</v>
      </c>
      <c r="I178" s="21">
        <v>4</v>
      </c>
      <c r="J178" s="21">
        <v>4</v>
      </c>
      <c r="K178" s="22">
        <v>61740.026307221895</v>
      </c>
      <c r="L178" s="22">
        <v>246960.11</v>
      </c>
      <c r="M178" s="22">
        <f t="shared" si="9"/>
        <v>61740.026307221895</v>
      </c>
      <c r="N178" s="22">
        <f t="shared" si="10"/>
        <v>246960.11</v>
      </c>
      <c r="O178" s="23"/>
      <c r="P178" s="24"/>
      <c r="Q178" s="24"/>
      <c r="R178" s="24">
        <v>246960.11</v>
      </c>
      <c r="S178" s="24"/>
      <c r="T178" s="27"/>
      <c r="U178" s="27"/>
      <c r="V178" s="27"/>
      <c r="W178" s="27"/>
    </row>
    <row r="179" spans="1:23" x14ac:dyDescent="0.25">
      <c r="A179" s="19" t="s">
        <v>497</v>
      </c>
      <c r="B179" s="67" t="s">
        <v>493</v>
      </c>
      <c r="C179" s="68"/>
      <c r="D179" s="69"/>
      <c r="E179" s="67" t="s">
        <v>494</v>
      </c>
      <c r="F179" s="68"/>
      <c r="G179" s="69"/>
      <c r="H179" s="20" t="s">
        <v>1309</v>
      </c>
      <c r="I179" s="26">
        <v>386.1</v>
      </c>
      <c r="J179" s="26">
        <v>386.1</v>
      </c>
      <c r="K179" s="22">
        <v>3851.0090335409518</v>
      </c>
      <c r="L179" s="22">
        <v>1486874.59</v>
      </c>
      <c r="M179" s="22">
        <f t="shared" si="9"/>
        <v>3851.0090335409518</v>
      </c>
      <c r="N179" s="22">
        <f t="shared" si="10"/>
        <v>1486874.59</v>
      </c>
      <c r="O179" s="23"/>
      <c r="P179" s="24"/>
      <c r="Q179" s="24">
        <v>1486874.59</v>
      </c>
      <c r="R179" s="24"/>
      <c r="S179" s="24"/>
      <c r="T179" s="27"/>
      <c r="U179" s="27"/>
      <c r="V179" s="27"/>
      <c r="W179" s="27"/>
    </row>
    <row r="180" spans="1:23" x14ac:dyDescent="0.25">
      <c r="A180" s="29"/>
      <c r="B180" s="63" t="s">
        <v>495</v>
      </c>
      <c r="C180" s="64"/>
      <c r="D180" s="64"/>
      <c r="E180" s="64"/>
      <c r="F180" s="64"/>
      <c r="G180" s="64"/>
      <c r="H180" s="64"/>
      <c r="I180" s="64"/>
      <c r="J180" s="64"/>
      <c r="K180" s="65"/>
      <c r="L180" s="30">
        <f>SUM(L157:L179)</f>
        <v>36147007.699999996</v>
      </c>
      <c r="M180" s="22"/>
      <c r="N180" s="30">
        <f>SUM(N157:N179)</f>
        <v>36147007.699999996</v>
      </c>
      <c r="O180" s="24"/>
      <c r="P180" s="24"/>
      <c r="Q180" s="30">
        <f>SUM(Q157:Q179)</f>
        <v>14552347.99</v>
      </c>
      <c r="R180" s="30">
        <f>SUM(R157:R179)</f>
        <v>21594659.709999997</v>
      </c>
      <c r="S180" s="31"/>
      <c r="T180" s="27"/>
      <c r="U180" s="27"/>
      <c r="V180" s="27"/>
      <c r="W180" s="27"/>
    </row>
    <row r="181" spans="1:23" x14ac:dyDescent="0.25">
      <c r="B181" s="70"/>
      <c r="C181" s="71"/>
      <c r="D181" s="72"/>
      <c r="E181" s="70" t="s">
        <v>496</v>
      </c>
      <c r="F181" s="71"/>
      <c r="G181" s="72"/>
      <c r="H181" s="35"/>
      <c r="I181" s="35"/>
      <c r="J181" s="35"/>
      <c r="K181" s="35" t="s">
        <v>3</v>
      </c>
      <c r="L181" s="33" t="s">
        <v>3</v>
      </c>
      <c r="M181" s="22" t="str">
        <f t="shared" si="9"/>
        <v/>
      </c>
      <c r="N181" s="22" t="str">
        <f t="shared" si="10"/>
        <v/>
      </c>
      <c r="O181" s="33"/>
      <c r="P181" s="24"/>
      <c r="Q181" s="24"/>
      <c r="R181" s="24"/>
      <c r="S181" s="24"/>
      <c r="T181" s="27"/>
      <c r="U181" s="27"/>
      <c r="V181" s="27"/>
      <c r="W181" s="27"/>
    </row>
    <row r="182" spans="1:23" x14ac:dyDescent="0.25">
      <c r="A182" s="19" t="s">
        <v>500</v>
      </c>
      <c r="B182" s="67" t="s">
        <v>498</v>
      </c>
      <c r="C182" s="68"/>
      <c r="D182" s="69"/>
      <c r="E182" s="67" t="s">
        <v>499</v>
      </c>
      <c r="F182" s="68"/>
      <c r="G182" s="69"/>
      <c r="H182" s="20" t="s">
        <v>24</v>
      </c>
      <c r="I182" s="21">
        <v>13</v>
      </c>
      <c r="J182" s="21">
        <v>13</v>
      </c>
      <c r="K182" s="22">
        <v>95108.122875008834</v>
      </c>
      <c r="L182" s="22">
        <v>1236405.6000000001</v>
      </c>
      <c r="M182" s="22">
        <f t="shared" si="9"/>
        <v>95108.122875008834</v>
      </c>
      <c r="N182" s="22">
        <f t="shared" si="10"/>
        <v>1236405.6000000001</v>
      </c>
      <c r="O182" s="23"/>
      <c r="P182" s="24"/>
      <c r="Q182" s="24"/>
      <c r="R182" s="24">
        <v>1236405.6000000001</v>
      </c>
      <c r="S182" s="24"/>
      <c r="T182" s="27"/>
      <c r="U182" s="27"/>
      <c r="V182" s="27"/>
      <c r="W182" s="27"/>
    </row>
    <row r="183" spans="1:23" x14ac:dyDescent="0.25">
      <c r="A183" s="19" t="s">
        <v>505</v>
      </c>
      <c r="B183" s="67" t="s">
        <v>501</v>
      </c>
      <c r="C183" s="68"/>
      <c r="D183" s="69"/>
      <c r="E183" s="67" t="s">
        <v>502</v>
      </c>
      <c r="F183" s="68"/>
      <c r="G183" s="69"/>
      <c r="H183" s="20" t="s">
        <v>16</v>
      </c>
      <c r="I183" s="21">
        <v>15</v>
      </c>
      <c r="J183" s="21">
        <v>15</v>
      </c>
      <c r="K183" s="22">
        <v>41726.559690369781</v>
      </c>
      <c r="L183" s="22">
        <v>625898.4</v>
      </c>
      <c r="M183" s="22">
        <f t="shared" si="9"/>
        <v>41726.559690369781</v>
      </c>
      <c r="N183" s="22">
        <f t="shared" si="10"/>
        <v>625898.4</v>
      </c>
      <c r="O183" s="23"/>
      <c r="P183" s="24"/>
      <c r="Q183" s="24"/>
      <c r="R183" s="24">
        <v>625898.4</v>
      </c>
      <c r="S183" s="24"/>
      <c r="T183" s="27"/>
      <c r="U183" s="27"/>
      <c r="V183" s="27"/>
      <c r="W183" s="27"/>
    </row>
    <row r="184" spans="1:23" x14ac:dyDescent="0.25">
      <c r="A184" s="29"/>
      <c r="B184" s="63" t="s">
        <v>503</v>
      </c>
      <c r="C184" s="64"/>
      <c r="D184" s="64"/>
      <c r="E184" s="64"/>
      <c r="F184" s="64"/>
      <c r="G184" s="64"/>
      <c r="H184" s="64"/>
      <c r="I184" s="64"/>
      <c r="J184" s="64"/>
      <c r="K184" s="65"/>
      <c r="L184" s="30">
        <f>L182+L183</f>
        <v>1862304</v>
      </c>
      <c r="M184" s="22"/>
      <c r="N184" s="30">
        <f>N182+N183</f>
        <v>1862304</v>
      </c>
      <c r="O184" s="24"/>
      <c r="P184" s="24"/>
      <c r="Q184" s="24"/>
      <c r="R184" s="30">
        <f>R182+R183</f>
        <v>1862304</v>
      </c>
      <c r="S184" s="24"/>
      <c r="T184" s="27"/>
      <c r="U184" s="27"/>
      <c r="V184" s="27"/>
      <c r="W184" s="27"/>
    </row>
    <row r="185" spans="1:23" x14ac:dyDescent="0.25">
      <c r="B185" s="70"/>
      <c r="C185" s="71"/>
      <c r="D185" s="72"/>
      <c r="E185" s="70" t="s">
        <v>504</v>
      </c>
      <c r="F185" s="71"/>
      <c r="G185" s="72"/>
      <c r="H185" s="35"/>
      <c r="I185" s="35"/>
      <c r="J185" s="35"/>
      <c r="K185" s="35" t="s">
        <v>3</v>
      </c>
      <c r="L185" s="33" t="s">
        <v>3</v>
      </c>
      <c r="M185" s="22" t="str">
        <f t="shared" si="9"/>
        <v/>
      </c>
      <c r="N185" s="22" t="str">
        <f t="shared" si="10"/>
        <v/>
      </c>
      <c r="O185" s="33"/>
      <c r="P185" s="24"/>
      <c r="Q185" s="24"/>
      <c r="R185" s="24" t="s">
        <v>3</v>
      </c>
      <c r="S185" s="24"/>
      <c r="T185" s="27"/>
      <c r="U185" s="27"/>
      <c r="V185" s="27"/>
      <c r="W185" s="27"/>
    </row>
    <row r="186" spans="1:23" x14ac:dyDescent="0.25">
      <c r="A186" s="19" t="s">
        <v>508</v>
      </c>
      <c r="B186" s="67" t="s">
        <v>506</v>
      </c>
      <c r="C186" s="68"/>
      <c r="D186" s="69"/>
      <c r="E186" s="67" t="s">
        <v>507</v>
      </c>
      <c r="F186" s="68"/>
      <c r="G186" s="69"/>
      <c r="H186" s="20" t="s">
        <v>28</v>
      </c>
      <c r="I186" s="26">
        <v>169.5</v>
      </c>
      <c r="J186" s="26">
        <v>169.5</v>
      </c>
      <c r="K186" s="22">
        <v>6026.4954833853653</v>
      </c>
      <c r="L186" s="22">
        <v>1021490.99</v>
      </c>
      <c r="M186" s="22">
        <f t="shared" si="9"/>
        <v>6026.4954833853653</v>
      </c>
      <c r="N186" s="22">
        <f t="shared" si="10"/>
        <v>1021490.99</v>
      </c>
      <c r="O186" s="23"/>
      <c r="P186" s="24"/>
      <c r="Q186" s="24">
        <v>1021490.99</v>
      </c>
      <c r="R186" s="24"/>
      <c r="S186" s="24"/>
      <c r="T186" s="27"/>
      <c r="U186" s="27"/>
      <c r="V186" s="27"/>
      <c r="W186" s="27"/>
    </row>
    <row r="187" spans="1:23" x14ac:dyDescent="0.25">
      <c r="A187" s="19" t="s">
        <v>511</v>
      </c>
      <c r="B187" s="67" t="s">
        <v>509</v>
      </c>
      <c r="C187" s="68"/>
      <c r="D187" s="69"/>
      <c r="E187" s="67" t="s">
        <v>510</v>
      </c>
      <c r="F187" s="68"/>
      <c r="G187" s="69"/>
      <c r="H187" s="20" t="s">
        <v>28</v>
      </c>
      <c r="I187" s="21">
        <v>77</v>
      </c>
      <c r="J187" s="21">
        <v>77</v>
      </c>
      <c r="K187" s="22">
        <v>9381.1418072022061</v>
      </c>
      <c r="L187" s="22">
        <v>722347.92</v>
      </c>
      <c r="M187" s="22">
        <f t="shared" si="9"/>
        <v>9381.1418072022061</v>
      </c>
      <c r="N187" s="22">
        <f t="shared" si="10"/>
        <v>722347.92</v>
      </c>
      <c r="O187" s="23"/>
      <c r="P187" s="24"/>
      <c r="Q187" s="24">
        <v>722347.92</v>
      </c>
      <c r="R187" s="24"/>
      <c r="S187" s="24"/>
      <c r="T187" s="27"/>
      <c r="U187" s="27"/>
      <c r="V187" s="27"/>
      <c r="W187" s="27"/>
    </row>
    <row r="188" spans="1:23" x14ac:dyDescent="0.25">
      <c r="A188" s="19" t="s">
        <v>514</v>
      </c>
      <c r="B188" s="67" t="s">
        <v>512</v>
      </c>
      <c r="C188" s="68"/>
      <c r="D188" s="69"/>
      <c r="E188" s="67" t="s">
        <v>513</v>
      </c>
      <c r="F188" s="68"/>
      <c r="G188" s="69"/>
      <c r="H188" s="20" t="s">
        <v>28</v>
      </c>
      <c r="I188" s="21">
        <v>132</v>
      </c>
      <c r="J188" s="21">
        <v>132</v>
      </c>
      <c r="K188" s="22">
        <v>7026.1446731953019</v>
      </c>
      <c r="L188" s="22">
        <v>927451.1</v>
      </c>
      <c r="M188" s="22">
        <f t="shared" si="9"/>
        <v>7026.1446731953019</v>
      </c>
      <c r="N188" s="22">
        <f t="shared" si="10"/>
        <v>927451.1</v>
      </c>
      <c r="O188" s="23"/>
      <c r="P188" s="24"/>
      <c r="Q188" s="24">
        <v>927451.1</v>
      </c>
      <c r="R188" s="24"/>
      <c r="S188" s="24"/>
      <c r="T188" s="27"/>
      <c r="U188" s="27"/>
      <c r="V188" s="27"/>
      <c r="W188" s="27"/>
    </row>
    <row r="189" spans="1:23" x14ac:dyDescent="0.25">
      <c r="A189" s="19" t="s">
        <v>517</v>
      </c>
      <c r="B189" s="67" t="s">
        <v>515</v>
      </c>
      <c r="C189" s="68"/>
      <c r="D189" s="69"/>
      <c r="E189" s="67" t="s">
        <v>516</v>
      </c>
      <c r="F189" s="68"/>
      <c r="G189" s="69"/>
      <c r="H189" s="20" t="s">
        <v>28</v>
      </c>
      <c r="I189" s="26">
        <v>178.5</v>
      </c>
      <c r="J189" s="26">
        <v>178.5</v>
      </c>
      <c r="K189" s="22">
        <v>1051.030330497066</v>
      </c>
      <c r="L189" s="22">
        <v>187608.92</v>
      </c>
      <c r="M189" s="22">
        <f t="shared" si="9"/>
        <v>1051.030330497066</v>
      </c>
      <c r="N189" s="22">
        <f t="shared" si="10"/>
        <v>187608.92</v>
      </c>
      <c r="O189" s="23"/>
      <c r="P189" s="24"/>
      <c r="Q189" s="24">
        <v>187608.92</v>
      </c>
      <c r="R189" s="24"/>
      <c r="S189" s="24"/>
      <c r="T189" s="27"/>
      <c r="U189" s="27"/>
      <c r="V189" s="27"/>
      <c r="W189" s="27"/>
    </row>
    <row r="190" spans="1:23" x14ac:dyDescent="0.25">
      <c r="A190" s="19" t="s">
        <v>520</v>
      </c>
      <c r="B190" s="67" t="s">
        <v>518</v>
      </c>
      <c r="C190" s="68"/>
      <c r="D190" s="69"/>
      <c r="E190" s="67" t="s">
        <v>519</v>
      </c>
      <c r="F190" s="68"/>
      <c r="G190" s="69"/>
      <c r="H190" s="20" t="s">
        <v>28</v>
      </c>
      <c r="I190" s="21">
        <v>144</v>
      </c>
      <c r="J190" s="21">
        <v>144</v>
      </c>
      <c r="K190" s="22">
        <v>1567.4779430376961</v>
      </c>
      <c r="L190" s="22">
        <v>225716.82</v>
      </c>
      <c r="M190" s="22">
        <f t="shared" si="9"/>
        <v>1567.4779430376961</v>
      </c>
      <c r="N190" s="22">
        <f t="shared" si="10"/>
        <v>225716.82</v>
      </c>
      <c r="O190" s="23"/>
      <c r="P190" s="24"/>
      <c r="Q190" s="24">
        <v>225716.82</v>
      </c>
      <c r="R190" s="24"/>
      <c r="S190" s="24"/>
      <c r="T190" s="27"/>
      <c r="U190" s="27"/>
      <c r="V190" s="27"/>
      <c r="W190" s="27"/>
    </row>
    <row r="191" spans="1:23" x14ac:dyDescent="0.25">
      <c r="A191" s="19" t="s">
        <v>523</v>
      </c>
      <c r="B191" s="67" t="s">
        <v>521</v>
      </c>
      <c r="C191" s="68"/>
      <c r="D191" s="69"/>
      <c r="E191" s="67" t="s">
        <v>522</v>
      </c>
      <c r="F191" s="68"/>
      <c r="G191" s="69"/>
      <c r="H191" s="20" t="s">
        <v>28</v>
      </c>
      <c r="I191" s="21">
        <v>688</v>
      </c>
      <c r="J191" s="21">
        <v>688</v>
      </c>
      <c r="K191" s="22">
        <v>73.535216255424004</v>
      </c>
      <c r="L191" s="22">
        <v>50592.23</v>
      </c>
      <c r="M191" s="22">
        <f t="shared" si="9"/>
        <v>73.535216255424004</v>
      </c>
      <c r="N191" s="22">
        <f t="shared" si="10"/>
        <v>50592.23</v>
      </c>
      <c r="O191" s="23"/>
      <c r="P191" s="24"/>
      <c r="Q191" s="24">
        <v>50592.23</v>
      </c>
      <c r="R191" s="24"/>
      <c r="S191" s="24"/>
      <c r="T191" s="27"/>
      <c r="U191" s="27"/>
      <c r="V191" s="27"/>
      <c r="W191" s="27"/>
    </row>
    <row r="192" spans="1:23" x14ac:dyDescent="0.25">
      <c r="A192" s="19" t="s">
        <v>526</v>
      </c>
      <c r="B192" s="67" t="s">
        <v>524</v>
      </c>
      <c r="C192" s="68"/>
      <c r="D192" s="69"/>
      <c r="E192" s="67" t="s">
        <v>525</v>
      </c>
      <c r="F192" s="68"/>
      <c r="G192" s="69"/>
      <c r="H192" s="20" t="s">
        <v>28</v>
      </c>
      <c r="I192" s="21">
        <v>13</v>
      </c>
      <c r="J192" s="21">
        <v>13</v>
      </c>
      <c r="K192" s="22">
        <v>1282.2305416702679</v>
      </c>
      <c r="L192" s="22">
        <v>16669</v>
      </c>
      <c r="M192" s="22">
        <f t="shared" si="9"/>
        <v>1282.2305416702679</v>
      </c>
      <c r="N192" s="22">
        <f t="shared" si="10"/>
        <v>16669</v>
      </c>
      <c r="O192" s="23"/>
      <c r="P192" s="24"/>
      <c r="Q192" s="24">
        <v>16669</v>
      </c>
      <c r="R192" s="24"/>
      <c r="S192" s="24"/>
      <c r="T192" s="27"/>
      <c r="U192" s="27"/>
      <c r="V192" s="27"/>
      <c r="W192" s="27"/>
    </row>
    <row r="193" spans="1:23" x14ac:dyDescent="0.25">
      <c r="A193" s="19" t="s">
        <v>529</v>
      </c>
      <c r="B193" s="67" t="s">
        <v>527</v>
      </c>
      <c r="C193" s="68"/>
      <c r="D193" s="69"/>
      <c r="E193" s="67" t="s">
        <v>528</v>
      </c>
      <c r="F193" s="68"/>
      <c r="G193" s="69"/>
      <c r="H193" s="20" t="s">
        <v>16</v>
      </c>
      <c r="I193" s="21">
        <v>377</v>
      </c>
      <c r="J193" s="21">
        <v>377</v>
      </c>
      <c r="K193" s="22">
        <v>7191.2606796086584</v>
      </c>
      <c r="L193" s="22">
        <v>2711105.28</v>
      </c>
      <c r="M193" s="22">
        <f t="shared" si="9"/>
        <v>7191.2606796086584</v>
      </c>
      <c r="N193" s="22">
        <f t="shared" si="10"/>
        <v>2711105.28</v>
      </c>
      <c r="O193" s="23"/>
      <c r="P193" s="24"/>
      <c r="Q193" s="24"/>
      <c r="R193" s="24">
        <v>2711105.28</v>
      </c>
      <c r="S193" s="24"/>
      <c r="T193" s="27"/>
      <c r="U193" s="27"/>
      <c r="V193" s="27"/>
      <c r="W193" s="27"/>
    </row>
    <row r="194" spans="1:23" x14ac:dyDescent="0.25">
      <c r="A194" s="19" t="s">
        <v>532</v>
      </c>
      <c r="B194" s="67" t="s">
        <v>530</v>
      </c>
      <c r="C194" s="68"/>
      <c r="D194" s="69"/>
      <c r="E194" s="67" t="s">
        <v>531</v>
      </c>
      <c r="F194" s="68"/>
      <c r="G194" s="69"/>
      <c r="H194" s="20" t="s">
        <v>16</v>
      </c>
      <c r="I194" s="21">
        <v>306</v>
      </c>
      <c r="J194" s="21">
        <v>306</v>
      </c>
      <c r="K194" s="22">
        <v>3093.323732391822</v>
      </c>
      <c r="L194" s="22">
        <v>946557.06</v>
      </c>
      <c r="M194" s="22">
        <f t="shared" si="9"/>
        <v>3093.323732391822</v>
      </c>
      <c r="N194" s="22">
        <f t="shared" si="10"/>
        <v>946557.06</v>
      </c>
      <c r="O194" s="23"/>
      <c r="P194" s="24"/>
      <c r="Q194" s="24"/>
      <c r="R194" s="24">
        <v>946557.06</v>
      </c>
      <c r="S194" s="24"/>
      <c r="T194" s="27"/>
      <c r="U194" s="27"/>
      <c r="V194" s="27"/>
      <c r="W194" s="27"/>
    </row>
    <row r="195" spans="1:23" x14ac:dyDescent="0.25">
      <c r="A195" s="19" t="s">
        <v>535</v>
      </c>
      <c r="B195" s="67" t="s">
        <v>533</v>
      </c>
      <c r="C195" s="68"/>
      <c r="D195" s="69"/>
      <c r="E195" s="67" t="s">
        <v>534</v>
      </c>
      <c r="F195" s="68"/>
      <c r="G195" s="69"/>
      <c r="H195" s="20" t="s">
        <v>16</v>
      </c>
      <c r="I195" s="21">
        <v>8</v>
      </c>
      <c r="J195" s="21">
        <v>8</v>
      </c>
      <c r="K195" s="22">
        <v>5680.5258201100496</v>
      </c>
      <c r="L195" s="22">
        <v>45444.21</v>
      </c>
      <c r="M195" s="22">
        <f t="shared" si="9"/>
        <v>5680.5258201100496</v>
      </c>
      <c r="N195" s="22">
        <f t="shared" si="10"/>
        <v>45444.21</v>
      </c>
      <c r="O195" s="23"/>
      <c r="P195" s="24"/>
      <c r="Q195" s="24"/>
      <c r="R195" s="24">
        <v>45444.21</v>
      </c>
      <c r="S195" s="24"/>
      <c r="T195" s="27"/>
      <c r="U195" s="27"/>
      <c r="V195" s="27"/>
      <c r="W195" s="27"/>
    </row>
    <row r="196" spans="1:23" x14ac:dyDescent="0.25">
      <c r="A196" s="19" t="s">
        <v>538</v>
      </c>
      <c r="B196" s="67" t="s">
        <v>536</v>
      </c>
      <c r="C196" s="68"/>
      <c r="D196" s="69"/>
      <c r="E196" s="67" t="s">
        <v>537</v>
      </c>
      <c r="F196" s="68"/>
      <c r="G196" s="69"/>
      <c r="H196" s="20" t="s">
        <v>16</v>
      </c>
      <c r="I196" s="21">
        <v>377</v>
      </c>
      <c r="J196" s="21">
        <v>377</v>
      </c>
      <c r="K196" s="22">
        <v>4216.2876598508701</v>
      </c>
      <c r="L196" s="22">
        <v>1589540.45</v>
      </c>
      <c r="M196" s="22">
        <f t="shared" si="9"/>
        <v>4216.2876598508701</v>
      </c>
      <c r="N196" s="22">
        <f t="shared" si="10"/>
        <v>1589540.45</v>
      </c>
      <c r="O196" s="23"/>
      <c r="P196" s="24"/>
      <c r="Q196" s="24"/>
      <c r="R196" s="24">
        <v>1589540.45</v>
      </c>
      <c r="S196" s="24"/>
      <c r="T196" s="27"/>
      <c r="U196" s="27"/>
      <c r="V196" s="27"/>
      <c r="W196" s="27"/>
    </row>
    <row r="197" spans="1:23" x14ac:dyDescent="0.25">
      <c r="A197" s="19" t="s">
        <v>541</v>
      </c>
      <c r="B197" s="67" t="s">
        <v>539</v>
      </c>
      <c r="C197" s="68"/>
      <c r="D197" s="69"/>
      <c r="E197" s="67" t="s">
        <v>540</v>
      </c>
      <c r="F197" s="68"/>
      <c r="G197" s="69"/>
      <c r="H197" s="20" t="s">
        <v>16</v>
      </c>
      <c r="I197" s="21">
        <v>29</v>
      </c>
      <c r="J197" s="21">
        <v>29</v>
      </c>
      <c r="K197" s="22">
        <v>17128.691622769104</v>
      </c>
      <c r="L197" s="22">
        <v>496732.06</v>
      </c>
      <c r="M197" s="22">
        <f t="shared" si="9"/>
        <v>17128.691622769104</v>
      </c>
      <c r="N197" s="22">
        <f t="shared" si="10"/>
        <v>496732.06</v>
      </c>
      <c r="O197" s="23"/>
      <c r="P197" s="24"/>
      <c r="Q197" s="24"/>
      <c r="R197" s="24">
        <v>496732.06</v>
      </c>
      <c r="S197" s="24"/>
      <c r="T197" s="27"/>
      <c r="U197" s="27"/>
      <c r="V197" s="27"/>
      <c r="W197" s="27"/>
    </row>
    <row r="198" spans="1:23" x14ac:dyDescent="0.25">
      <c r="A198" s="19" t="s">
        <v>544</v>
      </c>
      <c r="B198" s="67" t="s">
        <v>542</v>
      </c>
      <c r="C198" s="68"/>
      <c r="D198" s="69"/>
      <c r="E198" s="67" t="s">
        <v>543</v>
      </c>
      <c r="F198" s="68"/>
      <c r="G198" s="69"/>
      <c r="H198" s="20" t="s">
        <v>28</v>
      </c>
      <c r="I198" s="21">
        <v>5454</v>
      </c>
      <c r="J198" s="21">
        <v>5454</v>
      </c>
      <c r="K198" s="22">
        <v>481.23188397675</v>
      </c>
      <c r="L198" s="22">
        <v>2624638.7000000002</v>
      </c>
      <c r="M198" s="22">
        <f t="shared" si="9"/>
        <v>481.23188397675</v>
      </c>
      <c r="N198" s="22">
        <f t="shared" si="10"/>
        <v>2624638.7000000002</v>
      </c>
      <c r="O198" s="23"/>
      <c r="P198" s="24"/>
      <c r="Q198" s="24">
        <v>2624638.7000000002</v>
      </c>
      <c r="R198" s="24"/>
      <c r="S198" s="24"/>
      <c r="T198" s="27"/>
      <c r="U198" s="27"/>
      <c r="V198" s="27"/>
      <c r="W198" s="27"/>
    </row>
    <row r="199" spans="1:23" x14ac:dyDescent="0.25">
      <c r="A199" s="19" t="s">
        <v>547</v>
      </c>
      <c r="B199" s="67" t="s">
        <v>545</v>
      </c>
      <c r="C199" s="68"/>
      <c r="D199" s="69"/>
      <c r="E199" s="67" t="s">
        <v>546</v>
      </c>
      <c r="F199" s="68"/>
      <c r="G199" s="69"/>
      <c r="H199" s="20" t="s">
        <v>28</v>
      </c>
      <c r="I199" s="21">
        <v>4791</v>
      </c>
      <c r="J199" s="21">
        <v>4791</v>
      </c>
      <c r="K199" s="22">
        <v>2660.3791779204603</v>
      </c>
      <c r="L199" s="22">
        <v>12745876.640000001</v>
      </c>
      <c r="M199" s="22">
        <f t="shared" si="9"/>
        <v>2660.3791779204603</v>
      </c>
      <c r="N199" s="22">
        <f t="shared" si="10"/>
        <v>12745876.640000001</v>
      </c>
      <c r="O199" s="23"/>
      <c r="P199" s="24"/>
      <c r="Q199" s="24">
        <v>12745876.640000001</v>
      </c>
      <c r="R199" s="24"/>
      <c r="S199" s="24"/>
      <c r="T199" s="27"/>
      <c r="U199" s="27"/>
      <c r="V199" s="27"/>
      <c r="W199" s="27"/>
    </row>
    <row r="200" spans="1:23" x14ac:dyDescent="0.25">
      <c r="A200" s="19" t="s">
        <v>550</v>
      </c>
      <c r="B200" s="67" t="s">
        <v>548</v>
      </c>
      <c r="C200" s="68"/>
      <c r="D200" s="69"/>
      <c r="E200" s="67" t="s">
        <v>549</v>
      </c>
      <c r="F200" s="68"/>
      <c r="G200" s="69"/>
      <c r="H200" s="20" t="s">
        <v>1309</v>
      </c>
      <c r="I200" s="21">
        <v>189</v>
      </c>
      <c r="J200" s="21">
        <v>189</v>
      </c>
      <c r="K200" s="22">
        <v>722.57899999039205</v>
      </c>
      <c r="L200" s="22">
        <v>136567.43</v>
      </c>
      <c r="M200" s="22">
        <f t="shared" si="9"/>
        <v>722.57899999039205</v>
      </c>
      <c r="N200" s="22">
        <f t="shared" si="10"/>
        <v>136567.43</v>
      </c>
      <c r="O200" s="23"/>
      <c r="P200" s="24"/>
      <c r="Q200" s="24">
        <v>136567.43</v>
      </c>
      <c r="R200" s="24"/>
      <c r="S200" s="24"/>
      <c r="T200" s="27"/>
      <c r="U200" s="27"/>
      <c r="V200" s="27"/>
      <c r="W200" s="27"/>
    </row>
    <row r="201" spans="1:23" x14ac:dyDescent="0.25">
      <c r="A201" s="19" t="s">
        <v>553</v>
      </c>
      <c r="B201" s="67" t="s">
        <v>551</v>
      </c>
      <c r="C201" s="68"/>
      <c r="D201" s="69"/>
      <c r="E201" s="67" t="s">
        <v>552</v>
      </c>
      <c r="F201" s="68"/>
      <c r="G201" s="69"/>
      <c r="H201" s="20" t="s">
        <v>24</v>
      </c>
      <c r="I201" s="21">
        <v>1</v>
      </c>
      <c r="J201" s="21">
        <v>1</v>
      </c>
      <c r="K201" s="22">
        <v>38431.829844841144</v>
      </c>
      <c r="L201" s="22">
        <v>38431.83</v>
      </c>
      <c r="M201" s="22">
        <f t="shared" si="9"/>
        <v>38431.829844841144</v>
      </c>
      <c r="N201" s="22">
        <f t="shared" si="10"/>
        <v>38431.83</v>
      </c>
      <c r="O201" s="23"/>
      <c r="P201" s="24"/>
      <c r="Q201" s="24"/>
      <c r="R201" s="24">
        <v>38431.83</v>
      </c>
      <c r="S201" s="24"/>
      <c r="T201" s="27"/>
      <c r="U201" s="27"/>
      <c r="V201" s="27"/>
      <c r="W201" s="27"/>
    </row>
    <row r="202" spans="1:23" x14ac:dyDescent="0.25">
      <c r="A202" s="19" t="s">
        <v>556</v>
      </c>
      <c r="B202" s="67" t="s">
        <v>554</v>
      </c>
      <c r="C202" s="68"/>
      <c r="D202" s="69"/>
      <c r="E202" s="67" t="s">
        <v>555</v>
      </c>
      <c r="F202" s="68"/>
      <c r="G202" s="69"/>
      <c r="H202" s="20" t="s">
        <v>24</v>
      </c>
      <c r="I202" s="21">
        <v>1</v>
      </c>
      <c r="J202" s="21">
        <v>1</v>
      </c>
      <c r="K202" s="22">
        <v>2103833.3252697568</v>
      </c>
      <c r="L202" s="22">
        <v>2103833.33</v>
      </c>
      <c r="M202" s="22">
        <f t="shared" si="9"/>
        <v>2103833.3252697568</v>
      </c>
      <c r="N202" s="22">
        <f t="shared" si="10"/>
        <v>2103833.33</v>
      </c>
      <c r="O202" s="23"/>
      <c r="P202" s="24"/>
      <c r="Q202" s="24"/>
      <c r="R202" s="24">
        <v>2103833.33</v>
      </c>
      <c r="S202" s="24"/>
      <c r="T202" s="27"/>
      <c r="U202" s="27"/>
      <c r="V202" s="27"/>
      <c r="W202" s="27"/>
    </row>
    <row r="203" spans="1:23" x14ac:dyDescent="0.25">
      <c r="A203" s="19" t="s">
        <v>559</v>
      </c>
      <c r="B203" s="67" t="s">
        <v>557</v>
      </c>
      <c r="C203" s="68"/>
      <c r="D203" s="69"/>
      <c r="E203" s="67" t="s">
        <v>558</v>
      </c>
      <c r="F203" s="68"/>
      <c r="G203" s="69"/>
      <c r="H203" s="20" t="s">
        <v>24</v>
      </c>
      <c r="I203" s="21">
        <v>1</v>
      </c>
      <c r="J203" s="21">
        <v>1</v>
      </c>
      <c r="K203" s="22">
        <v>62981.68912542225</v>
      </c>
      <c r="L203" s="22">
        <v>62981.69</v>
      </c>
      <c r="M203" s="22">
        <f t="shared" si="9"/>
        <v>62981.68912542225</v>
      </c>
      <c r="N203" s="22">
        <f t="shared" si="10"/>
        <v>62981.69</v>
      </c>
      <c r="O203" s="23"/>
      <c r="P203" s="24"/>
      <c r="Q203" s="24"/>
      <c r="R203" s="24">
        <v>62981.69</v>
      </c>
      <c r="S203" s="24"/>
      <c r="T203" s="27"/>
      <c r="U203" s="27"/>
      <c r="V203" s="27"/>
      <c r="W203" s="27"/>
    </row>
    <row r="204" spans="1:23" x14ac:dyDescent="0.25">
      <c r="A204" s="19" t="s">
        <v>562</v>
      </c>
      <c r="B204" s="67" t="s">
        <v>560</v>
      </c>
      <c r="C204" s="68"/>
      <c r="D204" s="69"/>
      <c r="E204" s="67" t="s">
        <v>561</v>
      </c>
      <c r="F204" s="68"/>
      <c r="G204" s="69"/>
      <c r="H204" s="20" t="s">
        <v>24</v>
      </c>
      <c r="I204" s="21">
        <v>1</v>
      </c>
      <c r="J204" s="21">
        <v>1</v>
      </c>
      <c r="K204" s="22">
        <v>1366209.4696806609</v>
      </c>
      <c r="L204" s="22">
        <v>1366209.47</v>
      </c>
      <c r="M204" s="22">
        <f t="shared" si="9"/>
        <v>1366209.4696806609</v>
      </c>
      <c r="N204" s="22">
        <f t="shared" si="10"/>
        <v>1366209.47</v>
      </c>
      <c r="O204" s="23"/>
      <c r="P204" s="24"/>
      <c r="Q204" s="24"/>
      <c r="R204" s="24">
        <v>1366209.47</v>
      </c>
      <c r="S204" s="24"/>
      <c r="T204" s="27"/>
      <c r="U204" s="27"/>
      <c r="V204" s="27"/>
      <c r="W204" s="27"/>
    </row>
    <row r="205" spans="1:23" x14ac:dyDescent="0.25">
      <c r="A205" s="19" t="s">
        <v>565</v>
      </c>
      <c r="B205" s="67" t="s">
        <v>563</v>
      </c>
      <c r="C205" s="68"/>
      <c r="D205" s="69"/>
      <c r="E205" s="67" t="s">
        <v>564</v>
      </c>
      <c r="F205" s="68"/>
      <c r="G205" s="69"/>
      <c r="H205" s="20" t="s">
        <v>24</v>
      </c>
      <c r="I205" s="21">
        <v>1</v>
      </c>
      <c r="J205" s="21">
        <v>1</v>
      </c>
      <c r="K205" s="22">
        <v>51741.962633666859</v>
      </c>
      <c r="L205" s="22">
        <v>51741.96</v>
      </c>
      <c r="M205" s="22">
        <f t="shared" si="9"/>
        <v>51741.962633666859</v>
      </c>
      <c r="N205" s="22">
        <f t="shared" si="10"/>
        <v>51741.96</v>
      </c>
      <c r="O205" s="23"/>
      <c r="P205" s="24"/>
      <c r="Q205" s="24"/>
      <c r="R205" s="24">
        <v>51741.96</v>
      </c>
      <c r="S205" s="24"/>
      <c r="T205" s="27"/>
      <c r="U205" s="27"/>
      <c r="V205" s="27"/>
      <c r="W205" s="27"/>
    </row>
    <row r="206" spans="1:23" x14ac:dyDescent="0.25">
      <c r="A206" s="19" t="s">
        <v>568</v>
      </c>
      <c r="B206" s="67" t="s">
        <v>566</v>
      </c>
      <c r="C206" s="68"/>
      <c r="D206" s="69"/>
      <c r="E206" s="67" t="s">
        <v>567</v>
      </c>
      <c r="F206" s="68"/>
      <c r="G206" s="69"/>
      <c r="H206" s="20" t="s">
        <v>24</v>
      </c>
      <c r="I206" s="21">
        <v>1</v>
      </c>
      <c r="J206" s="21">
        <v>1</v>
      </c>
      <c r="K206" s="22">
        <v>2560289.6310729557</v>
      </c>
      <c r="L206" s="22">
        <v>2560289.63</v>
      </c>
      <c r="M206" s="22">
        <f t="shared" si="9"/>
        <v>2560289.6310729557</v>
      </c>
      <c r="N206" s="22">
        <f t="shared" si="10"/>
        <v>2560289.63</v>
      </c>
      <c r="O206" s="23"/>
      <c r="P206" s="24"/>
      <c r="Q206" s="24"/>
      <c r="R206" s="24">
        <v>2560289.63</v>
      </c>
      <c r="S206" s="24"/>
      <c r="T206" s="27"/>
      <c r="U206" s="27"/>
      <c r="V206" s="27"/>
      <c r="W206" s="27"/>
    </row>
    <row r="207" spans="1:23" x14ac:dyDescent="0.25">
      <c r="A207" s="19" t="s">
        <v>571</v>
      </c>
      <c r="B207" s="67" t="s">
        <v>569</v>
      </c>
      <c r="C207" s="68"/>
      <c r="D207" s="69"/>
      <c r="E207" s="67" t="s">
        <v>570</v>
      </c>
      <c r="F207" s="68"/>
      <c r="G207" s="69"/>
      <c r="H207" s="20" t="s">
        <v>28</v>
      </c>
      <c r="I207" s="21">
        <v>112</v>
      </c>
      <c r="J207" s="21">
        <v>112</v>
      </c>
      <c r="K207" s="22">
        <v>2309.9727307639318</v>
      </c>
      <c r="L207" s="22">
        <v>258716.95</v>
      </c>
      <c r="M207" s="22">
        <f t="shared" si="9"/>
        <v>2309.9727307639318</v>
      </c>
      <c r="N207" s="22">
        <f t="shared" si="10"/>
        <v>258716.95</v>
      </c>
      <c r="O207" s="23"/>
      <c r="P207" s="24"/>
      <c r="Q207" s="24"/>
      <c r="R207" s="24">
        <f>N207</f>
        <v>258716.95</v>
      </c>
      <c r="S207" s="24"/>
      <c r="T207" s="27"/>
      <c r="U207" s="27"/>
      <c r="V207" s="27"/>
      <c r="W207" s="27"/>
    </row>
    <row r="208" spans="1:23" x14ac:dyDescent="0.25">
      <c r="A208" s="19" t="s">
        <v>574</v>
      </c>
      <c r="B208" s="67" t="s">
        <v>572</v>
      </c>
      <c r="C208" s="68"/>
      <c r="D208" s="69"/>
      <c r="E208" s="67" t="s">
        <v>573</v>
      </c>
      <c r="F208" s="68"/>
      <c r="G208" s="69"/>
      <c r="H208" s="20" t="s">
        <v>28</v>
      </c>
      <c r="I208" s="21">
        <v>112</v>
      </c>
      <c r="J208" s="21">
        <v>112</v>
      </c>
      <c r="K208" s="22">
        <v>96.156845282051989</v>
      </c>
      <c r="L208" s="22">
        <v>10769.57</v>
      </c>
      <c r="M208" s="22">
        <f t="shared" si="9"/>
        <v>96.156845282051989</v>
      </c>
      <c r="N208" s="22">
        <f t="shared" si="10"/>
        <v>10769.57</v>
      </c>
      <c r="O208" s="23"/>
      <c r="P208" s="24"/>
      <c r="Q208" s="24"/>
      <c r="R208" s="24">
        <f t="shared" ref="R208:R209" si="11">N208</f>
        <v>10769.57</v>
      </c>
      <c r="S208" s="24"/>
      <c r="T208" s="27"/>
      <c r="U208" s="27"/>
      <c r="V208" s="27"/>
      <c r="W208" s="27"/>
    </row>
    <row r="209" spans="1:23" x14ac:dyDescent="0.25">
      <c r="A209" s="19" t="s">
        <v>577</v>
      </c>
      <c r="B209" s="67" t="s">
        <v>575</v>
      </c>
      <c r="C209" s="68"/>
      <c r="D209" s="69"/>
      <c r="E209" s="67" t="s">
        <v>576</v>
      </c>
      <c r="F209" s="68"/>
      <c r="G209" s="69"/>
      <c r="H209" s="20" t="s">
        <v>28</v>
      </c>
      <c r="I209" s="21">
        <v>90</v>
      </c>
      <c r="J209" s="21">
        <v>90</v>
      </c>
      <c r="K209" s="22">
        <v>530.464268344728</v>
      </c>
      <c r="L209" s="22">
        <v>47741.78</v>
      </c>
      <c r="M209" s="22">
        <f t="shared" si="9"/>
        <v>530.464268344728</v>
      </c>
      <c r="N209" s="22">
        <f t="shared" si="10"/>
        <v>47741.78</v>
      </c>
      <c r="O209" s="23"/>
      <c r="P209" s="24"/>
      <c r="Q209" s="24"/>
      <c r="R209" s="24">
        <f t="shared" si="11"/>
        <v>47741.78</v>
      </c>
      <c r="S209" s="24"/>
      <c r="T209" s="27"/>
      <c r="U209" s="27"/>
      <c r="V209" s="27"/>
      <c r="W209" s="27"/>
    </row>
    <row r="210" spans="1:23" x14ac:dyDescent="0.25">
      <c r="A210" s="19" t="s">
        <v>582</v>
      </c>
      <c r="B210" s="67" t="s">
        <v>578</v>
      </c>
      <c r="C210" s="68"/>
      <c r="D210" s="69"/>
      <c r="E210" s="67" t="s">
        <v>579</v>
      </c>
      <c r="F210" s="68"/>
      <c r="G210" s="69"/>
      <c r="H210" s="20" t="s">
        <v>16</v>
      </c>
      <c r="I210" s="21">
        <v>3</v>
      </c>
      <c r="J210" s="21">
        <v>3</v>
      </c>
      <c r="K210" s="22">
        <v>68524.863656187241</v>
      </c>
      <c r="L210" s="22">
        <v>205574.59</v>
      </c>
      <c r="M210" s="22">
        <f t="shared" si="9"/>
        <v>68524.863656187241</v>
      </c>
      <c r="N210" s="22">
        <f t="shared" si="10"/>
        <v>205574.59</v>
      </c>
      <c r="O210" s="23"/>
      <c r="P210" s="24"/>
      <c r="Q210" s="24"/>
      <c r="R210" s="24">
        <v>205574.59</v>
      </c>
      <c r="S210" s="24"/>
      <c r="T210" s="27"/>
      <c r="U210" s="27"/>
      <c r="V210" s="27"/>
      <c r="W210" s="27"/>
    </row>
    <row r="211" spans="1:23" x14ac:dyDescent="0.25">
      <c r="A211" s="29"/>
      <c r="B211" s="63" t="s">
        <v>580</v>
      </c>
      <c r="C211" s="64"/>
      <c r="D211" s="64"/>
      <c r="E211" s="64"/>
      <c r="F211" s="64"/>
      <c r="G211" s="64"/>
      <c r="H211" s="64"/>
      <c r="I211" s="64"/>
      <c r="J211" s="64"/>
      <c r="K211" s="65"/>
      <c r="L211" s="30">
        <f>SUM(L186:L210)</f>
        <v>31154629.609999999</v>
      </c>
      <c r="M211" s="22"/>
      <c r="N211" s="30">
        <f>SUM(N186:N210)</f>
        <v>31154629.609999999</v>
      </c>
      <c r="O211" s="24"/>
      <c r="P211" s="24"/>
      <c r="Q211" s="30">
        <f>SUM(Q186:Q210)</f>
        <v>18658959.75</v>
      </c>
      <c r="R211" s="30">
        <f>SUM(R186:R210)</f>
        <v>12495669.860000001</v>
      </c>
      <c r="S211" s="31"/>
      <c r="T211" s="27"/>
      <c r="U211" s="27"/>
      <c r="V211" s="27"/>
      <c r="W211" s="27"/>
    </row>
    <row r="212" spans="1:23" x14ac:dyDescent="0.25">
      <c r="B212" s="70"/>
      <c r="C212" s="71"/>
      <c r="D212" s="72"/>
      <c r="E212" s="70" t="s">
        <v>581</v>
      </c>
      <c r="F212" s="71"/>
      <c r="G212" s="72"/>
      <c r="H212" s="35"/>
      <c r="I212" s="35"/>
      <c r="J212" s="35"/>
      <c r="K212" s="35" t="s">
        <v>3</v>
      </c>
      <c r="L212" s="33" t="s">
        <v>3</v>
      </c>
      <c r="M212" s="22" t="str">
        <f t="shared" si="9"/>
        <v/>
      </c>
      <c r="N212" s="22" t="str">
        <f t="shared" si="10"/>
        <v/>
      </c>
      <c r="O212" s="33"/>
      <c r="P212" s="24"/>
      <c r="Q212" s="24"/>
      <c r="R212" s="24"/>
      <c r="S212" s="24"/>
      <c r="T212" s="27"/>
      <c r="U212" s="27"/>
      <c r="V212" s="27"/>
      <c r="W212" s="27"/>
    </row>
    <row r="213" spans="1:23" x14ac:dyDescent="0.25">
      <c r="A213" s="19" t="s">
        <v>585</v>
      </c>
      <c r="B213" s="67" t="s">
        <v>583</v>
      </c>
      <c r="C213" s="68"/>
      <c r="D213" s="69"/>
      <c r="E213" s="67" t="s">
        <v>584</v>
      </c>
      <c r="F213" s="68"/>
      <c r="G213" s="69"/>
      <c r="H213" s="20" t="s">
        <v>24</v>
      </c>
      <c r="I213" s="21">
        <v>1</v>
      </c>
      <c r="J213" s="21">
        <v>1</v>
      </c>
      <c r="K213" s="22">
        <v>1128809.0022526537</v>
      </c>
      <c r="L213" s="22">
        <v>1128809</v>
      </c>
      <c r="M213" s="22">
        <f t="shared" si="9"/>
        <v>1128809.0022526537</v>
      </c>
      <c r="N213" s="22">
        <f t="shared" si="10"/>
        <v>1128809</v>
      </c>
      <c r="O213" s="23"/>
      <c r="P213" s="24"/>
      <c r="Q213" s="24">
        <v>1128809</v>
      </c>
      <c r="R213" s="24"/>
      <c r="S213" s="24"/>
      <c r="T213" s="27"/>
      <c r="U213" s="27"/>
      <c r="V213" s="27"/>
      <c r="W213" s="27"/>
    </row>
    <row r="214" spans="1:23" x14ac:dyDescent="0.25">
      <c r="A214" s="19" t="s">
        <v>588</v>
      </c>
      <c r="B214" s="67" t="s">
        <v>586</v>
      </c>
      <c r="C214" s="68"/>
      <c r="D214" s="69"/>
      <c r="E214" s="67" t="s">
        <v>587</v>
      </c>
      <c r="F214" s="68"/>
      <c r="G214" s="69"/>
      <c r="H214" s="20" t="s">
        <v>24</v>
      </c>
      <c r="I214" s="21">
        <v>1</v>
      </c>
      <c r="J214" s="21">
        <v>1</v>
      </c>
      <c r="K214" s="22">
        <v>5550003.1689198557</v>
      </c>
      <c r="L214" s="22">
        <v>5550003.1699999999</v>
      </c>
      <c r="M214" s="22">
        <f t="shared" si="9"/>
        <v>5550003.1689198557</v>
      </c>
      <c r="N214" s="22">
        <f t="shared" si="10"/>
        <v>5550003.1699999999</v>
      </c>
      <c r="O214" s="23"/>
      <c r="P214" s="24"/>
      <c r="Q214" s="24">
        <v>5550003.1699999999</v>
      </c>
      <c r="R214" s="24"/>
      <c r="S214" s="24"/>
      <c r="T214" s="27"/>
      <c r="U214" s="27"/>
      <c r="V214" s="27"/>
      <c r="W214" s="27"/>
    </row>
    <row r="215" spans="1:23" x14ac:dyDescent="0.25">
      <c r="A215" s="19" t="s">
        <v>591</v>
      </c>
      <c r="B215" s="67" t="s">
        <v>589</v>
      </c>
      <c r="C215" s="68"/>
      <c r="D215" s="69"/>
      <c r="E215" s="67" t="s">
        <v>590</v>
      </c>
      <c r="F215" s="68"/>
      <c r="G215" s="69"/>
      <c r="H215" s="20" t="s">
        <v>24</v>
      </c>
      <c r="I215" s="21">
        <v>1</v>
      </c>
      <c r="J215" s="21">
        <v>1</v>
      </c>
      <c r="K215" s="22">
        <v>893586.68732399843</v>
      </c>
      <c r="L215" s="22">
        <v>893586.69</v>
      </c>
      <c r="M215" s="22">
        <f t="shared" si="9"/>
        <v>893586.68732399843</v>
      </c>
      <c r="N215" s="22">
        <f t="shared" si="10"/>
        <v>893586.69</v>
      </c>
      <c r="O215" s="23"/>
      <c r="P215" s="24"/>
      <c r="Q215" s="24">
        <v>893586.69</v>
      </c>
      <c r="R215" s="24"/>
      <c r="S215" s="24"/>
      <c r="T215" s="27"/>
      <c r="U215" s="27"/>
      <c r="V215" s="27"/>
      <c r="W215" s="27"/>
    </row>
    <row r="216" spans="1:23" x14ac:dyDescent="0.25">
      <c r="A216" s="19" t="s">
        <v>596</v>
      </c>
      <c r="B216" s="67" t="s">
        <v>592</v>
      </c>
      <c r="C216" s="68"/>
      <c r="D216" s="69"/>
      <c r="E216" s="67" t="s">
        <v>593</v>
      </c>
      <c r="F216" s="68"/>
      <c r="G216" s="69"/>
      <c r="H216" s="20" t="s">
        <v>24</v>
      </c>
      <c r="I216" s="21">
        <v>1</v>
      </c>
      <c r="J216" s="21">
        <v>1</v>
      </c>
      <c r="K216" s="22">
        <v>4788380.5702542569</v>
      </c>
      <c r="L216" s="22">
        <v>4788380.57</v>
      </c>
      <c r="M216" s="22">
        <f t="shared" si="9"/>
        <v>4788380.5702542569</v>
      </c>
      <c r="N216" s="22">
        <f t="shared" si="10"/>
        <v>4788380.57</v>
      </c>
      <c r="O216" s="23"/>
      <c r="P216" s="24"/>
      <c r="Q216" s="24">
        <v>4788380.57</v>
      </c>
      <c r="R216" s="24"/>
      <c r="S216" s="24"/>
      <c r="T216" s="27"/>
      <c r="U216" s="27"/>
      <c r="V216" s="27"/>
      <c r="W216" s="27"/>
    </row>
    <row r="217" spans="1:23" x14ac:dyDescent="0.25">
      <c r="A217" s="29"/>
      <c r="B217" s="63" t="s">
        <v>594</v>
      </c>
      <c r="C217" s="64"/>
      <c r="D217" s="64"/>
      <c r="E217" s="64"/>
      <c r="F217" s="64"/>
      <c r="G217" s="64"/>
      <c r="H217" s="64"/>
      <c r="I217" s="64"/>
      <c r="J217" s="64"/>
      <c r="K217" s="65"/>
      <c r="L217" s="30">
        <f>SUM(L213:L216)</f>
        <v>12360779.43</v>
      </c>
      <c r="M217" s="22"/>
      <c r="N217" s="30">
        <f>SUM(N213:N216)</f>
        <v>12360779.43</v>
      </c>
      <c r="O217" s="24"/>
      <c r="P217" s="24"/>
      <c r="Q217" s="30">
        <f>SUM(Q213:Q216)</f>
        <v>12360779.43</v>
      </c>
      <c r="R217" s="24"/>
      <c r="S217" s="30"/>
      <c r="T217" s="27"/>
      <c r="U217" s="27"/>
      <c r="V217" s="27"/>
      <c r="W217" s="27"/>
    </row>
    <row r="218" spans="1:23" x14ac:dyDescent="0.25">
      <c r="B218" s="70"/>
      <c r="C218" s="71"/>
      <c r="D218" s="72"/>
      <c r="E218" s="70" t="s">
        <v>595</v>
      </c>
      <c r="F218" s="71"/>
      <c r="G218" s="72"/>
      <c r="H218" s="35"/>
      <c r="I218" s="35"/>
      <c r="J218" s="35"/>
      <c r="K218" s="35" t="s">
        <v>3</v>
      </c>
      <c r="L218" s="33" t="s">
        <v>3</v>
      </c>
      <c r="M218" s="22" t="str">
        <f t="shared" ref="M218:M251" si="12">K218</f>
        <v/>
      </c>
      <c r="N218" s="22" t="str">
        <f t="shared" ref="N218:N254" si="13">L218</f>
        <v/>
      </c>
      <c r="O218" s="33"/>
      <c r="P218" s="24"/>
      <c r="Q218" s="24"/>
      <c r="R218" s="24"/>
      <c r="S218" s="24"/>
      <c r="T218" s="27"/>
      <c r="U218" s="27"/>
      <c r="V218" s="27"/>
      <c r="W218" s="27"/>
    </row>
    <row r="219" spans="1:23" x14ac:dyDescent="0.25">
      <c r="A219" s="19" t="s">
        <v>599</v>
      </c>
      <c r="B219" s="67" t="s">
        <v>597</v>
      </c>
      <c r="C219" s="68"/>
      <c r="D219" s="69"/>
      <c r="E219" s="67" t="s">
        <v>598</v>
      </c>
      <c r="F219" s="68"/>
      <c r="G219" s="69"/>
      <c r="H219" s="20" t="s">
        <v>24</v>
      </c>
      <c r="I219" s="21">
        <v>1</v>
      </c>
      <c r="J219" s="21">
        <v>1</v>
      </c>
      <c r="K219" s="22">
        <v>1301727.0931211212</v>
      </c>
      <c r="L219" s="22">
        <v>1301727.0900000001</v>
      </c>
      <c r="M219" s="22">
        <f t="shared" si="12"/>
        <v>1301727.0931211212</v>
      </c>
      <c r="N219" s="22">
        <f t="shared" si="13"/>
        <v>1301727.0900000001</v>
      </c>
      <c r="O219" s="23"/>
      <c r="P219" s="24"/>
      <c r="Q219" s="24"/>
      <c r="R219" s="24">
        <v>1301727.0900000001</v>
      </c>
      <c r="S219" s="24"/>
      <c r="T219" s="27"/>
      <c r="U219" s="27"/>
      <c r="V219" s="27"/>
      <c r="W219" s="27"/>
    </row>
    <row r="220" spans="1:23" x14ac:dyDescent="0.25">
      <c r="A220" s="19" t="s">
        <v>602</v>
      </c>
      <c r="B220" s="67" t="s">
        <v>600</v>
      </c>
      <c r="C220" s="68"/>
      <c r="D220" s="69"/>
      <c r="E220" s="67" t="s">
        <v>601</v>
      </c>
      <c r="F220" s="68"/>
      <c r="G220" s="69"/>
      <c r="H220" s="20" t="s">
        <v>24</v>
      </c>
      <c r="I220" s="21">
        <v>1</v>
      </c>
      <c r="J220" s="21">
        <v>1</v>
      </c>
      <c r="K220" s="22">
        <v>503808.34932889207</v>
      </c>
      <c r="L220" s="22">
        <v>503808.35</v>
      </c>
      <c r="M220" s="22">
        <f t="shared" si="12"/>
        <v>503808.34932889207</v>
      </c>
      <c r="N220" s="22">
        <f t="shared" si="13"/>
        <v>503808.35</v>
      </c>
      <c r="O220" s="23"/>
      <c r="P220" s="24"/>
      <c r="Q220" s="24"/>
      <c r="R220" s="24">
        <v>503808.35</v>
      </c>
      <c r="S220" s="24"/>
      <c r="T220" s="27"/>
      <c r="U220" s="27"/>
      <c r="V220" s="27"/>
      <c r="W220" s="27"/>
    </row>
    <row r="221" spans="1:23" x14ac:dyDescent="0.25">
      <c r="A221" s="19" t="s">
        <v>605</v>
      </c>
      <c r="B221" s="67" t="s">
        <v>603</v>
      </c>
      <c r="C221" s="68"/>
      <c r="D221" s="69"/>
      <c r="E221" s="67" t="s">
        <v>604</v>
      </c>
      <c r="F221" s="68"/>
      <c r="G221" s="69"/>
      <c r="H221" s="20" t="s">
        <v>24</v>
      </c>
      <c r="I221" s="21">
        <v>1</v>
      </c>
      <c r="J221" s="21">
        <v>1</v>
      </c>
      <c r="K221" s="22">
        <v>724483.1960069976</v>
      </c>
      <c r="L221" s="22">
        <v>724483.2</v>
      </c>
      <c r="M221" s="22">
        <f t="shared" si="12"/>
        <v>724483.1960069976</v>
      </c>
      <c r="N221" s="22">
        <f t="shared" si="13"/>
        <v>724483.2</v>
      </c>
      <c r="O221" s="23"/>
      <c r="P221" s="24"/>
      <c r="Q221" s="24"/>
      <c r="R221" s="24">
        <v>724483.2</v>
      </c>
      <c r="S221" s="24"/>
      <c r="T221" s="27"/>
      <c r="U221" s="27"/>
      <c r="V221" s="27"/>
      <c r="W221" s="27"/>
    </row>
    <row r="222" spans="1:23" x14ac:dyDescent="0.25">
      <c r="A222" s="19" t="s">
        <v>608</v>
      </c>
      <c r="B222" s="67" t="s">
        <v>606</v>
      </c>
      <c r="C222" s="68"/>
      <c r="D222" s="69"/>
      <c r="E222" s="67" t="s">
        <v>607</v>
      </c>
      <c r="F222" s="68"/>
      <c r="G222" s="69"/>
      <c r="H222" s="20" t="s">
        <v>24</v>
      </c>
      <c r="I222" s="21">
        <v>1</v>
      </c>
      <c r="J222" s="21">
        <v>1</v>
      </c>
      <c r="K222" s="22">
        <v>111307.06952396189</v>
      </c>
      <c r="L222" s="22">
        <v>111307.07</v>
      </c>
      <c r="M222" s="22">
        <f t="shared" si="12"/>
        <v>111307.06952396189</v>
      </c>
      <c r="N222" s="22">
        <f t="shared" si="13"/>
        <v>111307.07</v>
      </c>
      <c r="O222" s="23"/>
      <c r="P222" s="24"/>
      <c r="Q222" s="24"/>
      <c r="R222" s="24">
        <v>111307.07</v>
      </c>
      <c r="S222" s="24"/>
      <c r="T222" s="27"/>
      <c r="U222" s="27"/>
      <c r="V222" s="27"/>
      <c r="W222" s="27"/>
    </row>
    <row r="223" spans="1:23" x14ac:dyDescent="0.25">
      <c r="A223" s="19" t="s">
        <v>611</v>
      </c>
      <c r="B223" s="67" t="s">
        <v>609</v>
      </c>
      <c r="C223" s="68"/>
      <c r="D223" s="69"/>
      <c r="E223" s="67" t="s">
        <v>610</v>
      </c>
      <c r="F223" s="68"/>
      <c r="G223" s="69"/>
      <c r="H223" s="20" t="s">
        <v>24</v>
      </c>
      <c r="I223" s="21">
        <v>1</v>
      </c>
      <c r="J223" s="21">
        <v>1</v>
      </c>
      <c r="K223" s="22">
        <v>50116.199675472169</v>
      </c>
      <c r="L223" s="22">
        <v>50116.2</v>
      </c>
      <c r="M223" s="22">
        <f t="shared" si="12"/>
        <v>50116.199675472169</v>
      </c>
      <c r="N223" s="22">
        <f t="shared" si="13"/>
        <v>50116.2</v>
      </c>
      <c r="O223" s="23"/>
      <c r="P223" s="24"/>
      <c r="Q223" s="24"/>
      <c r="R223" s="24">
        <v>50116.2</v>
      </c>
      <c r="S223" s="24"/>
      <c r="T223" s="27"/>
      <c r="U223" s="27"/>
      <c r="V223" s="27"/>
      <c r="W223" s="27"/>
    </row>
    <row r="224" spans="1:23" x14ac:dyDescent="0.25">
      <c r="A224" s="19" t="s">
        <v>614</v>
      </c>
      <c r="B224" s="67" t="s">
        <v>612</v>
      </c>
      <c r="C224" s="68"/>
      <c r="D224" s="69"/>
      <c r="E224" s="67" t="s">
        <v>613</v>
      </c>
      <c r="F224" s="68"/>
      <c r="G224" s="69"/>
      <c r="H224" s="20" t="s">
        <v>24</v>
      </c>
      <c r="I224" s="21">
        <v>1</v>
      </c>
      <c r="J224" s="21">
        <v>1</v>
      </c>
      <c r="K224" s="22">
        <v>151346.90524352697</v>
      </c>
      <c r="L224" s="22">
        <v>151346.91</v>
      </c>
      <c r="M224" s="22">
        <f t="shared" si="12"/>
        <v>151346.90524352697</v>
      </c>
      <c r="N224" s="22">
        <f t="shared" si="13"/>
        <v>151346.91</v>
      </c>
      <c r="O224" s="23"/>
      <c r="P224" s="24"/>
      <c r="Q224" s="24"/>
      <c r="R224" s="24">
        <v>151346.91</v>
      </c>
      <c r="S224" s="24"/>
      <c r="T224" s="27"/>
      <c r="U224" s="27"/>
      <c r="V224" s="27"/>
      <c r="W224" s="27"/>
    </row>
    <row r="225" spans="1:23" x14ac:dyDescent="0.25">
      <c r="A225" s="19" t="s">
        <v>617</v>
      </c>
      <c r="B225" s="67" t="s">
        <v>615</v>
      </c>
      <c r="C225" s="68"/>
      <c r="D225" s="69"/>
      <c r="E225" s="67" t="s">
        <v>616</v>
      </c>
      <c r="F225" s="68"/>
      <c r="G225" s="69"/>
      <c r="H225" s="20" t="s">
        <v>24</v>
      </c>
      <c r="I225" s="21">
        <v>1</v>
      </c>
      <c r="J225" s="21">
        <v>1</v>
      </c>
      <c r="K225" s="22">
        <v>63065.341402680344</v>
      </c>
      <c r="L225" s="22">
        <v>63065.34</v>
      </c>
      <c r="M225" s="22">
        <f t="shared" si="12"/>
        <v>63065.341402680344</v>
      </c>
      <c r="N225" s="22">
        <f t="shared" si="13"/>
        <v>63065.34</v>
      </c>
      <c r="O225" s="23"/>
      <c r="P225" s="24"/>
      <c r="Q225" s="24"/>
      <c r="R225" s="24">
        <v>63065.34</v>
      </c>
      <c r="S225" s="24"/>
      <c r="T225" s="27"/>
      <c r="U225" s="27"/>
      <c r="V225" s="27"/>
      <c r="W225" s="27"/>
    </row>
    <row r="226" spans="1:23" x14ac:dyDescent="0.25">
      <c r="A226" s="19" t="s">
        <v>620</v>
      </c>
      <c r="B226" s="67" t="s">
        <v>618</v>
      </c>
      <c r="C226" s="68"/>
      <c r="D226" s="69"/>
      <c r="E226" s="67" t="s">
        <v>619</v>
      </c>
      <c r="F226" s="68"/>
      <c r="G226" s="69"/>
      <c r="H226" s="20" t="s">
        <v>24</v>
      </c>
      <c r="I226" s="21">
        <v>1</v>
      </c>
      <c r="J226" s="21">
        <v>1</v>
      </c>
      <c r="K226" s="22">
        <v>93846.743227991086</v>
      </c>
      <c r="L226" s="22">
        <v>93846.74</v>
      </c>
      <c r="M226" s="22">
        <f t="shared" si="12"/>
        <v>93846.743227991086</v>
      </c>
      <c r="N226" s="22">
        <f t="shared" si="13"/>
        <v>93846.74</v>
      </c>
      <c r="O226" s="23"/>
      <c r="P226" s="24"/>
      <c r="Q226" s="24"/>
      <c r="R226" s="24">
        <v>93846.74</v>
      </c>
      <c r="S226" s="24"/>
      <c r="T226" s="27"/>
      <c r="U226" s="27"/>
      <c r="V226" s="27"/>
      <c r="W226" s="27"/>
    </row>
    <row r="227" spans="1:23" x14ac:dyDescent="0.25">
      <c r="A227" s="19" t="s">
        <v>623</v>
      </c>
      <c r="B227" s="67" t="s">
        <v>621</v>
      </c>
      <c r="C227" s="68"/>
      <c r="D227" s="69"/>
      <c r="E227" s="67" t="s">
        <v>622</v>
      </c>
      <c r="F227" s="68"/>
      <c r="G227" s="69"/>
      <c r="H227" s="20" t="s">
        <v>24</v>
      </c>
      <c r="I227" s="21">
        <v>7</v>
      </c>
      <c r="J227" s="21">
        <v>7</v>
      </c>
      <c r="K227" s="22">
        <v>151346.9251394188</v>
      </c>
      <c r="L227" s="22">
        <v>1059428.48</v>
      </c>
      <c r="M227" s="22">
        <f t="shared" si="12"/>
        <v>151346.9251394188</v>
      </c>
      <c r="N227" s="22">
        <f t="shared" si="13"/>
        <v>1059428.48</v>
      </c>
      <c r="O227" s="23"/>
      <c r="P227" s="24"/>
      <c r="Q227" s="24"/>
      <c r="R227" s="24">
        <v>1059428.48</v>
      </c>
      <c r="S227" s="24"/>
      <c r="T227" s="27"/>
      <c r="U227" s="27"/>
      <c r="V227" s="27"/>
      <c r="W227" s="27"/>
    </row>
    <row r="228" spans="1:23" x14ac:dyDescent="0.25">
      <c r="A228" s="19" t="s">
        <v>626</v>
      </c>
      <c r="B228" s="67" t="s">
        <v>624</v>
      </c>
      <c r="C228" s="68"/>
      <c r="D228" s="69"/>
      <c r="E228" s="67" t="s">
        <v>625</v>
      </c>
      <c r="F228" s="68"/>
      <c r="G228" s="69"/>
      <c r="H228" s="20" t="s">
        <v>24</v>
      </c>
      <c r="I228" s="21">
        <v>1</v>
      </c>
      <c r="J228" s="21">
        <v>1</v>
      </c>
      <c r="K228" s="22">
        <v>172465.33995366524</v>
      </c>
      <c r="L228" s="22">
        <v>172465.34</v>
      </c>
      <c r="M228" s="22">
        <f t="shared" si="12"/>
        <v>172465.33995366524</v>
      </c>
      <c r="N228" s="22">
        <f t="shared" si="13"/>
        <v>172465.34</v>
      </c>
      <c r="O228" s="23"/>
      <c r="P228" s="24"/>
      <c r="Q228" s="24"/>
      <c r="R228" s="24">
        <v>172465.34</v>
      </c>
      <c r="S228" s="24"/>
      <c r="T228" s="27"/>
      <c r="U228" s="27"/>
      <c r="V228" s="27"/>
      <c r="W228" s="27"/>
    </row>
    <row r="229" spans="1:23" x14ac:dyDescent="0.25">
      <c r="A229" s="19" t="s">
        <v>629</v>
      </c>
      <c r="B229" s="67" t="s">
        <v>627</v>
      </c>
      <c r="C229" s="68"/>
      <c r="D229" s="69"/>
      <c r="E229" s="67" t="s">
        <v>628</v>
      </c>
      <c r="F229" s="68"/>
      <c r="G229" s="69"/>
      <c r="H229" s="20" t="s">
        <v>24</v>
      </c>
      <c r="I229" s="21">
        <v>1</v>
      </c>
      <c r="J229" s="21">
        <v>1</v>
      </c>
      <c r="K229" s="22">
        <v>140278.92009016901</v>
      </c>
      <c r="L229" s="22">
        <v>140278.92000000001</v>
      </c>
      <c r="M229" s="22">
        <f t="shared" si="12"/>
        <v>140278.92009016901</v>
      </c>
      <c r="N229" s="22">
        <f t="shared" si="13"/>
        <v>140278.92000000001</v>
      </c>
      <c r="O229" s="23"/>
      <c r="P229" s="24"/>
      <c r="Q229" s="24"/>
      <c r="R229" s="24">
        <v>140278.92000000001</v>
      </c>
      <c r="S229" s="24"/>
      <c r="T229" s="27"/>
      <c r="U229" s="27"/>
      <c r="V229" s="27"/>
      <c r="W229" s="27"/>
    </row>
    <row r="230" spans="1:23" x14ac:dyDescent="0.25">
      <c r="A230" s="19" t="s">
        <v>632</v>
      </c>
      <c r="B230" s="67" t="s">
        <v>630</v>
      </c>
      <c r="C230" s="68"/>
      <c r="D230" s="69"/>
      <c r="E230" s="67" t="s">
        <v>631</v>
      </c>
      <c r="F230" s="68"/>
      <c r="G230" s="69"/>
      <c r="H230" s="20" t="s">
        <v>24</v>
      </c>
      <c r="I230" s="21">
        <v>1</v>
      </c>
      <c r="J230" s="21">
        <v>1</v>
      </c>
      <c r="K230" s="22">
        <v>136250.81772332458</v>
      </c>
      <c r="L230" s="22">
        <v>136250.82</v>
      </c>
      <c r="M230" s="22">
        <f t="shared" si="12"/>
        <v>136250.81772332458</v>
      </c>
      <c r="N230" s="22">
        <f t="shared" si="13"/>
        <v>136250.82</v>
      </c>
      <c r="O230" s="23"/>
      <c r="P230" s="24"/>
      <c r="Q230" s="24"/>
      <c r="R230" s="24">
        <v>136250.82</v>
      </c>
      <c r="S230" s="24"/>
      <c r="T230" s="27"/>
      <c r="U230" s="27"/>
      <c r="V230" s="27"/>
      <c r="W230" s="27"/>
    </row>
    <row r="231" spans="1:23" x14ac:dyDescent="0.25">
      <c r="A231" s="19" t="s">
        <v>635</v>
      </c>
      <c r="B231" s="67" t="s">
        <v>633</v>
      </c>
      <c r="C231" s="68"/>
      <c r="D231" s="69"/>
      <c r="E231" s="67" t="s">
        <v>634</v>
      </c>
      <c r="F231" s="68"/>
      <c r="G231" s="69"/>
      <c r="H231" s="20" t="s">
        <v>24</v>
      </c>
      <c r="I231" s="21">
        <v>1</v>
      </c>
      <c r="J231" s="21">
        <v>1</v>
      </c>
      <c r="K231" s="22">
        <v>71598.042798087015</v>
      </c>
      <c r="L231" s="22">
        <v>71598.039999999994</v>
      </c>
      <c r="M231" s="22">
        <f t="shared" si="12"/>
        <v>71598.042798087015</v>
      </c>
      <c r="N231" s="22">
        <f t="shared" si="13"/>
        <v>71598.039999999994</v>
      </c>
      <c r="O231" s="23"/>
      <c r="P231" s="24"/>
      <c r="Q231" s="24"/>
      <c r="R231" s="24">
        <v>71598.039999999994</v>
      </c>
      <c r="S231" s="24"/>
      <c r="T231" s="27"/>
      <c r="U231" s="27"/>
      <c r="V231" s="27"/>
      <c r="W231" s="27"/>
    </row>
    <row r="232" spans="1:23" x14ac:dyDescent="0.25">
      <c r="A232" s="19" t="s">
        <v>638</v>
      </c>
      <c r="B232" s="67" t="s">
        <v>636</v>
      </c>
      <c r="C232" s="68"/>
      <c r="D232" s="69"/>
      <c r="E232" s="67" t="s">
        <v>637</v>
      </c>
      <c r="F232" s="68"/>
      <c r="G232" s="69"/>
      <c r="H232" s="20" t="s">
        <v>24</v>
      </c>
      <c r="I232" s="21">
        <v>5</v>
      </c>
      <c r="J232" s="21">
        <v>5</v>
      </c>
      <c r="K232" s="22">
        <v>59375.747739669772</v>
      </c>
      <c r="L232" s="22">
        <v>296878.74</v>
      </c>
      <c r="M232" s="22">
        <f t="shared" si="12"/>
        <v>59375.747739669772</v>
      </c>
      <c r="N232" s="22">
        <f t="shared" si="13"/>
        <v>296878.74</v>
      </c>
      <c r="O232" s="23"/>
      <c r="P232" s="24"/>
      <c r="Q232" s="24"/>
      <c r="R232" s="24">
        <v>296878.74</v>
      </c>
      <c r="S232" s="24"/>
      <c r="T232" s="27"/>
      <c r="U232" s="27"/>
      <c r="V232" s="27"/>
      <c r="W232" s="27"/>
    </row>
    <row r="233" spans="1:23" x14ac:dyDescent="0.25">
      <c r="A233" s="19" t="s">
        <v>641</v>
      </c>
      <c r="B233" s="67" t="s">
        <v>639</v>
      </c>
      <c r="C233" s="68"/>
      <c r="D233" s="69"/>
      <c r="E233" s="67" t="s">
        <v>640</v>
      </c>
      <c r="F233" s="68"/>
      <c r="G233" s="69"/>
      <c r="H233" s="20" t="s">
        <v>24</v>
      </c>
      <c r="I233" s="21">
        <v>2</v>
      </c>
      <c r="J233" s="21">
        <v>2</v>
      </c>
      <c r="K233" s="22">
        <v>63719.160200457874</v>
      </c>
      <c r="L233" s="22">
        <v>127438.32</v>
      </c>
      <c r="M233" s="22">
        <f t="shared" si="12"/>
        <v>63719.160200457874</v>
      </c>
      <c r="N233" s="22">
        <f t="shared" si="13"/>
        <v>127438.32</v>
      </c>
      <c r="O233" s="23"/>
      <c r="P233" s="24"/>
      <c r="Q233" s="24"/>
      <c r="R233" s="24">
        <v>127438.32</v>
      </c>
      <c r="S233" s="24"/>
      <c r="T233" s="27"/>
      <c r="U233" s="27"/>
      <c r="V233" s="27"/>
      <c r="W233" s="27"/>
    </row>
    <row r="234" spans="1:23" x14ac:dyDescent="0.25">
      <c r="A234" s="19" t="s">
        <v>644</v>
      </c>
      <c r="B234" s="67" t="s">
        <v>642</v>
      </c>
      <c r="C234" s="68"/>
      <c r="D234" s="69"/>
      <c r="E234" s="67" t="s">
        <v>643</v>
      </c>
      <c r="F234" s="68"/>
      <c r="G234" s="69"/>
      <c r="H234" s="20" t="s">
        <v>24</v>
      </c>
      <c r="I234" s="21">
        <v>1</v>
      </c>
      <c r="J234" s="21">
        <v>1</v>
      </c>
      <c r="K234" s="22">
        <v>66317.533831446519</v>
      </c>
      <c r="L234" s="22">
        <v>66317.53</v>
      </c>
      <c r="M234" s="22">
        <f t="shared" si="12"/>
        <v>66317.533831446519</v>
      </c>
      <c r="N234" s="22">
        <f t="shared" si="13"/>
        <v>66317.53</v>
      </c>
      <c r="O234" s="23"/>
      <c r="P234" s="24"/>
      <c r="Q234" s="24"/>
      <c r="R234" s="24">
        <v>66317.53</v>
      </c>
      <c r="S234" s="24"/>
      <c r="T234" s="27"/>
      <c r="U234" s="27"/>
      <c r="V234" s="27"/>
      <c r="W234" s="27"/>
    </row>
    <row r="235" spans="1:23" x14ac:dyDescent="0.25">
      <c r="A235" s="19" t="s">
        <v>647</v>
      </c>
      <c r="B235" s="67" t="s">
        <v>645</v>
      </c>
      <c r="C235" s="68"/>
      <c r="D235" s="69"/>
      <c r="E235" s="67" t="s">
        <v>646</v>
      </c>
      <c r="F235" s="68"/>
      <c r="G235" s="69"/>
      <c r="H235" s="20" t="s">
        <v>24</v>
      </c>
      <c r="I235" s="21">
        <v>1</v>
      </c>
      <c r="J235" s="21">
        <v>1</v>
      </c>
      <c r="K235" s="22">
        <v>54611.099456760494</v>
      </c>
      <c r="L235" s="22">
        <v>54611.1</v>
      </c>
      <c r="M235" s="22">
        <f t="shared" si="12"/>
        <v>54611.099456760494</v>
      </c>
      <c r="N235" s="22">
        <f t="shared" si="13"/>
        <v>54611.1</v>
      </c>
      <c r="O235" s="23"/>
      <c r="P235" s="24"/>
      <c r="Q235" s="24"/>
      <c r="R235" s="24">
        <v>54611.1</v>
      </c>
      <c r="S235" s="24"/>
      <c r="T235" s="27"/>
      <c r="U235" s="27"/>
      <c r="V235" s="27"/>
      <c r="W235" s="27"/>
    </row>
    <row r="236" spans="1:23" x14ac:dyDescent="0.25">
      <c r="A236" s="19" t="s">
        <v>650</v>
      </c>
      <c r="B236" s="67" t="s">
        <v>648</v>
      </c>
      <c r="C236" s="68"/>
      <c r="D236" s="69"/>
      <c r="E236" s="67" t="s">
        <v>649</v>
      </c>
      <c r="F236" s="68"/>
      <c r="G236" s="69"/>
      <c r="H236" s="20" t="s">
        <v>24</v>
      </c>
      <c r="I236" s="21">
        <v>1</v>
      </c>
      <c r="J236" s="21">
        <v>1</v>
      </c>
      <c r="K236" s="22">
        <v>53440.713671091267</v>
      </c>
      <c r="L236" s="22">
        <v>53440.71</v>
      </c>
      <c r="M236" s="22">
        <f t="shared" si="12"/>
        <v>53440.713671091267</v>
      </c>
      <c r="N236" s="22">
        <f t="shared" si="13"/>
        <v>53440.71</v>
      </c>
      <c r="O236" s="23"/>
      <c r="P236" s="24"/>
      <c r="Q236" s="24"/>
      <c r="R236" s="24">
        <v>53440.71</v>
      </c>
      <c r="S236" s="24"/>
      <c r="T236" s="27"/>
      <c r="U236" s="27"/>
      <c r="V236" s="27"/>
      <c r="W236" s="27"/>
    </row>
    <row r="237" spans="1:23" x14ac:dyDescent="0.25">
      <c r="A237" s="19" t="s">
        <v>653</v>
      </c>
      <c r="B237" s="67" t="s">
        <v>651</v>
      </c>
      <c r="C237" s="68"/>
      <c r="D237" s="69"/>
      <c r="E237" s="67" t="s">
        <v>652</v>
      </c>
      <c r="F237" s="68"/>
      <c r="G237" s="69"/>
      <c r="H237" s="20" t="s">
        <v>24</v>
      </c>
      <c r="I237" s="21">
        <v>1</v>
      </c>
      <c r="J237" s="21">
        <v>1</v>
      </c>
      <c r="K237" s="22">
        <v>49929.456834624383</v>
      </c>
      <c r="L237" s="22">
        <v>49929.46</v>
      </c>
      <c r="M237" s="22">
        <f t="shared" si="12"/>
        <v>49929.456834624383</v>
      </c>
      <c r="N237" s="22">
        <f t="shared" si="13"/>
        <v>49929.46</v>
      </c>
      <c r="O237" s="23"/>
      <c r="P237" s="24"/>
      <c r="Q237" s="24"/>
      <c r="R237" s="24">
        <v>49929.46</v>
      </c>
      <c r="S237" s="24"/>
      <c r="T237" s="27"/>
      <c r="U237" s="27"/>
      <c r="V237" s="27"/>
      <c r="W237" s="27"/>
    </row>
    <row r="238" spans="1:23" x14ac:dyDescent="0.25">
      <c r="A238" s="19" t="s">
        <v>656</v>
      </c>
      <c r="B238" s="67" t="s">
        <v>654</v>
      </c>
      <c r="C238" s="68"/>
      <c r="D238" s="69"/>
      <c r="E238" s="67" t="s">
        <v>655</v>
      </c>
      <c r="F238" s="68"/>
      <c r="G238" s="69"/>
      <c r="H238" s="20" t="s">
        <v>24</v>
      </c>
      <c r="I238" s="21">
        <v>6</v>
      </c>
      <c r="J238" s="21">
        <v>6</v>
      </c>
      <c r="K238" s="22">
        <v>49929.496626408072</v>
      </c>
      <c r="L238" s="22">
        <v>299576.98</v>
      </c>
      <c r="M238" s="22">
        <f t="shared" si="12"/>
        <v>49929.496626408072</v>
      </c>
      <c r="N238" s="22">
        <f t="shared" si="13"/>
        <v>299576.98</v>
      </c>
      <c r="O238" s="23"/>
      <c r="P238" s="24"/>
      <c r="Q238" s="24"/>
      <c r="R238" s="24">
        <v>299576.98</v>
      </c>
      <c r="S238" s="24"/>
      <c r="T238" s="27"/>
      <c r="U238" s="27"/>
      <c r="V238" s="27"/>
      <c r="W238" s="27"/>
    </row>
    <row r="239" spans="1:23" x14ac:dyDescent="0.25">
      <c r="A239" s="19" t="s">
        <v>659</v>
      </c>
      <c r="B239" s="67" t="s">
        <v>657</v>
      </c>
      <c r="C239" s="68"/>
      <c r="D239" s="69"/>
      <c r="E239" s="67" t="s">
        <v>658</v>
      </c>
      <c r="F239" s="68"/>
      <c r="G239" s="69"/>
      <c r="H239" s="20" t="s">
        <v>24</v>
      </c>
      <c r="I239" s="21">
        <v>1</v>
      </c>
      <c r="J239" s="21">
        <v>1</v>
      </c>
      <c r="K239" s="22">
        <v>49929.456834624383</v>
      </c>
      <c r="L239" s="22">
        <v>49929.46</v>
      </c>
      <c r="M239" s="22">
        <f t="shared" si="12"/>
        <v>49929.456834624383</v>
      </c>
      <c r="N239" s="22">
        <f t="shared" si="13"/>
        <v>49929.46</v>
      </c>
      <c r="O239" s="23"/>
      <c r="P239" s="24"/>
      <c r="Q239" s="24"/>
      <c r="R239" s="24">
        <v>49929.46</v>
      </c>
      <c r="S239" s="24"/>
      <c r="T239" s="27"/>
      <c r="U239" s="27"/>
      <c r="V239" s="27"/>
      <c r="W239" s="27"/>
    </row>
    <row r="240" spans="1:23" x14ac:dyDescent="0.25">
      <c r="A240" s="19" t="s">
        <v>662</v>
      </c>
      <c r="B240" s="67" t="s">
        <v>660</v>
      </c>
      <c r="C240" s="68"/>
      <c r="D240" s="69"/>
      <c r="E240" s="67" t="s">
        <v>661</v>
      </c>
      <c r="F240" s="68"/>
      <c r="G240" s="69"/>
      <c r="H240" s="20" t="s">
        <v>16</v>
      </c>
      <c r="I240" s="21">
        <v>1075</v>
      </c>
      <c r="J240" s="21">
        <v>1075</v>
      </c>
      <c r="K240" s="22">
        <v>6990.9587884691882</v>
      </c>
      <c r="L240" s="22">
        <v>7515280.7000000002</v>
      </c>
      <c r="M240" s="22">
        <f t="shared" si="12"/>
        <v>6990.9587884691882</v>
      </c>
      <c r="N240" s="22">
        <f t="shared" si="13"/>
        <v>7515280.7000000002</v>
      </c>
      <c r="O240" s="23"/>
      <c r="P240" s="24"/>
      <c r="Q240" s="24"/>
      <c r="R240" s="24">
        <v>7515280.7000000002</v>
      </c>
      <c r="S240" s="24"/>
      <c r="T240" s="27"/>
      <c r="U240" s="27"/>
      <c r="V240" s="27"/>
      <c r="W240" s="27"/>
    </row>
    <row r="241" spans="1:23" x14ac:dyDescent="0.25">
      <c r="A241" s="19" t="s">
        <v>665</v>
      </c>
      <c r="B241" s="67" t="s">
        <v>663</v>
      </c>
      <c r="C241" s="68"/>
      <c r="D241" s="69"/>
      <c r="E241" s="67" t="s">
        <v>664</v>
      </c>
      <c r="F241" s="68"/>
      <c r="G241" s="69"/>
      <c r="H241" s="20" t="s">
        <v>16</v>
      </c>
      <c r="I241" s="21">
        <v>4</v>
      </c>
      <c r="J241" s="21">
        <v>4</v>
      </c>
      <c r="K241" s="22">
        <v>7720.5212464968245</v>
      </c>
      <c r="L241" s="22">
        <v>30882.080000000002</v>
      </c>
      <c r="M241" s="22">
        <f t="shared" si="12"/>
        <v>7720.5212464968245</v>
      </c>
      <c r="N241" s="22">
        <f t="shared" si="13"/>
        <v>30882.080000000002</v>
      </c>
      <c r="O241" s="23"/>
      <c r="P241" s="24"/>
      <c r="Q241" s="24"/>
      <c r="R241" s="24">
        <v>30882.080000000002</v>
      </c>
      <c r="S241" s="24"/>
      <c r="T241" s="27"/>
      <c r="U241" s="27"/>
      <c r="V241" s="27"/>
      <c r="W241" s="27"/>
    </row>
    <row r="242" spans="1:23" x14ac:dyDescent="0.25">
      <c r="A242" s="19" t="s">
        <v>668</v>
      </c>
      <c r="B242" s="67" t="s">
        <v>666</v>
      </c>
      <c r="C242" s="68"/>
      <c r="D242" s="69"/>
      <c r="E242" s="67" t="s">
        <v>667</v>
      </c>
      <c r="F242" s="68"/>
      <c r="G242" s="69"/>
      <c r="H242" s="20" t="s">
        <v>16</v>
      </c>
      <c r="I242" s="21">
        <v>1492</v>
      </c>
      <c r="J242" s="21">
        <v>1492</v>
      </c>
      <c r="K242" s="22">
        <v>980.97689531434196</v>
      </c>
      <c r="L242" s="22">
        <v>1463617.53</v>
      </c>
      <c r="M242" s="22">
        <f t="shared" si="12"/>
        <v>980.97689531434196</v>
      </c>
      <c r="N242" s="22">
        <f t="shared" si="13"/>
        <v>1463617.53</v>
      </c>
      <c r="O242" s="23"/>
      <c r="P242" s="24"/>
      <c r="Q242" s="24"/>
      <c r="R242" s="24">
        <v>1463617.53</v>
      </c>
      <c r="S242" s="24"/>
      <c r="T242" s="27"/>
      <c r="U242" s="27"/>
      <c r="V242" s="27"/>
      <c r="W242" s="27"/>
    </row>
    <row r="243" spans="1:23" x14ac:dyDescent="0.25">
      <c r="A243" s="19" t="s">
        <v>671</v>
      </c>
      <c r="B243" s="67" t="s">
        <v>669</v>
      </c>
      <c r="C243" s="68"/>
      <c r="D243" s="69"/>
      <c r="E243" s="67" t="s">
        <v>670</v>
      </c>
      <c r="F243" s="68"/>
      <c r="G243" s="69"/>
      <c r="H243" s="20" t="s">
        <v>16</v>
      </c>
      <c r="I243" s="21">
        <v>23</v>
      </c>
      <c r="J243" s="21">
        <v>23</v>
      </c>
      <c r="K243" s="22">
        <v>2166.2845998665639</v>
      </c>
      <c r="L243" s="22">
        <v>49824.55</v>
      </c>
      <c r="M243" s="22">
        <f t="shared" si="12"/>
        <v>2166.2845998665639</v>
      </c>
      <c r="N243" s="22">
        <f t="shared" si="13"/>
        <v>49824.55</v>
      </c>
      <c r="O243" s="23"/>
      <c r="P243" s="24"/>
      <c r="Q243" s="24"/>
      <c r="R243" s="24">
        <v>49824.55</v>
      </c>
      <c r="S243" s="24"/>
      <c r="T243" s="27"/>
      <c r="U243" s="27"/>
      <c r="V243" s="27"/>
      <c r="W243" s="27"/>
    </row>
    <row r="244" spans="1:23" x14ac:dyDescent="0.25">
      <c r="A244" s="19" t="s">
        <v>674</v>
      </c>
      <c r="B244" s="67" t="s">
        <v>672</v>
      </c>
      <c r="C244" s="68"/>
      <c r="D244" s="69"/>
      <c r="E244" s="67" t="s">
        <v>673</v>
      </c>
      <c r="F244" s="68"/>
      <c r="G244" s="69"/>
      <c r="H244" s="20" t="s">
        <v>28</v>
      </c>
      <c r="I244" s="21">
        <v>29120</v>
      </c>
      <c r="J244" s="21">
        <v>29120</v>
      </c>
      <c r="K244" s="22">
        <v>154.17326589915598</v>
      </c>
      <c r="L244" s="22">
        <v>4489525.5</v>
      </c>
      <c r="M244" s="22">
        <f t="shared" si="12"/>
        <v>154.17326589915598</v>
      </c>
      <c r="N244" s="22">
        <f t="shared" si="13"/>
        <v>4489525.5</v>
      </c>
      <c r="O244" s="23"/>
      <c r="P244" s="24"/>
      <c r="Q244" s="24">
        <v>1113328.07</v>
      </c>
      <c r="R244" s="24">
        <f>N244-Q244</f>
        <v>3376197.4299999997</v>
      </c>
      <c r="S244" s="24"/>
      <c r="T244" s="27"/>
      <c r="U244" s="27"/>
      <c r="V244" s="27"/>
      <c r="W244" s="27"/>
    </row>
    <row r="245" spans="1:23" ht="23.25" customHeight="1" x14ac:dyDescent="0.25">
      <c r="A245" s="19" t="s">
        <v>677</v>
      </c>
      <c r="B245" s="67" t="s">
        <v>675</v>
      </c>
      <c r="C245" s="68"/>
      <c r="D245" s="69"/>
      <c r="E245" s="67" t="s">
        <v>676</v>
      </c>
      <c r="F245" s="68"/>
      <c r="G245" s="69"/>
      <c r="H245" s="20" t="s">
        <v>28</v>
      </c>
      <c r="I245" s="21">
        <v>30</v>
      </c>
      <c r="J245" s="21">
        <v>30</v>
      </c>
      <c r="K245" s="22">
        <v>1144.61065778532</v>
      </c>
      <c r="L245" s="22">
        <v>34338.32</v>
      </c>
      <c r="M245" s="22">
        <f t="shared" si="12"/>
        <v>1144.61065778532</v>
      </c>
      <c r="N245" s="22">
        <f t="shared" si="13"/>
        <v>34338.32</v>
      </c>
      <c r="O245" s="23"/>
      <c r="P245" s="24"/>
      <c r="Q245" s="24"/>
      <c r="R245" s="24">
        <v>34338.32</v>
      </c>
      <c r="S245" s="24"/>
      <c r="T245" s="27"/>
      <c r="U245" s="27"/>
      <c r="V245" s="27"/>
      <c r="W245" s="27"/>
    </row>
    <row r="246" spans="1:23" x14ac:dyDescent="0.25">
      <c r="A246" s="19" t="s">
        <v>680</v>
      </c>
      <c r="B246" s="67" t="s">
        <v>678</v>
      </c>
      <c r="C246" s="68"/>
      <c r="D246" s="69"/>
      <c r="E246" s="67" t="s">
        <v>679</v>
      </c>
      <c r="F246" s="68"/>
      <c r="G246" s="69"/>
      <c r="H246" s="20" t="s">
        <v>28</v>
      </c>
      <c r="I246" s="21">
        <v>500</v>
      </c>
      <c r="J246" s="21">
        <v>500</v>
      </c>
      <c r="K246" s="22">
        <v>1117.333390067196</v>
      </c>
      <c r="L246" s="22">
        <v>558666.69999999995</v>
      </c>
      <c r="M246" s="22">
        <f t="shared" si="12"/>
        <v>1117.333390067196</v>
      </c>
      <c r="N246" s="22">
        <f t="shared" si="13"/>
        <v>558666.69999999995</v>
      </c>
      <c r="O246" s="23"/>
      <c r="P246" s="24"/>
      <c r="Q246" s="24"/>
      <c r="R246" s="24">
        <v>558666.69999999995</v>
      </c>
      <c r="S246" s="24"/>
      <c r="T246" s="27"/>
      <c r="U246" s="27"/>
      <c r="V246" s="27"/>
      <c r="W246" s="27"/>
    </row>
    <row r="247" spans="1:23" x14ac:dyDescent="0.25">
      <c r="A247" s="19" t="s">
        <v>683</v>
      </c>
      <c r="B247" s="67" t="s">
        <v>681</v>
      </c>
      <c r="C247" s="68"/>
      <c r="D247" s="69"/>
      <c r="E247" s="67" t="s">
        <v>682</v>
      </c>
      <c r="F247" s="68"/>
      <c r="G247" s="69"/>
      <c r="H247" s="20" t="s">
        <v>16</v>
      </c>
      <c r="I247" s="21">
        <v>1500</v>
      </c>
      <c r="J247" s="21">
        <v>1500</v>
      </c>
      <c r="K247" s="22">
        <v>474.61649993862</v>
      </c>
      <c r="L247" s="22">
        <v>711924.75</v>
      </c>
      <c r="M247" s="22">
        <f t="shared" si="12"/>
        <v>474.61649993862</v>
      </c>
      <c r="N247" s="22">
        <f t="shared" si="13"/>
        <v>711924.75</v>
      </c>
      <c r="O247" s="23"/>
      <c r="P247" s="24"/>
      <c r="Q247" s="24"/>
      <c r="R247" s="24">
        <v>711924.75</v>
      </c>
      <c r="S247" s="24"/>
      <c r="T247" s="27"/>
      <c r="U247" s="27"/>
      <c r="V247" s="27"/>
      <c r="W247" s="27"/>
    </row>
    <row r="248" spans="1:23" ht="28.5" customHeight="1" x14ac:dyDescent="0.25">
      <c r="A248" s="19" t="s">
        <v>686</v>
      </c>
      <c r="B248" s="67" t="s">
        <v>684</v>
      </c>
      <c r="C248" s="68"/>
      <c r="D248" s="69"/>
      <c r="E248" s="67" t="s">
        <v>685</v>
      </c>
      <c r="F248" s="68"/>
      <c r="G248" s="69"/>
      <c r="H248" s="20" t="s">
        <v>28</v>
      </c>
      <c r="I248" s="21">
        <v>29120</v>
      </c>
      <c r="J248" s="21">
        <v>29120</v>
      </c>
      <c r="K248" s="22">
        <v>280.43259554117998</v>
      </c>
      <c r="L248" s="22">
        <v>8166197.1799999997</v>
      </c>
      <c r="M248" s="22">
        <f t="shared" si="12"/>
        <v>280.43259554117998</v>
      </c>
      <c r="N248" s="22">
        <f t="shared" si="13"/>
        <v>8166197.1799999997</v>
      </c>
      <c r="O248" s="23"/>
      <c r="P248" s="24"/>
      <c r="Q248" s="22">
        <v>2383121.64</v>
      </c>
      <c r="R248" s="24">
        <f>L248-Q248</f>
        <v>5783075.5399999991</v>
      </c>
      <c r="S248" s="24"/>
      <c r="T248" s="27"/>
      <c r="U248" s="27"/>
      <c r="V248" s="27"/>
      <c r="W248" s="27"/>
    </row>
    <row r="249" spans="1:23" x14ac:dyDescent="0.25">
      <c r="A249" s="19" t="s">
        <v>689</v>
      </c>
      <c r="B249" s="67" t="s">
        <v>687</v>
      </c>
      <c r="C249" s="68"/>
      <c r="D249" s="69"/>
      <c r="E249" s="67" t="s">
        <v>688</v>
      </c>
      <c r="F249" s="68"/>
      <c r="G249" s="69"/>
      <c r="H249" s="20" t="s">
        <v>16</v>
      </c>
      <c r="I249" s="21">
        <v>2691</v>
      </c>
      <c r="J249" s="21">
        <v>2691</v>
      </c>
      <c r="K249" s="22">
        <v>3408.5840866059239</v>
      </c>
      <c r="L249" s="22">
        <v>9172499.7799999993</v>
      </c>
      <c r="M249" s="22">
        <f t="shared" si="12"/>
        <v>3408.5840866059239</v>
      </c>
      <c r="N249" s="22">
        <f t="shared" si="13"/>
        <v>9172499.7799999993</v>
      </c>
      <c r="O249" s="23"/>
      <c r="P249" s="24"/>
      <c r="Q249" s="24"/>
      <c r="R249" s="24">
        <v>9172499.7799999993</v>
      </c>
      <c r="S249" s="24"/>
      <c r="T249" s="27"/>
      <c r="U249" s="27"/>
      <c r="V249" s="27"/>
      <c r="W249" s="27"/>
    </row>
    <row r="250" spans="1:23" x14ac:dyDescent="0.25">
      <c r="A250" s="19" t="s">
        <v>692</v>
      </c>
      <c r="B250" s="67" t="s">
        <v>690</v>
      </c>
      <c r="C250" s="68"/>
      <c r="D250" s="69"/>
      <c r="E250" s="67" t="s">
        <v>691</v>
      </c>
      <c r="F250" s="68"/>
      <c r="G250" s="69"/>
      <c r="H250" s="20" t="s">
        <v>16</v>
      </c>
      <c r="I250" s="21">
        <v>20</v>
      </c>
      <c r="J250" s="21">
        <v>20</v>
      </c>
      <c r="K250" s="22">
        <v>15830.056918273458</v>
      </c>
      <c r="L250" s="22">
        <v>316601.14</v>
      </c>
      <c r="M250" s="22">
        <f t="shared" si="12"/>
        <v>15830.056918273458</v>
      </c>
      <c r="N250" s="22">
        <f t="shared" si="13"/>
        <v>316601.14</v>
      </c>
      <c r="O250" s="23"/>
      <c r="P250" s="24"/>
      <c r="Q250" s="24"/>
      <c r="R250" s="24">
        <v>316601.14</v>
      </c>
      <c r="S250" s="24"/>
      <c r="T250" s="27"/>
      <c r="U250" s="27"/>
      <c r="V250" s="27"/>
      <c r="W250" s="27"/>
    </row>
    <row r="251" spans="1:23" x14ac:dyDescent="0.25">
      <c r="A251" s="19" t="s">
        <v>697</v>
      </c>
      <c r="B251" s="67" t="s">
        <v>693</v>
      </c>
      <c r="C251" s="68"/>
      <c r="D251" s="69"/>
      <c r="E251" s="67" t="s">
        <v>694</v>
      </c>
      <c r="F251" s="68"/>
      <c r="G251" s="69"/>
      <c r="H251" s="20" t="s">
        <v>28</v>
      </c>
      <c r="I251" s="21">
        <v>750</v>
      </c>
      <c r="J251" s="21">
        <v>750</v>
      </c>
      <c r="K251" s="22">
        <v>379.79267941011597</v>
      </c>
      <c r="L251" s="22">
        <v>284844.51</v>
      </c>
      <c r="M251" s="22">
        <f t="shared" si="12"/>
        <v>379.79267941011597</v>
      </c>
      <c r="N251" s="22">
        <f t="shared" si="13"/>
        <v>284844.51</v>
      </c>
      <c r="O251" s="23"/>
      <c r="P251" s="24"/>
      <c r="Q251" s="24"/>
      <c r="R251" s="24">
        <v>284844.51</v>
      </c>
      <c r="S251" s="24"/>
      <c r="T251" s="27"/>
      <c r="U251" s="27"/>
      <c r="V251" s="27"/>
      <c r="W251" s="27"/>
    </row>
    <row r="252" spans="1:23" x14ac:dyDescent="0.25">
      <c r="A252" s="29"/>
      <c r="B252" s="63" t="s">
        <v>695</v>
      </c>
      <c r="C252" s="64"/>
      <c r="D252" s="64"/>
      <c r="E252" s="64"/>
      <c r="F252" s="64"/>
      <c r="G252" s="64"/>
      <c r="H252" s="64"/>
      <c r="I252" s="64"/>
      <c r="J252" s="64"/>
      <c r="K252" s="65"/>
      <c r="L252" s="30">
        <f>SUM(L219:L251)</f>
        <v>38372047.539999999</v>
      </c>
      <c r="M252" s="30"/>
      <c r="N252" s="30">
        <f>SUM(N219:N251)</f>
        <v>38372047.539999999</v>
      </c>
      <c r="O252" s="24"/>
      <c r="P252" s="24"/>
      <c r="Q252" s="30">
        <f>SUM(Q219:Q251)</f>
        <v>3496449.71</v>
      </c>
      <c r="R252" s="30">
        <f>SUM(R219:R251)</f>
        <v>34875597.829999998</v>
      </c>
      <c r="S252" s="31"/>
      <c r="T252" s="60"/>
      <c r="U252" s="27"/>
      <c r="V252" s="27"/>
      <c r="W252" s="27"/>
    </row>
    <row r="253" spans="1:23" x14ac:dyDescent="0.25">
      <c r="B253" s="70"/>
      <c r="C253" s="71"/>
      <c r="D253" s="72"/>
      <c r="E253" s="70" t="s">
        <v>696</v>
      </c>
      <c r="F253" s="71"/>
      <c r="G253" s="72"/>
      <c r="H253" s="35"/>
      <c r="I253" s="35"/>
      <c r="J253" s="35"/>
      <c r="K253" s="35" t="s">
        <v>3</v>
      </c>
      <c r="L253" s="33" t="s">
        <v>3</v>
      </c>
      <c r="M253" s="33"/>
      <c r="N253" s="33"/>
      <c r="O253" s="33"/>
      <c r="P253" s="24"/>
      <c r="Q253" s="24"/>
      <c r="R253" s="24"/>
      <c r="S253" s="24"/>
      <c r="T253" s="27"/>
      <c r="U253" s="27"/>
      <c r="V253" s="27"/>
      <c r="W253" s="27"/>
    </row>
    <row r="254" spans="1:23" x14ac:dyDescent="0.25">
      <c r="A254" s="19" t="s">
        <v>700</v>
      </c>
      <c r="B254" s="67" t="s">
        <v>698</v>
      </c>
      <c r="C254" s="68"/>
      <c r="D254" s="69"/>
      <c r="E254" s="67" t="s">
        <v>699</v>
      </c>
      <c r="F254" s="68"/>
      <c r="G254" s="69"/>
      <c r="H254" s="20" t="s">
        <v>16</v>
      </c>
      <c r="I254" s="21">
        <v>3</v>
      </c>
      <c r="J254" s="21">
        <v>3</v>
      </c>
      <c r="K254" s="22">
        <v>80632.259939205382</v>
      </c>
      <c r="L254" s="22">
        <v>241896.78</v>
      </c>
      <c r="M254" s="22">
        <f t="shared" ref="M254" si="14">K254</f>
        <v>80632.259939205382</v>
      </c>
      <c r="N254" s="22">
        <f t="shared" si="13"/>
        <v>241896.78</v>
      </c>
      <c r="O254" s="23"/>
      <c r="P254" s="24"/>
      <c r="Q254" s="24"/>
      <c r="R254" s="24">
        <v>241896.78</v>
      </c>
      <c r="S254" s="24"/>
      <c r="T254" s="27"/>
      <c r="U254" s="27"/>
      <c r="V254" s="27"/>
      <c r="W254" s="27"/>
    </row>
    <row r="255" spans="1:23" x14ac:dyDescent="0.25">
      <c r="A255" s="19" t="s">
        <v>703</v>
      </c>
      <c r="B255" s="67" t="s">
        <v>701</v>
      </c>
      <c r="C255" s="68"/>
      <c r="D255" s="69"/>
      <c r="E255" s="67" t="s">
        <v>702</v>
      </c>
      <c r="F255" s="68"/>
      <c r="G255" s="69"/>
      <c r="H255" s="20" t="s">
        <v>28</v>
      </c>
      <c r="I255" s="21">
        <v>750</v>
      </c>
      <c r="J255" s="21">
        <v>750</v>
      </c>
      <c r="K255" s="22">
        <v>2038.0058372023741</v>
      </c>
      <c r="L255" s="22">
        <v>1528504.38</v>
      </c>
      <c r="M255" s="22">
        <f t="shared" ref="M255:M257" si="15">K255</f>
        <v>2038.0058372023741</v>
      </c>
      <c r="N255" s="22">
        <f t="shared" ref="N255:N257" si="16">L255</f>
        <v>1528504.38</v>
      </c>
      <c r="O255" s="23"/>
      <c r="P255" s="24"/>
      <c r="Q255" s="24"/>
      <c r="R255" s="24">
        <v>1528504.38</v>
      </c>
      <c r="S255" s="24"/>
      <c r="T255" s="27"/>
      <c r="U255" s="27"/>
      <c r="V255" s="27"/>
      <c r="W255" s="27"/>
    </row>
    <row r="256" spans="1:23" x14ac:dyDescent="0.25">
      <c r="A256" s="19" t="s">
        <v>706</v>
      </c>
      <c r="B256" s="67" t="s">
        <v>704</v>
      </c>
      <c r="C256" s="68"/>
      <c r="D256" s="69"/>
      <c r="E256" s="67" t="s">
        <v>705</v>
      </c>
      <c r="F256" s="68"/>
      <c r="G256" s="69"/>
      <c r="H256" s="20" t="s">
        <v>28</v>
      </c>
      <c r="I256" s="21">
        <v>160</v>
      </c>
      <c r="J256" s="21">
        <v>160</v>
      </c>
      <c r="K256" s="22">
        <v>820.37725634957394</v>
      </c>
      <c r="L256" s="22">
        <v>131260.35999999999</v>
      </c>
      <c r="M256" s="22">
        <f t="shared" si="15"/>
        <v>820.37725634957394</v>
      </c>
      <c r="N256" s="22">
        <f t="shared" si="16"/>
        <v>131260.35999999999</v>
      </c>
      <c r="O256" s="23"/>
      <c r="P256" s="24"/>
      <c r="Q256" s="24"/>
      <c r="R256" s="24">
        <v>131260.35999999999</v>
      </c>
      <c r="S256" s="24"/>
      <c r="T256" s="27"/>
      <c r="U256" s="27"/>
      <c r="V256" s="27"/>
      <c r="W256" s="27"/>
    </row>
    <row r="257" spans="1:23" x14ac:dyDescent="0.25">
      <c r="A257" s="19" t="s">
        <v>711</v>
      </c>
      <c r="B257" s="67" t="s">
        <v>707</v>
      </c>
      <c r="C257" s="68"/>
      <c r="D257" s="69"/>
      <c r="E257" s="67" t="s">
        <v>708</v>
      </c>
      <c r="F257" s="68"/>
      <c r="G257" s="69"/>
      <c r="H257" s="20" t="s">
        <v>28</v>
      </c>
      <c r="I257" s="21">
        <v>720</v>
      </c>
      <c r="J257" s="21">
        <v>720</v>
      </c>
      <c r="K257" s="22">
        <v>248.32062610496399</v>
      </c>
      <c r="L257" s="22">
        <v>178790.85</v>
      </c>
      <c r="M257" s="22">
        <f t="shared" si="15"/>
        <v>248.32062610496399</v>
      </c>
      <c r="N257" s="22">
        <f t="shared" si="16"/>
        <v>178790.85</v>
      </c>
      <c r="O257" s="23"/>
      <c r="P257" s="24"/>
      <c r="Q257" s="24"/>
      <c r="R257" s="24">
        <v>178790.85</v>
      </c>
      <c r="S257" s="24"/>
      <c r="T257" s="27"/>
      <c r="U257" s="27"/>
      <c r="V257" s="27"/>
      <c r="W257" s="27"/>
    </row>
    <row r="258" spans="1:23" x14ac:dyDescent="0.25">
      <c r="A258" s="29"/>
      <c r="B258" s="63" t="s">
        <v>709</v>
      </c>
      <c r="C258" s="64"/>
      <c r="D258" s="64"/>
      <c r="E258" s="64"/>
      <c r="F258" s="64"/>
      <c r="G258" s="64"/>
      <c r="H258" s="64"/>
      <c r="I258" s="64"/>
      <c r="J258" s="64"/>
      <c r="K258" s="65"/>
      <c r="L258" s="30">
        <f>SUM(L254:L257)</f>
        <v>2080452.37</v>
      </c>
      <c r="M258" s="30"/>
      <c r="N258" s="30">
        <f>SUM(N254:N257)</f>
        <v>2080452.37</v>
      </c>
      <c r="O258" s="24"/>
      <c r="P258" s="24"/>
      <c r="Q258" s="30"/>
      <c r="R258" s="30">
        <f>SUM(R254:R257)</f>
        <v>2080452.37</v>
      </c>
      <c r="S258" s="24"/>
      <c r="T258" s="27"/>
      <c r="U258" s="27"/>
      <c r="V258" s="27"/>
      <c r="W258" s="27"/>
    </row>
    <row r="259" spans="1:23" x14ac:dyDescent="0.25">
      <c r="B259" s="70"/>
      <c r="C259" s="71"/>
      <c r="D259" s="72"/>
      <c r="E259" s="70" t="s">
        <v>710</v>
      </c>
      <c r="F259" s="71"/>
      <c r="G259" s="72"/>
      <c r="H259" s="35"/>
      <c r="I259" s="35"/>
      <c r="J259" s="35"/>
      <c r="K259" s="35" t="s">
        <v>3</v>
      </c>
      <c r="L259" s="33" t="s">
        <v>3</v>
      </c>
      <c r="M259" s="33"/>
      <c r="N259" s="33"/>
      <c r="O259" s="33"/>
      <c r="P259" s="24"/>
      <c r="Q259" s="24"/>
      <c r="R259" s="24"/>
      <c r="S259" s="24"/>
      <c r="T259" s="27"/>
      <c r="U259" s="27"/>
      <c r="V259" s="27"/>
      <c r="W259" s="27"/>
    </row>
    <row r="260" spans="1:23" x14ac:dyDescent="0.25">
      <c r="A260" s="19" t="s">
        <v>714</v>
      </c>
      <c r="B260" s="67" t="s">
        <v>712</v>
      </c>
      <c r="C260" s="68"/>
      <c r="D260" s="69"/>
      <c r="E260" s="67" t="s">
        <v>713</v>
      </c>
      <c r="F260" s="68"/>
      <c r="G260" s="69"/>
      <c r="H260" s="20" t="s">
        <v>28</v>
      </c>
      <c r="I260" s="21">
        <v>64</v>
      </c>
      <c r="J260" s="21">
        <v>64</v>
      </c>
      <c r="K260" s="22">
        <v>2127.1095888257278</v>
      </c>
      <c r="L260" s="22">
        <v>136135.01</v>
      </c>
      <c r="M260" s="22">
        <f t="shared" ref="M260:M261" si="17">K260</f>
        <v>2127.1095888257278</v>
      </c>
      <c r="N260" s="22">
        <f t="shared" ref="N260:N261" si="18">L260</f>
        <v>136135.01</v>
      </c>
      <c r="O260" s="23"/>
      <c r="P260" s="24"/>
      <c r="Q260" s="24"/>
      <c r="R260" s="24">
        <v>136135.01</v>
      </c>
      <c r="S260" s="24"/>
      <c r="T260" s="27"/>
      <c r="U260" s="27"/>
      <c r="V260" s="27"/>
      <c r="W260" s="27"/>
    </row>
    <row r="261" spans="1:23" x14ac:dyDescent="0.25">
      <c r="A261" s="19" t="s">
        <v>719</v>
      </c>
      <c r="B261" s="67" t="s">
        <v>715</v>
      </c>
      <c r="C261" s="68"/>
      <c r="D261" s="69"/>
      <c r="E261" s="67" t="s">
        <v>716</v>
      </c>
      <c r="F261" s="68"/>
      <c r="G261" s="69"/>
      <c r="H261" s="20" t="s">
        <v>28</v>
      </c>
      <c r="I261" s="21">
        <v>250</v>
      </c>
      <c r="J261" s="21">
        <v>250</v>
      </c>
      <c r="K261" s="22">
        <v>1097.765780438622</v>
      </c>
      <c r="L261" s="22">
        <v>274441.45</v>
      </c>
      <c r="M261" s="22">
        <f t="shared" si="17"/>
        <v>1097.765780438622</v>
      </c>
      <c r="N261" s="22">
        <f t="shared" si="18"/>
        <v>274441.45</v>
      </c>
      <c r="O261" s="23"/>
      <c r="P261" s="24"/>
      <c r="Q261" s="24"/>
      <c r="R261" s="24">
        <v>274441.45</v>
      </c>
      <c r="S261" s="24"/>
      <c r="T261" s="27"/>
      <c r="U261" s="27"/>
      <c r="V261" s="27"/>
      <c r="W261" s="27"/>
    </row>
    <row r="262" spans="1:23" x14ac:dyDescent="0.25">
      <c r="A262" s="29"/>
      <c r="B262" s="63" t="s">
        <v>717</v>
      </c>
      <c r="C262" s="64"/>
      <c r="D262" s="64"/>
      <c r="E262" s="64"/>
      <c r="F262" s="64"/>
      <c r="G262" s="64"/>
      <c r="H262" s="64"/>
      <c r="I262" s="64"/>
      <c r="J262" s="64"/>
      <c r="K262" s="65"/>
      <c r="L262" s="30">
        <f>L260+L261</f>
        <v>410576.46</v>
      </c>
      <c r="M262" s="30"/>
      <c r="N262" s="30">
        <f>N260+N261</f>
        <v>410576.46</v>
      </c>
      <c r="O262" s="24"/>
      <c r="P262" s="24"/>
      <c r="Q262" s="24"/>
      <c r="R262" s="30">
        <f>R260+R261</f>
        <v>410576.46</v>
      </c>
      <c r="S262" s="24"/>
      <c r="T262" s="27"/>
      <c r="U262" s="27"/>
      <c r="V262" s="27"/>
      <c r="W262" s="27"/>
    </row>
    <row r="263" spans="1:23" x14ac:dyDescent="0.25">
      <c r="B263" s="70"/>
      <c r="C263" s="71"/>
      <c r="D263" s="72"/>
      <c r="E263" s="70" t="s">
        <v>718</v>
      </c>
      <c r="F263" s="71"/>
      <c r="G263" s="72"/>
      <c r="H263" s="35"/>
      <c r="I263" s="35"/>
      <c r="J263" s="35"/>
      <c r="K263" s="35" t="s">
        <v>3</v>
      </c>
      <c r="L263" s="33" t="s">
        <v>3</v>
      </c>
      <c r="M263" s="33"/>
      <c r="N263" s="33"/>
      <c r="O263" s="33"/>
      <c r="P263" s="24"/>
      <c r="Q263" s="24"/>
      <c r="R263" s="24"/>
      <c r="S263" s="24"/>
      <c r="T263" s="27"/>
      <c r="U263" s="27"/>
      <c r="V263" s="27"/>
      <c r="W263" s="27"/>
    </row>
    <row r="264" spans="1:23" x14ac:dyDescent="0.25">
      <c r="A264" s="19" t="s">
        <v>722</v>
      </c>
      <c r="B264" s="67" t="s">
        <v>720</v>
      </c>
      <c r="C264" s="68"/>
      <c r="D264" s="69"/>
      <c r="E264" s="67" t="s">
        <v>721</v>
      </c>
      <c r="F264" s="68"/>
      <c r="G264" s="69"/>
      <c r="H264" s="20" t="s">
        <v>16</v>
      </c>
      <c r="I264" s="21">
        <v>31</v>
      </c>
      <c r="J264" s="21">
        <v>31</v>
      </c>
      <c r="K264" s="22">
        <v>1350.0158451827758</v>
      </c>
      <c r="L264" s="22">
        <v>41850.49</v>
      </c>
      <c r="M264" s="22">
        <f t="shared" ref="M264" si="19">K264</f>
        <v>1350.0158451827758</v>
      </c>
      <c r="N264" s="22">
        <f t="shared" ref="N264" si="20">L264</f>
        <v>41850.49</v>
      </c>
      <c r="O264" s="23"/>
      <c r="P264" s="24"/>
      <c r="Q264" s="24"/>
      <c r="R264" s="24">
        <v>41850.49</v>
      </c>
      <c r="S264" s="24"/>
      <c r="T264" s="27"/>
      <c r="U264" s="27"/>
      <c r="V264" s="27"/>
      <c r="W264" s="27"/>
    </row>
    <row r="265" spans="1:23" x14ac:dyDescent="0.25">
      <c r="A265" s="19" t="s">
        <v>725</v>
      </c>
      <c r="B265" s="67" t="s">
        <v>723</v>
      </c>
      <c r="C265" s="68"/>
      <c r="D265" s="69"/>
      <c r="E265" s="67" t="s">
        <v>724</v>
      </c>
      <c r="F265" s="68"/>
      <c r="G265" s="69"/>
      <c r="H265" s="20" t="s">
        <v>24</v>
      </c>
      <c r="I265" s="21">
        <v>1</v>
      </c>
      <c r="J265" s="21">
        <v>1</v>
      </c>
      <c r="K265" s="22">
        <v>2299293.0338358013</v>
      </c>
      <c r="L265" s="22">
        <v>2299293.0299999998</v>
      </c>
      <c r="M265" s="22">
        <f t="shared" ref="M265:M273" si="21">K265</f>
        <v>2299293.0338358013</v>
      </c>
      <c r="N265" s="22">
        <f t="shared" ref="N265:N273" si="22">L265</f>
        <v>2299293.0299999998</v>
      </c>
      <c r="O265" s="23"/>
      <c r="P265" s="24"/>
      <c r="Q265" s="24"/>
      <c r="R265" s="24">
        <v>2299293.0299999998</v>
      </c>
      <c r="S265" s="24"/>
      <c r="T265" s="27"/>
      <c r="U265" s="27"/>
      <c r="V265" s="27"/>
      <c r="W265" s="27"/>
    </row>
    <row r="266" spans="1:23" x14ac:dyDescent="0.25">
      <c r="A266" s="19" t="s">
        <v>728</v>
      </c>
      <c r="B266" s="67" t="s">
        <v>726</v>
      </c>
      <c r="C266" s="68"/>
      <c r="D266" s="69"/>
      <c r="E266" s="67" t="s">
        <v>727</v>
      </c>
      <c r="F266" s="68"/>
      <c r="G266" s="69"/>
      <c r="H266" s="20" t="s">
        <v>24</v>
      </c>
      <c r="I266" s="21">
        <v>1</v>
      </c>
      <c r="J266" s="21">
        <v>1</v>
      </c>
      <c r="K266" s="22">
        <v>3057670.5130621847</v>
      </c>
      <c r="L266" s="22">
        <v>3057670.51</v>
      </c>
      <c r="M266" s="22">
        <f t="shared" si="21"/>
        <v>3057670.5130621847</v>
      </c>
      <c r="N266" s="22">
        <f t="shared" si="22"/>
        <v>3057670.51</v>
      </c>
      <c r="O266" s="23"/>
      <c r="P266" s="24"/>
      <c r="Q266" s="24"/>
      <c r="R266" s="24">
        <v>3057670.51</v>
      </c>
      <c r="S266" s="24"/>
      <c r="T266" s="27"/>
      <c r="U266" s="27"/>
      <c r="V266" s="27"/>
      <c r="W266" s="27"/>
    </row>
    <row r="267" spans="1:23" x14ac:dyDescent="0.25">
      <c r="A267" s="19" t="s">
        <v>731</v>
      </c>
      <c r="B267" s="67" t="s">
        <v>729</v>
      </c>
      <c r="C267" s="68"/>
      <c r="D267" s="69"/>
      <c r="E267" s="67" t="s">
        <v>730</v>
      </c>
      <c r="F267" s="68"/>
      <c r="G267" s="69"/>
      <c r="H267" s="20" t="s">
        <v>24</v>
      </c>
      <c r="I267" s="21">
        <v>1</v>
      </c>
      <c r="J267" s="21">
        <v>1</v>
      </c>
      <c r="K267" s="22">
        <v>501382.46313224506</v>
      </c>
      <c r="L267" s="22">
        <v>501382.46</v>
      </c>
      <c r="M267" s="22">
        <f t="shared" si="21"/>
        <v>501382.46313224506</v>
      </c>
      <c r="N267" s="22">
        <f t="shared" si="22"/>
        <v>501382.46</v>
      </c>
      <c r="O267" s="23"/>
      <c r="P267" s="24"/>
      <c r="Q267" s="24"/>
      <c r="R267" s="24">
        <v>501382.46</v>
      </c>
      <c r="S267" s="24"/>
      <c r="T267" s="27"/>
      <c r="U267" s="27"/>
      <c r="V267" s="27"/>
      <c r="W267" s="27"/>
    </row>
    <row r="268" spans="1:23" x14ac:dyDescent="0.25">
      <c r="A268" s="19" t="s">
        <v>734</v>
      </c>
      <c r="B268" s="67" t="s">
        <v>732</v>
      </c>
      <c r="C268" s="68"/>
      <c r="D268" s="69"/>
      <c r="E268" s="67" t="s">
        <v>733</v>
      </c>
      <c r="F268" s="68"/>
      <c r="G268" s="69"/>
      <c r="H268" s="20" t="s">
        <v>24</v>
      </c>
      <c r="I268" s="21">
        <v>41</v>
      </c>
      <c r="J268" s="21">
        <v>41</v>
      </c>
      <c r="K268" s="22">
        <v>23120.319555697861</v>
      </c>
      <c r="L268" s="22">
        <v>947933.1</v>
      </c>
      <c r="M268" s="22">
        <f t="shared" si="21"/>
        <v>23120.319555697861</v>
      </c>
      <c r="N268" s="22">
        <f t="shared" si="22"/>
        <v>947933.1</v>
      </c>
      <c r="O268" s="23"/>
      <c r="P268" s="24"/>
      <c r="Q268" s="24"/>
      <c r="R268" s="24">
        <v>947933.1</v>
      </c>
      <c r="S268" s="24"/>
      <c r="T268" s="27"/>
      <c r="U268" s="27"/>
      <c r="V268" s="27"/>
      <c r="W268" s="27"/>
    </row>
    <row r="269" spans="1:23" x14ac:dyDescent="0.25">
      <c r="A269" s="19" t="s">
        <v>737</v>
      </c>
      <c r="B269" s="67" t="s">
        <v>735</v>
      </c>
      <c r="C269" s="68"/>
      <c r="D269" s="69"/>
      <c r="E269" s="67" t="s">
        <v>736</v>
      </c>
      <c r="F269" s="68"/>
      <c r="G269" s="69"/>
      <c r="H269" s="20" t="s">
        <v>16</v>
      </c>
      <c r="I269" s="21">
        <v>4</v>
      </c>
      <c r="J269" s="21">
        <v>4</v>
      </c>
      <c r="K269" s="22">
        <v>1013211.8213621539</v>
      </c>
      <c r="L269" s="22">
        <v>4052847.29</v>
      </c>
      <c r="M269" s="22">
        <f t="shared" si="21"/>
        <v>1013211.8213621539</v>
      </c>
      <c r="N269" s="22">
        <f t="shared" si="22"/>
        <v>4052847.29</v>
      </c>
      <c r="O269" s="23"/>
      <c r="P269" s="24"/>
      <c r="Q269" s="24"/>
      <c r="R269" s="24">
        <v>4052847.29</v>
      </c>
      <c r="S269" s="24"/>
      <c r="T269" s="27"/>
      <c r="U269" s="27"/>
      <c r="V269" s="27"/>
      <c r="W269" s="27"/>
    </row>
    <row r="270" spans="1:23" x14ac:dyDescent="0.25">
      <c r="A270" s="19" t="s">
        <v>739</v>
      </c>
      <c r="B270" s="67" t="s">
        <v>738</v>
      </c>
      <c r="C270" s="68"/>
      <c r="D270" s="69"/>
      <c r="E270" s="67" t="s">
        <v>685</v>
      </c>
      <c r="F270" s="68"/>
      <c r="G270" s="69"/>
      <c r="H270" s="20" t="s">
        <v>28</v>
      </c>
      <c r="I270" s="21">
        <v>3370</v>
      </c>
      <c r="J270" s="21">
        <v>3370</v>
      </c>
      <c r="K270" s="22">
        <v>187.60831214299799</v>
      </c>
      <c r="L270" s="22">
        <v>632240.01</v>
      </c>
      <c r="M270" s="22">
        <f t="shared" si="21"/>
        <v>187.60831214299799</v>
      </c>
      <c r="N270" s="22">
        <f t="shared" si="22"/>
        <v>632240.01</v>
      </c>
      <c r="O270" s="23"/>
      <c r="P270" s="24"/>
      <c r="Q270" s="24"/>
      <c r="R270" s="24">
        <v>632240.01</v>
      </c>
      <c r="S270" s="24"/>
      <c r="T270" s="27"/>
      <c r="U270" s="27"/>
      <c r="V270" s="27"/>
      <c r="W270" s="27"/>
    </row>
    <row r="271" spans="1:23" x14ac:dyDescent="0.25">
      <c r="A271" s="19" t="s">
        <v>742</v>
      </c>
      <c r="B271" s="67" t="s">
        <v>740</v>
      </c>
      <c r="C271" s="68"/>
      <c r="D271" s="69"/>
      <c r="E271" s="67" t="s">
        <v>741</v>
      </c>
      <c r="F271" s="68"/>
      <c r="G271" s="69"/>
      <c r="H271" s="20" t="s">
        <v>16</v>
      </c>
      <c r="I271" s="21">
        <v>74</v>
      </c>
      <c r="J271" s="21">
        <v>74</v>
      </c>
      <c r="K271" s="22">
        <v>1483.3680602671861</v>
      </c>
      <c r="L271" s="22">
        <v>109769.24</v>
      </c>
      <c r="M271" s="22">
        <f t="shared" si="21"/>
        <v>1483.3680602671861</v>
      </c>
      <c r="N271" s="22">
        <f t="shared" si="22"/>
        <v>109769.24</v>
      </c>
      <c r="O271" s="23"/>
      <c r="P271" s="24"/>
      <c r="Q271" s="24"/>
      <c r="R271" s="24">
        <v>109769.24</v>
      </c>
      <c r="S271" s="24"/>
      <c r="T271" s="27"/>
      <c r="U271" s="27"/>
      <c r="V271" s="27"/>
      <c r="W271" s="27"/>
    </row>
    <row r="272" spans="1:23" x14ac:dyDescent="0.25">
      <c r="A272" s="19" t="s">
        <v>745</v>
      </c>
      <c r="B272" s="67" t="s">
        <v>743</v>
      </c>
      <c r="C272" s="68"/>
      <c r="D272" s="69"/>
      <c r="E272" s="67" t="s">
        <v>744</v>
      </c>
      <c r="F272" s="68"/>
      <c r="G272" s="69"/>
      <c r="H272" s="20" t="s">
        <v>28</v>
      </c>
      <c r="I272" s="21">
        <v>2773</v>
      </c>
      <c r="J272" s="21">
        <v>2773</v>
      </c>
      <c r="K272" s="22">
        <v>168.737058728964</v>
      </c>
      <c r="L272" s="22">
        <v>467907.86</v>
      </c>
      <c r="M272" s="22">
        <f t="shared" si="21"/>
        <v>168.737058728964</v>
      </c>
      <c r="N272" s="22">
        <f t="shared" si="22"/>
        <v>467907.86</v>
      </c>
      <c r="O272" s="23"/>
      <c r="P272" s="24"/>
      <c r="Q272" s="24"/>
      <c r="R272" s="24">
        <v>467907.86</v>
      </c>
      <c r="S272" s="24"/>
      <c r="T272" s="27"/>
      <c r="U272" s="27"/>
      <c r="V272" s="27"/>
      <c r="W272" s="27"/>
    </row>
    <row r="273" spans="1:23" x14ac:dyDescent="0.25">
      <c r="A273" s="19" t="s">
        <v>750</v>
      </c>
      <c r="B273" s="67" t="s">
        <v>746</v>
      </c>
      <c r="C273" s="68"/>
      <c r="D273" s="69"/>
      <c r="E273" s="67" t="s">
        <v>747</v>
      </c>
      <c r="F273" s="68"/>
      <c r="G273" s="69"/>
      <c r="H273" s="20" t="s">
        <v>28</v>
      </c>
      <c r="I273" s="21">
        <v>12</v>
      </c>
      <c r="J273" s="21">
        <v>12</v>
      </c>
      <c r="K273" s="22">
        <v>3888.1049238840897</v>
      </c>
      <c r="L273" s="22">
        <v>46657.26</v>
      </c>
      <c r="M273" s="22">
        <f t="shared" si="21"/>
        <v>3888.1049238840897</v>
      </c>
      <c r="N273" s="22">
        <f t="shared" si="22"/>
        <v>46657.26</v>
      </c>
      <c r="O273" s="23"/>
      <c r="P273" s="24"/>
      <c r="Q273" s="24"/>
      <c r="R273" s="24">
        <v>46657.26</v>
      </c>
      <c r="S273" s="24"/>
      <c r="T273" s="27"/>
      <c r="U273" s="27"/>
      <c r="V273" s="27"/>
      <c r="W273" s="27"/>
    </row>
    <row r="274" spans="1:23" x14ac:dyDescent="0.25">
      <c r="A274" s="29"/>
      <c r="B274" s="63" t="s">
        <v>748</v>
      </c>
      <c r="C274" s="64"/>
      <c r="D274" s="64"/>
      <c r="E274" s="64"/>
      <c r="F274" s="64"/>
      <c r="G274" s="64"/>
      <c r="H274" s="64"/>
      <c r="I274" s="64"/>
      <c r="J274" s="64"/>
      <c r="K274" s="65"/>
      <c r="L274" s="30">
        <f>SUM(L264:L273)</f>
        <v>12157551.249999998</v>
      </c>
      <c r="M274" s="30"/>
      <c r="N274" s="30">
        <f>SUM(N264:N273)</f>
        <v>12157551.249999998</v>
      </c>
      <c r="O274" s="24"/>
      <c r="P274" s="24"/>
      <c r="Q274" s="24"/>
      <c r="R274" s="30">
        <f>SUM(R264:R273)</f>
        <v>12157551.249999998</v>
      </c>
      <c r="S274" s="30"/>
      <c r="T274" s="27"/>
      <c r="U274" s="27"/>
      <c r="V274" s="27"/>
      <c r="W274" s="27"/>
    </row>
    <row r="275" spans="1:23" x14ac:dyDescent="0.25">
      <c r="B275" s="70"/>
      <c r="C275" s="71"/>
      <c r="D275" s="72"/>
      <c r="E275" s="70" t="s">
        <v>749</v>
      </c>
      <c r="F275" s="71"/>
      <c r="G275" s="72"/>
      <c r="H275" s="35"/>
      <c r="I275" s="35"/>
      <c r="J275" s="35"/>
      <c r="K275" s="35" t="s">
        <v>3</v>
      </c>
      <c r="L275" s="33" t="s">
        <v>3</v>
      </c>
      <c r="M275" s="33"/>
      <c r="N275" s="33"/>
      <c r="O275" s="33"/>
      <c r="P275" s="24"/>
      <c r="Q275" s="24"/>
      <c r="R275" s="24"/>
      <c r="S275" s="24"/>
      <c r="T275" s="27"/>
      <c r="U275" s="27"/>
      <c r="V275" s="27"/>
      <c r="W275" s="27"/>
    </row>
    <row r="276" spans="1:23" x14ac:dyDescent="0.25">
      <c r="A276" s="19" t="s">
        <v>753</v>
      </c>
      <c r="B276" s="67" t="s">
        <v>751</v>
      </c>
      <c r="C276" s="68"/>
      <c r="D276" s="69"/>
      <c r="E276" s="67" t="s">
        <v>752</v>
      </c>
      <c r="F276" s="68"/>
      <c r="G276" s="69"/>
      <c r="H276" s="20" t="s">
        <v>16</v>
      </c>
      <c r="I276" s="21">
        <v>18</v>
      </c>
      <c r="J276" s="21">
        <v>18</v>
      </c>
      <c r="K276" s="22">
        <v>7402.0775495876824</v>
      </c>
      <c r="L276" s="22">
        <v>133237.4</v>
      </c>
      <c r="M276" s="22">
        <f t="shared" ref="M276:M284" si="23">K276</f>
        <v>7402.0775495876824</v>
      </c>
      <c r="N276" s="22">
        <f t="shared" ref="N276:N289" si="24">L276</f>
        <v>133237.4</v>
      </c>
      <c r="O276" s="23"/>
      <c r="P276" s="24"/>
      <c r="Q276" s="24"/>
      <c r="R276" s="24">
        <v>133237.4</v>
      </c>
      <c r="S276" s="24"/>
      <c r="T276" s="27"/>
      <c r="U276" s="27"/>
      <c r="V276" s="27"/>
      <c r="W276" s="27"/>
    </row>
    <row r="277" spans="1:23" x14ac:dyDescent="0.25">
      <c r="A277" s="19" t="s">
        <v>756</v>
      </c>
      <c r="B277" s="67" t="s">
        <v>754</v>
      </c>
      <c r="C277" s="68"/>
      <c r="D277" s="69"/>
      <c r="E277" s="67" t="s">
        <v>755</v>
      </c>
      <c r="F277" s="68"/>
      <c r="G277" s="69"/>
      <c r="H277" s="20" t="s">
        <v>16</v>
      </c>
      <c r="I277" s="21">
        <v>26</v>
      </c>
      <c r="J277" s="21">
        <v>26</v>
      </c>
      <c r="K277" s="22">
        <v>10158.882167330088</v>
      </c>
      <c r="L277" s="22">
        <v>264130.94</v>
      </c>
      <c r="M277" s="22">
        <f t="shared" si="23"/>
        <v>10158.882167330088</v>
      </c>
      <c r="N277" s="22">
        <f t="shared" si="24"/>
        <v>264130.94</v>
      </c>
      <c r="O277" s="23"/>
      <c r="P277" s="24"/>
      <c r="Q277" s="24"/>
      <c r="R277" s="24">
        <v>264130.94</v>
      </c>
      <c r="S277" s="24"/>
      <c r="T277" s="27"/>
      <c r="U277" s="27"/>
      <c r="V277" s="27"/>
      <c r="W277" s="27"/>
    </row>
    <row r="278" spans="1:23" x14ac:dyDescent="0.25">
      <c r="A278" s="19" t="s">
        <v>759</v>
      </c>
      <c r="B278" s="67" t="s">
        <v>757</v>
      </c>
      <c r="C278" s="68"/>
      <c r="D278" s="69"/>
      <c r="E278" s="67" t="s">
        <v>758</v>
      </c>
      <c r="F278" s="68"/>
      <c r="G278" s="69"/>
      <c r="H278" s="20" t="s">
        <v>16</v>
      </c>
      <c r="I278" s="21">
        <v>34</v>
      </c>
      <c r="J278" s="21">
        <v>34</v>
      </c>
      <c r="K278" s="22">
        <v>8813.8005033246245</v>
      </c>
      <c r="L278" s="22">
        <v>299669.21999999997</v>
      </c>
      <c r="M278" s="22">
        <f t="shared" si="23"/>
        <v>8813.8005033246245</v>
      </c>
      <c r="N278" s="22">
        <f t="shared" si="24"/>
        <v>299669.21999999997</v>
      </c>
      <c r="O278" s="23"/>
      <c r="P278" s="24"/>
      <c r="Q278" s="24"/>
      <c r="R278" s="24">
        <v>299669.21999999997</v>
      </c>
      <c r="S278" s="24"/>
      <c r="T278" s="27"/>
      <c r="U278" s="27"/>
      <c r="V278" s="27"/>
      <c r="W278" s="27"/>
    </row>
    <row r="279" spans="1:23" x14ac:dyDescent="0.25">
      <c r="A279" s="19" t="s">
        <v>762</v>
      </c>
      <c r="B279" s="67" t="s">
        <v>760</v>
      </c>
      <c r="C279" s="68"/>
      <c r="D279" s="69"/>
      <c r="E279" s="67" t="s">
        <v>761</v>
      </c>
      <c r="F279" s="68"/>
      <c r="G279" s="69"/>
      <c r="H279" s="20" t="s">
        <v>16</v>
      </c>
      <c r="I279" s="21">
        <v>3</v>
      </c>
      <c r="J279" s="21">
        <v>3</v>
      </c>
      <c r="K279" s="22">
        <v>13833.653390916888</v>
      </c>
      <c r="L279" s="22">
        <v>41500.959999999999</v>
      </c>
      <c r="M279" s="22">
        <f t="shared" si="23"/>
        <v>13833.653390916888</v>
      </c>
      <c r="N279" s="22">
        <f t="shared" si="24"/>
        <v>41500.959999999999</v>
      </c>
      <c r="O279" s="23"/>
      <c r="P279" s="24"/>
      <c r="Q279" s="24"/>
      <c r="R279" s="24">
        <v>41500.959999999999</v>
      </c>
      <c r="S279" s="24"/>
      <c r="T279" s="27"/>
      <c r="U279" s="27"/>
      <c r="V279" s="27"/>
      <c r="W279" s="27"/>
    </row>
    <row r="280" spans="1:23" x14ac:dyDescent="0.25">
      <c r="A280" s="19" t="s">
        <v>765</v>
      </c>
      <c r="B280" s="67" t="s">
        <v>763</v>
      </c>
      <c r="C280" s="68"/>
      <c r="D280" s="69"/>
      <c r="E280" s="67" t="s">
        <v>764</v>
      </c>
      <c r="F280" s="68"/>
      <c r="G280" s="69"/>
      <c r="H280" s="20" t="s">
        <v>16</v>
      </c>
      <c r="I280" s="21">
        <v>17</v>
      </c>
      <c r="J280" s="21">
        <v>17</v>
      </c>
      <c r="K280" s="22">
        <v>7469.0968612641964</v>
      </c>
      <c r="L280" s="22">
        <v>126974.65</v>
      </c>
      <c r="M280" s="22">
        <f t="shared" si="23"/>
        <v>7469.0968612641964</v>
      </c>
      <c r="N280" s="22">
        <f t="shared" si="24"/>
        <v>126974.65</v>
      </c>
      <c r="O280" s="23"/>
      <c r="P280" s="24"/>
      <c r="Q280" s="24"/>
      <c r="R280" s="24">
        <v>126974.65</v>
      </c>
      <c r="S280" s="24"/>
      <c r="T280" s="27"/>
      <c r="U280" s="27"/>
      <c r="V280" s="27"/>
      <c r="W280" s="27"/>
    </row>
    <row r="281" spans="1:23" x14ac:dyDescent="0.25">
      <c r="A281" s="19" t="s">
        <v>768</v>
      </c>
      <c r="B281" s="67" t="s">
        <v>766</v>
      </c>
      <c r="C281" s="68"/>
      <c r="D281" s="69"/>
      <c r="E281" s="67" t="s">
        <v>767</v>
      </c>
      <c r="F281" s="68"/>
      <c r="G281" s="69"/>
      <c r="H281" s="20" t="s">
        <v>16</v>
      </c>
      <c r="I281" s="21">
        <v>21</v>
      </c>
      <c r="J281" s="21">
        <v>21</v>
      </c>
      <c r="K281" s="22">
        <v>834.20490118115401</v>
      </c>
      <c r="L281" s="22">
        <v>17518.3</v>
      </c>
      <c r="M281" s="22">
        <f t="shared" si="23"/>
        <v>834.20490118115401</v>
      </c>
      <c r="N281" s="22">
        <f t="shared" si="24"/>
        <v>17518.3</v>
      </c>
      <c r="O281" s="23"/>
      <c r="P281" s="24"/>
      <c r="Q281" s="24"/>
      <c r="R281" s="24">
        <v>17518.3</v>
      </c>
      <c r="S281" s="24"/>
      <c r="T281" s="27"/>
      <c r="U281" s="27"/>
      <c r="V281" s="27"/>
      <c r="W281" s="27"/>
    </row>
    <row r="282" spans="1:23" x14ac:dyDescent="0.25">
      <c r="A282" s="19" t="s">
        <v>771</v>
      </c>
      <c r="B282" s="67" t="s">
        <v>769</v>
      </c>
      <c r="C282" s="68"/>
      <c r="D282" s="69"/>
      <c r="E282" s="67" t="s">
        <v>770</v>
      </c>
      <c r="F282" s="68"/>
      <c r="G282" s="69"/>
      <c r="H282" s="20" t="s">
        <v>16</v>
      </c>
      <c r="I282" s="21">
        <v>1</v>
      </c>
      <c r="J282" s="21">
        <v>1</v>
      </c>
      <c r="K282" s="22">
        <v>374.23177763971802</v>
      </c>
      <c r="L282" s="22">
        <v>374.23</v>
      </c>
      <c r="M282" s="22">
        <f t="shared" si="23"/>
        <v>374.23177763971802</v>
      </c>
      <c r="N282" s="22">
        <f t="shared" si="24"/>
        <v>374.23</v>
      </c>
      <c r="O282" s="23"/>
      <c r="P282" s="24"/>
      <c r="Q282" s="24"/>
      <c r="R282" s="24">
        <v>374.23</v>
      </c>
      <c r="S282" s="24"/>
      <c r="T282" s="27"/>
      <c r="U282" s="27"/>
      <c r="V282" s="27"/>
      <c r="W282" s="27"/>
    </row>
    <row r="283" spans="1:23" x14ac:dyDescent="0.25">
      <c r="A283" s="19" t="s">
        <v>773</v>
      </c>
      <c r="B283" s="67" t="s">
        <v>772</v>
      </c>
      <c r="C283" s="68"/>
      <c r="D283" s="69"/>
      <c r="E283" s="67" t="s">
        <v>744</v>
      </c>
      <c r="F283" s="68"/>
      <c r="G283" s="69"/>
      <c r="H283" s="20" t="s">
        <v>28</v>
      </c>
      <c r="I283" s="21">
        <v>641</v>
      </c>
      <c r="J283" s="21">
        <v>641</v>
      </c>
      <c r="K283" s="22">
        <v>150.61190125908001</v>
      </c>
      <c r="L283" s="22">
        <v>96542.23</v>
      </c>
      <c r="M283" s="22">
        <f t="shared" si="23"/>
        <v>150.61190125908001</v>
      </c>
      <c r="N283" s="22">
        <f t="shared" si="24"/>
        <v>96542.23</v>
      </c>
      <c r="O283" s="23"/>
      <c r="P283" s="24"/>
      <c r="Q283" s="24"/>
      <c r="R283" s="24">
        <v>96542.23</v>
      </c>
      <c r="S283" s="24"/>
      <c r="T283" s="27"/>
      <c r="U283" s="27"/>
      <c r="V283" s="27"/>
      <c r="W283" s="27"/>
    </row>
    <row r="284" spans="1:23" x14ac:dyDescent="0.25">
      <c r="A284" s="19" t="s">
        <v>777</v>
      </c>
      <c r="B284" s="67" t="s">
        <v>774</v>
      </c>
      <c r="C284" s="68"/>
      <c r="D284" s="69"/>
      <c r="E284" s="67" t="s">
        <v>685</v>
      </c>
      <c r="F284" s="68"/>
      <c r="G284" s="69"/>
      <c r="H284" s="20" t="s">
        <v>28</v>
      </c>
      <c r="I284" s="21">
        <v>635</v>
      </c>
      <c r="J284" s="21">
        <v>635</v>
      </c>
      <c r="K284" s="22">
        <v>657.05188020217804</v>
      </c>
      <c r="L284" s="22">
        <v>417227.94</v>
      </c>
      <c r="M284" s="22">
        <f t="shared" si="23"/>
        <v>657.05188020217804</v>
      </c>
      <c r="N284" s="22">
        <f t="shared" si="24"/>
        <v>417227.94</v>
      </c>
      <c r="O284" s="23"/>
      <c r="P284" s="24"/>
      <c r="Q284" s="24"/>
      <c r="R284" s="24">
        <v>417227.94</v>
      </c>
      <c r="S284" s="24"/>
      <c r="T284" s="27"/>
      <c r="U284" s="27"/>
      <c r="V284" s="27"/>
      <c r="W284" s="27"/>
    </row>
    <row r="285" spans="1:23" x14ac:dyDescent="0.25">
      <c r="A285" s="29"/>
      <c r="B285" s="63" t="s">
        <v>775</v>
      </c>
      <c r="C285" s="64"/>
      <c r="D285" s="64"/>
      <c r="E285" s="64"/>
      <c r="F285" s="64"/>
      <c r="G285" s="64"/>
      <c r="H285" s="64"/>
      <c r="I285" s="64"/>
      <c r="J285" s="64"/>
      <c r="K285" s="65"/>
      <c r="L285" s="30">
        <f>SUM(L276:L284)</f>
        <v>1397175.8699999999</v>
      </c>
      <c r="M285" s="22"/>
      <c r="N285" s="30">
        <f>SUM(N276:N284)</f>
        <v>1397175.8699999999</v>
      </c>
      <c r="O285" s="24"/>
      <c r="P285" s="24"/>
      <c r="Q285" s="24"/>
      <c r="R285" s="30">
        <f>SUM(R276:R284)</f>
        <v>1397175.8699999999</v>
      </c>
      <c r="S285" s="30"/>
      <c r="T285" s="27"/>
      <c r="U285" s="27"/>
      <c r="V285" s="27"/>
      <c r="W285" s="27"/>
    </row>
    <row r="286" spans="1:23" x14ac:dyDescent="0.25">
      <c r="B286" s="70"/>
      <c r="C286" s="71"/>
      <c r="D286" s="72"/>
      <c r="E286" s="70" t="s">
        <v>776</v>
      </c>
      <c r="F286" s="71"/>
      <c r="G286" s="72"/>
      <c r="H286" s="35"/>
      <c r="I286" s="35"/>
      <c r="J286" s="35"/>
      <c r="K286" s="35" t="s">
        <v>3</v>
      </c>
      <c r="L286" s="33" t="s">
        <v>3</v>
      </c>
      <c r="M286" s="30"/>
      <c r="N286" s="55" t="str">
        <f t="shared" si="24"/>
        <v/>
      </c>
      <c r="O286" s="33"/>
      <c r="P286" s="24"/>
      <c r="Q286" s="24"/>
      <c r="R286" s="24"/>
      <c r="S286" s="24"/>
      <c r="T286" s="27"/>
      <c r="U286" s="27"/>
      <c r="V286" s="27"/>
      <c r="W286" s="27"/>
    </row>
    <row r="287" spans="1:23" x14ac:dyDescent="0.25">
      <c r="A287" s="19" t="s">
        <v>780</v>
      </c>
      <c r="B287" s="67" t="s">
        <v>778</v>
      </c>
      <c r="C287" s="68"/>
      <c r="D287" s="69"/>
      <c r="E287" s="67" t="s">
        <v>779</v>
      </c>
      <c r="F287" s="68"/>
      <c r="G287" s="69"/>
      <c r="H287" s="20" t="s">
        <v>16</v>
      </c>
      <c r="I287" s="21">
        <v>1</v>
      </c>
      <c r="J287" s="21">
        <v>1</v>
      </c>
      <c r="K287" s="22">
        <v>117340.78721608662</v>
      </c>
      <c r="L287" s="22">
        <v>117340.79</v>
      </c>
      <c r="M287" s="22">
        <f t="shared" ref="M287:M289" si="25">K287</f>
        <v>117340.78721608662</v>
      </c>
      <c r="N287" s="22">
        <f t="shared" si="24"/>
        <v>117340.79</v>
      </c>
      <c r="O287" s="23"/>
      <c r="P287" s="24"/>
      <c r="Q287" s="24"/>
      <c r="R287" s="24">
        <v>117340.79</v>
      </c>
      <c r="S287" s="24"/>
      <c r="T287" s="27"/>
      <c r="U287" s="27"/>
      <c r="V287" s="27"/>
      <c r="W287" s="27"/>
    </row>
    <row r="288" spans="1:23" x14ac:dyDescent="0.25">
      <c r="A288" s="19" t="s">
        <v>783</v>
      </c>
      <c r="B288" s="67" t="s">
        <v>781</v>
      </c>
      <c r="C288" s="68"/>
      <c r="D288" s="69"/>
      <c r="E288" s="67" t="s">
        <v>782</v>
      </c>
      <c r="F288" s="68"/>
      <c r="G288" s="69"/>
      <c r="H288" s="20" t="s">
        <v>16</v>
      </c>
      <c r="I288" s="21">
        <v>19</v>
      </c>
      <c r="J288" s="21">
        <v>19</v>
      </c>
      <c r="K288" s="22">
        <v>10824.777771456924</v>
      </c>
      <c r="L288" s="22">
        <v>205670.78</v>
      </c>
      <c r="M288" s="22">
        <f t="shared" si="25"/>
        <v>10824.777771456924</v>
      </c>
      <c r="N288" s="22">
        <f t="shared" si="24"/>
        <v>205670.78</v>
      </c>
      <c r="O288" s="23"/>
      <c r="P288" s="24"/>
      <c r="Q288" s="24"/>
      <c r="R288" s="24">
        <v>205670.78</v>
      </c>
      <c r="S288" s="24"/>
      <c r="T288" s="27"/>
      <c r="U288" s="27"/>
      <c r="V288" s="27"/>
      <c r="W288" s="27"/>
    </row>
    <row r="289" spans="1:23" x14ac:dyDescent="0.25">
      <c r="A289" s="19" t="s">
        <v>786</v>
      </c>
      <c r="B289" s="67" t="s">
        <v>784</v>
      </c>
      <c r="C289" s="68"/>
      <c r="D289" s="69"/>
      <c r="E289" s="67" t="s">
        <v>785</v>
      </c>
      <c r="F289" s="68"/>
      <c r="G289" s="69"/>
      <c r="H289" s="20" t="s">
        <v>16</v>
      </c>
      <c r="I289" s="21">
        <v>24</v>
      </c>
      <c r="J289" s="21">
        <v>24</v>
      </c>
      <c r="K289" s="22">
        <v>1762.3582036496759</v>
      </c>
      <c r="L289" s="22">
        <v>42296.6</v>
      </c>
      <c r="M289" s="22">
        <f t="shared" si="25"/>
        <v>1762.3582036496759</v>
      </c>
      <c r="N289" s="22">
        <f t="shared" si="24"/>
        <v>42296.6</v>
      </c>
      <c r="O289" s="23"/>
      <c r="P289" s="24"/>
      <c r="Q289" s="24"/>
      <c r="R289" s="24">
        <v>42296.6</v>
      </c>
      <c r="S289" s="24"/>
      <c r="T289" s="27"/>
      <c r="U289" s="27"/>
      <c r="V289" s="27"/>
      <c r="W289" s="27"/>
    </row>
    <row r="290" spans="1:23" x14ac:dyDescent="0.25">
      <c r="A290" s="19" t="s">
        <v>789</v>
      </c>
      <c r="B290" s="67" t="s">
        <v>787</v>
      </c>
      <c r="C290" s="68"/>
      <c r="D290" s="69"/>
      <c r="E290" s="67" t="s">
        <v>788</v>
      </c>
      <c r="F290" s="68"/>
      <c r="G290" s="69"/>
      <c r="H290" s="20" t="s">
        <v>16</v>
      </c>
      <c r="I290" s="21">
        <v>10</v>
      </c>
      <c r="J290" s="21">
        <v>10</v>
      </c>
      <c r="K290" s="22">
        <v>2418.0472152605398</v>
      </c>
      <c r="L290" s="22">
        <v>24180.47</v>
      </c>
      <c r="M290" s="22">
        <f t="shared" ref="M290:M294" si="26">K290</f>
        <v>2418.0472152605398</v>
      </c>
      <c r="N290" s="22">
        <f t="shared" ref="N290:N294" si="27">L290</f>
        <v>24180.47</v>
      </c>
      <c r="O290" s="23"/>
      <c r="P290" s="24"/>
      <c r="Q290" s="24"/>
      <c r="R290" s="24">
        <v>24180.47</v>
      </c>
      <c r="S290" s="24"/>
      <c r="T290" s="27"/>
      <c r="U290" s="27"/>
      <c r="V290" s="27"/>
      <c r="W290" s="27"/>
    </row>
    <row r="291" spans="1:23" x14ac:dyDescent="0.25">
      <c r="A291" s="19" t="s">
        <v>792</v>
      </c>
      <c r="B291" s="67" t="s">
        <v>790</v>
      </c>
      <c r="C291" s="68"/>
      <c r="D291" s="69"/>
      <c r="E291" s="67" t="s">
        <v>791</v>
      </c>
      <c r="F291" s="68"/>
      <c r="G291" s="69"/>
      <c r="H291" s="20" t="s">
        <v>16</v>
      </c>
      <c r="I291" s="21">
        <v>24</v>
      </c>
      <c r="J291" s="21">
        <v>24</v>
      </c>
      <c r="K291" s="22">
        <v>3076.959361350132</v>
      </c>
      <c r="L291" s="22">
        <v>73847.02</v>
      </c>
      <c r="M291" s="22">
        <f t="shared" si="26"/>
        <v>3076.959361350132</v>
      </c>
      <c r="N291" s="22">
        <f t="shared" si="27"/>
        <v>73847.02</v>
      </c>
      <c r="O291" s="23"/>
      <c r="P291" s="24"/>
      <c r="Q291" s="24"/>
      <c r="R291" s="24">
        <v>73847.02</v>
      </c>
      <c r="S291" s="24"/>
      <c r="T291" s="27"/>
      <c r="U291" s="27"/>
      <c r="V291" s="27"/>
      <c r="W291" s="27"/>
    </row>
    <row r="292" spans="1:23" x14ac:dyDescent="0.25">
      <c r="A292" s="19" t="s">
        <v>795</v>
      </c>
      <c r="B292" s="67" t="s">
        <v>793</v>
      </c>
      <c r="C292" s="68"/>
      <c r="D292" s="69"/>
      <c r="E292" s="67" t="s">
        <v>794</v>
      </c>
      <c r="F292" s="68"/>
      <c r="G292" s="69"/>
      <c r="H292" s="20" t="s">
        <v>16</v>
      </c>
      <c r="I292" s="21">
        <v>6</v>
      </c>
      <c r="J292" s="21">
        <v>6</v>
      </c>
      <c r="K292" s="22">
        <v>4612.9520555446979</v>
      </c>
      <c r="L292" s="22">
        <v>27677.71</v>
      </c>
      <c r="M292" s="22">
        <f t="shared" si="26"/>
        <v>4612.9520555446979</v>
      </c>
      <c r="N292" s="22">
        <f t="shared" si="27"/>
        <v>27677.71</v>
      </c>
      <c r="O292" s="23"/>
      <c r="P292" s="24"/>
      <c r="Q292" s="24"/>
      <c r="R292" s="24">
        <v>27677.71</v>
      </c>
      <c r="S292" s="24"/>
      <c r="T292" s="27"/>
      <c r="U292" s="27"/>
      <c r="V292" s="27"/>
      <c r="W292" s="27"/>
    </row>
    <row r="293" spans="1:23" x14ac:dyDescent="0.25">
      <c r="A293" s="19" t="s">
        <v>797</v>
      </c>
      <c r="B293" s="67" t="s">
        <v>796</v>
      </c>
      <c r="C293" s="68"/>
      <c r="D293" s="69"/>
      <c r="E293" s="67" t="s">
        <v>744</v>
      </c>
      <c r="F293" s="68"/>
      <c r="G293" s="69"/>
      <c r="H293" s="20" t="s">
        <v>28</v>
      </c>
      <c r="I293" s="21">
        <v>970</v>
      </c>
      <c r="J293" s="21">
        <v>970</v>
      </c>
      <c r="K293" s="22">
        <v>151.04961087964801</v>
      </c>
      <c r="L293" s="22">
        <v>146518.12</v>
      </c>
      <c r="M293" s="22">
        <f t="shared" si="26"/>
        <v>151.04961087964801</v>
      </c>
      <c r="N293" s="22">
        <f t="shared" si="27"/>
        <v>146518.12</v>
      </c>
      <c r="O293" s="23"/>
      <c r="P293" s="24"/>
      <c r="Q293" s="24"/>
      <c r="R293" s="24">
        <v>146518.12</v>
      </c>
      <c r="S293" s="24"/>
      <c r="T293" s="27"/>
      <c r="U293" s="27"/>
      <c r="V293" s="27"/>
      <c r="W293" s="27"/>
    </row>
    <row r="294" spans="1:23" x14ac:dyDescent="0.25">
      <c r="A294" s="19" t="s">
        <v>801</v>
      </c>
      <c r="B294" s="67" t="s">
        <v>798</v>
      </c>
      <c r="C294" s="68"/>
      <c r="D294" s="69"/>
      <c r="E294" s="67" t="s">
        <v>685</v>
      </c>
      <c r="F294" s="68"/>
      <c r="G294" s="69"/>
      <c r="H294" s="20" t="s">
        <v>28</v>
      </c>
      <c r="I294" s="21">
        <v>960</v>
      </c>
      <c r="J294" s="21">
        <v>960</v>
      </c>
      <c r="K294" s="22">
        <v>232.95104965547398</v>
      </c>
      <c r="L294" s="22">
        <v>223633.01</v>
      </c>
      <c r="M294" s="22">
        <f t="shared" si="26"/>
        <v>232.95104965547398</v>
      </c>
      <c r="N294" s="22">
        <f t="shared" si="27"/>
        <v>223633.01</v>
      </c>
      <c r="O294" s="23"/>
      <c r="P294" s="24"/>
      <c r="Q294" s="24"/>
      <c r="R294" s="24">
        <v>223633.01</v>
      </c>
      <c r="S294" s="24"/>
      <c r="T294" s="27"/>
      <c r="U294" s="27"/>
      <c r="V294" s="27"/>
      <c r="W294" s="27"/>
    </row>
    <row r="295" spans="1:23" x14ac:dyDescent="0.25">
      <c r="A295" s="29"/>
      <c r="B295" s="63" t="s">
        <v>799</v>
      </c>
      <c r="C295" s="64"/>
      <c r="D295" s="64"/>
      <c r="E295" s="64"/>
      <c r="F295" s="64"/>
      <c r="G295" s="64"/>
      <c r="H295" s="64"/>
      <c r="I295" s="64"/>
      <c r="J295" s="64"/>
      <c r="K295" s="65"/>
      <c r="L295" s="30">
        <f>SUM(L287:L294)</f>
        <v>861164.5</v>
      </c>
      <c r="M295" s="30"/>
      <c r="N295" s="30">
        <f>SUM(N287:N294)</f>
        <v>861164.5</v>
      </c>
      <c r="O295" s="24"/>
      <c r="P295" s="24"/>
      <c r="Q295" s="24"/>
      <c r="R295" s="30">
        <f>SUM(R287:R294)</f>
        <v>861164.5</v>
      </c>
      <c r="S295" s="30"/>
      <c r="T295" s="27"/>
      <c r="U295" s="27"/>
      <c r="V295" s="27"/>
      <c r="W295" s="27"/>
    </row>
    <row r="296" spans="1:23" x14ac:dyDescent="0.25">
      <c r="B296" s="70"/>
      <c r="C296" s="71"/>
      <c r="D296" s="72"/>
      <c r="E296" s="70" t="s">
        <v>800</v>
      </c>
      <c r="F296" s="71"/>
      <c r="G296" s="72"/>
      <c r="H296" s="35"/>
      <c r="I296" s="35"/>
      <c r="J296" s="35"/>
      <c r="K296" s="35" t="s">
        <v>3</v>
      </c>
      <c r="L296" s="33" t="s">
        <v>3</v>
      </c>
      <c r="M296" s="33"/>
      <c r="N296" s="33"/>
      <c r="O296" s="33"/>
      <c r="P296" s="24"/>
      <c r="Q296" s="24"/>
      <c r="R296" s="24"/>
      <c r="S296" s="24"/>
      <c r="T296" s="27"/>
      <c r="U296" s="27"/>
      <c r="V296" s="27"/>
      <c r="W296" s="27"/>
    </row>
    <row r="297" spans="1:23" x14ac:dyDescent="0.25">
      <c r="A297" s="19" t="s">
        <v>804</v>
      </c>
      <c r="B297" s="67" t="s">
        <v>802</v>
      </c>
      <c r="C297" s="68"/>
      <c r="D297" s="69"/>
      <c r="E297" s="67" t="s">
        <v>803</v>
      </c>
      <c r="F297" s="68"/>
      <c r="G297" s="69"/>
      <c r="H297" s="20" t="s">
        <v>24</v>
      </c>
      <c r="I297" s="21">
        <v>4</v>
      </c>
      <c r="J297" s="21">
        <v>4</v>
      </c>
      <c r="K297" s="22">
        <v>22875.729409313648</v>
      </c>
      <c r="L297" s="22">
        <v>91502.92</v>
      </c>
      <c r="M297" s="22">
        <f t="shared" ref="M297:M298" si="28">K297</f>
        <v>22875.729409313648</v>
      </c>
      <c r="N297" s="22">
        <f t="shared" ref="N297:N298" si="29">L297</f>
        <v>91502.92</v>
      </c>
      <c r="O297" s="23"/>
      <c r="P297" s="24"/>
      <c r="Q297" s="24"/>
      <c r="R297" s="24">
        <v>91502.92</v>
      </c>
      <c r="S297" s="24"/>
      <c r="T297" s="27"/>
      <c r="U297" s="27"/>
      <c r="V297" s="27"/>
      <c r="W297" s="27"/>
    </row>
    <row r="298" spans="1:23" x14ac:dyDescent="0.25">
      <c r="A298" s="19" t="s">
        <v>806</v>
      </c>
      <c r="B298" s="67" t="s">
        <v>805</v>
      </c>
      <c r="C298" s="68"/>
      <c r="D298" s="69"/>
      <c r="E298" s="67" t="s">
        <v>744</v>
      </c>
      <c r="F298" s="68"/>
      <c r="G298" s="69"/>
      <c r="H298" s="20" t="s">
        <v>28</v>
      </c>
      <c r="I298" s="21">
        <v>122</v>
      </c>
      <c r="J298" s="21">
        <v>122</v>
      </c>
      <c r="K298" s="22">
        <v>156.19269892132198</v>
      </c>
      <c r="L298" s="22">
        <v>19055.509999999998</v>
      </c>
      <c r="M298" s="22">
        <f t="shared" si="28"/>
        <v>156.19269892132198</v>
      </c>
      <c r="N298" s="22">
        <f t="shared" si="29"/>
        <v>19055.509999999998</v>
      </c>
      <c r="O298" s="23"/>
      <c r="P298" s="24"/>
      <c r="Q298" s="24"/>
      <c r="R298" s="24">
        <v>19055.509999999998</v>
      </c>
      <c r="S298" s="24"/>
      <c r="T298" s="27"/>
      <c r="U298" s="27"/>
      <c r="V298" s="27"/>
      <c r="W298" s="27"/>
    </row>
    <row r="299" spans="1:23" x14ac:dyDescent="0.25">
      <c r="A299" s="19" t="s">
        <v>810</v>
      </c>
      <c r="B299" s="67" t="s">
        <v>807</v>
      </c>
      <c r="C299" s="68"/>
      <c r="D299" s="69"/>
      <c r="E299" s="67" t="s">
        <v>685</v>
      </c>
      <c r="F299" s="68"/>
      <c r="G299" s="69"/>
      <c r="H299" s="20" t="s">
        <v>28</v>
      </c>
      <c r="I299" s="21">
        <v>120</v>
      </c>
      <c r="J299" s="21">
        <v>120</v>
      </c>
      <c r="K299" s="22">
        <v>836.28402187885195</v>
      </c>
      <c r="L299" s="22">
        <v>100354.08</v>
      </c>
      <c r="M299" s="22">
        <f t="shared" ref="M299" si="30">K299</f>
        <v>836.28402187885195</v>
      </c>
      <c r="N299" s="22">
        <f t="shared" ref="N299" si="31">L299</f>
        <v>100354.08</v>
      </c>
      <c r="O299" s="23"/>
      <c r="P299" s="24"/>
      <c r="Q299" s="24"/>
      <c r="R299" s="24">
        <v>100354.08</v>
      </c>
      <c r="S299" s="24"/>
      <c r="T299" s="27"/>
      <c r="U299" s="27"/>
      <c r="V299" s="27"/>
      <c r="W299" s="27"/>
    </row>
    <row r="300" spans="1:23" x14ac:dyDescent="0.25">
      <c r="A300" s="29"/>
      <c r="B300" s="63" t="s">
        <v>808</v>
      </c>
      <c r="C300" s="64"/>
      <c r="D300" s="64"/>
      <c r="E300" s="64"/>
      <c r="F300" s="64"/>
      <c r="G300" s="64"/>
      <c r="H300" s="64"/>
      <c r="I300" s="64"/>
      <c r="J300" s="64"/>
      <c r="K300" s="65"/>
      <c r="L300" s="30">
        <f>L297+L298+L299</f>
        <v>210912.51</v>
      </c>
      <c r="M300" s="30"/>
      <c r="N300" s="30">
        <f>N297+N298+N299</f>
        <v>210912.51</v>
      </c>
      <c r="O300" s="24"/>
      <c r="P300" s="24"/>
      <c r="Q300" s="24"/>
      <c r="R300" s="30">
        <f>R297+R298+R299</f>
        <v>210912.51</v>
      </c>
      <c r="S300" s="30"/>
      <c r="T300" s="27"/>
      <c r="U300" s="27"/>
      <c r="V300" s="27"/>
      <c r="W300" s="27"/>
    </row>
    <row r="301" spans="1:23" x14ac:dyDescent="0.25">
      <c r="B301" s="70"/>
      <c r="C301" s="71"/>
      <c r="D301" s="72"/>
      <c r="E301" s="70" t="s">
        <v>809</v>
      </c>
      <c r="F301" s="71"/>
      <c r="G301" s="72"/>
      <c r="H301" s="35"/>
      <c r="I301" s="35"/>
      <c r="J301" s="35"/>
      <c r="K301" s="35" t="s">
        <v>3</v>
      </c>
      <c r="L301" s="33" t="s">
        <v>3</v>
      </c>
      <c r="M301" s="33"/>
      <c r="N301" s="33"/>
      <c r="O301" s="33"/>
      <c r="P301" s="24"/>
      <c r="Q301" s="24"/>
      <c r="R301" s="24"/>
      <c r="S301" s="24"/>
      <c r="T301" s="27"/>
      <c r="U301" s="27"/>
      <c r="V301" s="27"/>
      <c r="W301" s="27"/>
    </row>
    <row r="302" spans="1:23" x14ac:dyDescent="0.25">
      <c r="A302" s="19" t="s">
        <v>813</v>
      </c>
      <c r="B302" s="67" t="s">
        <v>811</v>
      </c>
      <c r="C302" s="68"/>
      <c r="D302" s="69"/>
      <c r="E302" s="67" t="s">
        <v>812</v>
      </c>
      <c r="F302" s="68"/>
      <c r="G302" s="69"/>
      <c r="H302" s="20" t="s">
        <v>16</v>
      </c>
      <c r="I302" s="21">
        <v>190</v>
      </c>
      <c r="J302" s="21">
        <v>190</v>
      </c>
      <c r="K302" s="22">
        <v>7250.8588236273599</v>
      </c>
      <c r="L302" s="22">
        <v>1377663.18</v>
      </c>
      <c r="M302" s="22">
        <f t="shared" ref="M302:M305" si="32">K302</f>
        <v>7250.8588236273599</v>
      </c>
      <c r="N302" s="22">
        <f t="shared" ref="N302:N305" si="33">L302</f>
        <v>1377663.18</v>
      </c>
      <c r="O302" s="23"/>
      <c r="P302" s="24"/>
      <c r="Q302" s="24"/>
      <c r="R302" s="24">
        <v>1377663.18</v>
      </c>
      <c r="S302" s="24"/>
      <c r="T302" s="27"/>
      <c r="U302" s="27"/>
      <c r="V302" s="27"/>
      <c r="W302" s="27"/>
    </row>
    <row r="303" spans="1:23" x14ac:dyDescent="0.25">
      <c r="A303" s="19" t="s">
        <v>816</v>
      </c>
      <c r="B303" s="67" t="s">
        <v>814</v>
      </c>
      <c r="C303" s="68"/>
      <c r="D303" s="69"/>
      <c r="E303" s="67" t="s">
        <v>815</v>
      </c>
      <c r="F303" s="68"/>
      <c r="G303" s="69"/>
      <c r="H303" s="20" t="s">
        <v>16</v>
      </c>
      <c r="I303" s="21">
        <v>2</v>
      </c>
      <c r="J303" s="21">
        <v>2</v>
      </c>
      <c r="K303" s="22">
        <v>59270.41888824763</v>
      </c>
      <c r="L303" s="22">
        <v>118540.84</v>
      </c>
      <c r="M303" s="22">
        <f t="shared" si="32"/>
        <v>59270.41888824763</v>
      </c>
      <c r="N303" s="22">
        <f t="shared" si="33"/>
        <v>118540.84</v>
      </c>
      <c r="O303" s="23"/>
      <c r="P303" s="24"/>
      <c r="Q303" s="24"/>
      <c r="R303" s="24">
        <v>118540.84</v>
      </c>
      <c r="S303" s="24"/>
      <c r="T303" s="27"/>
      <c r="U303" s="27"/>
      <c r="V303" s="27"/>
      <c r="W303" s="27"/>
    </row>
    <row r="304" spans="1:23" x14ac:dyDescent="0.25">
      <c r="A304" s="19" t="s">
        <v>819</v>
      </c>
      <c r="B304" s="67" t="s">
        <v>817</v>
      </c>
      <c r="C304" s="68"/>
      <c r="D304" s="69"/>
      <c r="E304" s="67" t="s">
        <v>818</v>
      </c>
      <c r="F304" s="68"/>
      <c r="G304" s="69"/>
      <c r="H304" s="20" t="s">
        <v>16</v>
      </c>
      <c r="I304" s="21">
        <v>2</v>
      </c>
      <c r="J304" s="21">
        <v>2</v>
      </c>
      <c r="K304" s="22">
        <v>158140.13865885048</v>
      </c>
      <c r="L304" s="22">
        <v>316280.28000000003</v>
      </c>
      <c r="M304" s="22">
        <f t="shared" si="32"/>
        <v>158140.13865885048</v>
      </c>
      <c r="N304" s="22">
        <f t="shared" si="33"/>
        <v>316280.28000000003</v>
      </c>
      <c r="O304" s="23"/>
      <c r="P304" s="24"/>
      <c r="Q304" s="24"/>
      <c r="R304" s="24">
        <v>316280.28000000003</v>
      </c>
      <c r="S304" s="24"/>
      <c r="T304" s="27"/>
      <c r="U304" s="27"/>
      <c r="V304" s="27"/>
      <c r="W304" s="27"/>
    </row>
    <row r="305" spans="1:23" x14ac:dyDescent="0.25">
      <c r="A305" s="19" t="s">
        <v>821</v>
      </c>
      <c r="B305" s="67" t="s">
        <v>820</v>
      </c>
      <c r="C305" s="68"/>
      <c r="D305" s="69"/>
      <c r="E305" s="67" t="s">
        <v>744</v>
      </c>
      <c r="F305" s="68"/>
      <c r="G305" s="69"/>
      <c r="H305" s="20" t="s">
        <v>28</v>
      </c>
      <c r="I305" s="21">
        <v>1860</v>
      </c>
      <c r="J305" s="21">
        <v>1860</v>
      </c>
      <c r="K305" s="22">
        <v>153.89472341333999</v>
      </c>
      <c r="L305" s="22">
        <v>286244.19</v>
      </c>
      <c r="M305" s="22">
        <f t="shared" si="32"/>
        <v>153.89472341333999</v>
      </c>
      <c r="N305" s="22">
        <f t="shared" si="33"/>
        <v>286244.19</v>
      </c>
      <c r="O305" s="23"/>
      <c r="P305" s="24"/>
      <c r="Q305" s="24"/>
      <c r="R305" s="24">
        <v>286244.19</v>
      </c>
      <c r="S305" s="24"/>
      <c r="T305" s="27"/>
      <c r="U305" s="27"/>
      <c r="V305" s="27"/>
      <c r="W305" s="27"/>
    </row>
    <row r="306" spans="1:23" x14ac:dyDescent="0.25">
      <c r="A306" s="19" t="s">
        <v>825</v>
      </c>
      <c r="B306" s="67" t="s">
        <v>822</v>
      </c>
      <c r="C306" s="68"/>
      <c r="D306" s="69"/>
      <c r="E306" s="67" t="s">
        <v>685</v>
      </c>
      <c r="F306" s="68"/>
      <c r="G306" s="69"/>
      <c r="H306" s="20" t="s">
        <v>28</v>
      </c>
      <c r="I306" s="21">
        <v>1865</v>
      </c>
      <c r="J306" s="21">
        <v>1865</v>
      </c>
      <c r="K306" s="22">
        <v>489.79706541559199</v>
      </c>
      <c r="L306" s="22">
        <v>913471.53</v>
      </c>
      <c r="M306" s="22">
        <f t="shared" ref="M306" si="34">K306</f>
        <v>489.79706541559199</v>
      </c>
      <c r="N306" s="22">
        <f t="shared" ref="N306" si="35">L306</f>
        <v>913471.53</v>
      </c>
      <c r="O306" s="23"/>
      <c r="P306" s="24"/>
      <c r="Q306" s="24"/>
      <c r="R306" s="24">
        <v>913471.53</v>
      </c>
      <c r="S306" s="24"/>
      <c r="T306" s="27"/>
      <c r="U306" s="27"/>
      <c r="V306" s="27"/>
      <c r="W306" s="27"/>
    </row>
    <row r="307" spans="1:23" x14ac:dyDescent="0.25">
      <c r="A307" s="29"/>
      <c r="B307" s="63" t="s">
        <v>823</v>
      </c>
      <c r="C307" s="64"/>
      <c r="D307" s="64"/>
      <c r="E307" s="64"/>
      <c r="F307" s="64"/>
      <c r="G307" s="64"/>
      <c r="H307" s="64"/>
      <c r="I307" s="64"/>
      <c r="J307" s="64"/>
      <c r="K307" s="65"/>
      <c r="L307" s="30">
        <f>SUM(L302:L306)</f>
        <v>3012200.0200000005</v>
      </c>
      <c r="M307" s="30"/>
      <c r="N307" s="30">
        <f>SUM(N302:N306)</f>
        <v>3012200.0200000005</v>
      </c>
      <c r="O307" s="24"/>
      <c r="P307" s="24"/>
      <c r="Q307" s="24"/>
      <c r="R307" s="30">
        <f>SUM(R302:R306)</f>
        <v>3012200.0200000005</v>
      </c>
      <c r="S307" s="30"/>
      <c r="T307" s="27"/>
      <c r="U307" s="27"/>
      <c r="V307" s="27"/>
      <c r="W307" s="27"/>
    </row>
    <row r="308" spans="1:23" x14ac:dyDescent="0.25">
      <c r="B308" s="70"/>
      <c r="C308" s="71"/>
      <c r="D308" s="72"/>
      <c r="E308" s="70" t="s">
        <v>824</v>
      </c>
      <c r="F308" s="71"/>
      <c r="G308" s="72"/>
      <c r="H308" s="35"/>
      <c r="I308" s="35"/>
      <c r="J308" s="35"/>
      <c r="K308" s="35" t="s">
        <v>3</v>
      </c>
      <c r="L308" s="33" t="s">
        <v>3</v>
      </c>
      <c r="M308" s="33"/>
      <c r="N308" s="33"/>
      <c r="O308" s="33"/>
      <c r="P308" s="24"/>
      <c r="Q308" s="24"/>
      <c r="R308" s="24"/>
      <c r="S308" s="24"/>
      <c r="T308" s="27"/>
      <c r="U308" s="27"/>
      <c r="V308" s="27"/>
      <c r="W308" s="27"/>
    </row>
    <row r="309" spans="1:23" x14ac:dyDescent="0.25">
      <c r="A309" s="19" t="s">
        <v>828</v>
      </c>
      <c r="B309" s="67" t="s">
        <v>826</v>
      </c>
      <c r="C309" s="68"/>
      <c r="D309" s="69"/>
      <c r="E309" s="67" t="s">
        <v>827</v>
      </c>
      <c r="F309" s="68"/>
      <c r="G309" s="69"/>
      <c r="H309" s="20" t="s">
        <v>16</v>
      </c>
      <c r="I309" s="21">
        <v>1</v>
      </c>
      <c r="J309" s="21">
        <v>1</v>
      </c>
      <c r="K309" s="22">
        <v>85256.144787318364</v>
      </c>
      <c r="L309" s="22">
        <v>85256.14</v>
      </c>
      <c r="M309" s="22">
        <f t="shared" ref="M309:M311" si="36">K309</f>
        <v>85256.144787318364</v>
      </c>
      <c r="N309" s="22">
        <f t="shared" ref="N309:N311" si="37">L309</f>
        <v>85256.14</v>
      </c>
      <c r="O309" s="23"/>
      <c r="P309" s="24"/>
      <c r="Q309" s="24"/>
      <c r="R309" s="24">
        <v>85256.14</v>
      </c>
      <c r="S309" s="24"/>
      <c r="T309" s="27"/>
      <c r="U309" s="27"/>
      <c r="V309" s="27"/>
      <c r="W309" s="27"/>
    </row>
    <row r="310" spans="1:23" x14ac:dyDescent="0.25">
      <c r="A310" s="19" t="s">
        <v>831</v>
      </c>
      <c r="B310" s="67" t="s">
        <v>829</v>
      </c>
      <c r="C310" s="68"/>
      <c r="D310" s="69"/>
      <c r="E310" s="67" t="s">
        <v>830</v>
      </c>
      <c r="F310" s="68"/>
      <c r="G310" s="69"/>
      <c r="H310" s="20" t="s">
        <v>16</v>
      </c>
      <c r="I310" s="21">
        <v>1</v>
      </c>
      <c r="J310" s="21">
        <v>1</v>
      </c>
      <c r="K310" s="22">
        <v>31165.810351628657</v>
      </c>
      <c r="L310" s="22">
        <v>31165.81</v>
      </c>
      <c r="M310" s="22">
        <f t="shared" si="36"/>
        <v>31165.810351628657</v>
      </c>
      <c r="N310" s="22">
        <f t="shared" si="37"/>
        <v>31165.81</v>
      </c>
      <c r="O310" s="23"/>
      <c r="P310" s="24"/>
      <c r="Q310" s="24"/>
      <c r="R310" s="24">
        <v>31165.81</v>
      </c>
      <c r="S310" s="24"/>
      <c r="T310" s="27"/>
      <c r="U310" s="27"/>
      <c r="V310" s="27"/>
      <c r="W310" s="27"/>
    </row>
    <row r="311" spans="1:23" x14ac:dyDescent="0.25">
      <c r="A311" s="19" t="s">
        <v>834</v>
      </c>
      <c r="B311" s="67" t="s">
        <v>832</v>
      </c>
      <c r="C311" s="68"/>
      <c r="D311" s="69"/>
      <c r="E311" s="67" t="s">
        <v>833</v>
      </c>
      <c r="F311" s="68"/>
      <c r="G311" s="69"/>
      <c r="H311" s="20" t="s">
        <v>16</v>
      </c>
      <c r="I311" s="21">
        <v>25</v>
      </c>
      <c r="J311" s="21">
        <v>25</v>
      </c>
      <c r="K311" s="22">
        <v>3786.9840535869603</v>
      </c>
      <c r="L311" s="22">
        <v>94674.6</v>
      </c>
      <c r="M311" s="22">
        <f t="shared" si="36"/>
        <v>3786.9840535869603</v>
      </c>
      <c r="N311" s="22">
        <f t="shared" si="37"/>
        <v>94674.6</v>
      </c>
      <c r="O311" s="23"/>
      <c r="P311" s="24"/>
      <c r="Q311" s="24"/>
      <c r="R311" s="24">
        <v>94674.6</v>
      </c>
      <c r="S311" s="24"/>
      <c r="T311" s="27"/>
      <c r="U311" s="27"/>
      <c r="V311" s="27"/>
      <c r="W311" s="27"/>
    </row>
    <row r="312" spans="1:23" x14ac:dyDescent="0.25">
      <c r="A312" s="19" t="s">
        <v>837</v>
      </c>
      <c r="B312" s="67" t="s">
        <v>835</v>
      </c>
      <c r="C312" s="68"/>
      <c r="D312" s="69"/>
      <c r="E312" s="67" t="s">
        <v>836</v>
      </c>
      <c r="F312" s="68"/>
      <c r="G312" s="69"/>
      <c r="H312" s="20" t="s">
        <v>16</v>
      </c>
      <c r="I312" s="21">
        <v>9</v>
      </c>
      <c r="J312" s="21">
        <v>9</v>
      </c>
      <c r="K312" s="22">
        <v>9713.9005982931048</v>
      </c>
      <c r="L312" s="22">
        <v>87425.11</v>
      </c>
      <c r="M312" s="22">
        <f t="shared" ref="M312:M315" si="38">K312</f>
        <v>9713.9005982931048</v>
      </c>
      <c r="N312" s="22">
        <f t="shared" ref="N312:N315" si="39">L312</f>
        <v>87425.11</v>
      </c>
      <c r="O312" s="23"/>
      <c r="P312" s="24"/>
      <c r="Q312" s="24"/>
      <c r="R312" s="24">
        <v>87425.11</v>
      </c>
      <c r="S312" s="24"/>
      <c r="T312" s="27"/>
      <c r="U312" s="27"/>
      <c r="V312" s="27"/>
      <c r="W312" s="27"/>
    </row>
    <row r="313" spans="1:23" x14ac:dyDescent="0.25">
      <c r="A313" s="19" t="s">
        <v>840</v>
      </c>
      <c r="B313" s="67" t="s">
        <v>838</v>
      </c>
      <c r="C313" s="68"/>
      <c r="D313" s="69"/>
      <c r="E313" s="67" t="s">
        <v>839</v>
      </c>
      <c r="F313" s="68"/>
      <c r="G313" s="69"/>
      <c r="H313" s="20" t="s">
        <v>16</v>
      </c>
      <c r="I313" s="21">
        <v>159</v>
      </c>
      <c r="J313" s="21">
        <v>159</v>
      </c>
      <c r="K313" s="22">
        <v>1027.87151239065</v>
      </c>
      <c r="L313" s="22">
        <v>163431.57</v>
      </c>
      <c r="M313" s="22">
        <f t="shared" si="38"/>
        <v>1027.87151239065</v>
      </c>
      <c r="N313" s="22">
        <f t="shared" si="39"/>
        <v>163431.57</v>
      </c>
      <c r="O313" s="23"/>
      <c r="P313" s="24"/>
      <c r="Q313" s="24"/>
      <c r="R313" s="24">
        <v>163431.57</v>
      </c>
      <c r="S313" s="24"/>
      <c r="T313" s="27"/>
      <c r="U313" s="27"/>
      <c r="V313" s="27"/>
      <c r="W313" s="27"/>
    </row>
    <row r="314" spans="1:23" x14ac:dyDescent="0.25">
      <c r="A314" s="19" t="s">
        <v>842</v>
      </c>
      <c r="B314" s="67" t="s">
        <v>841</v>
      </c>
      <c r="C314" s="68"/>
      <c r="D314" s="69"/>
      <c r="E314" s="67" t="s">
        <v>744</v>
      </c>
      <c r="F314" s="68"/>
      <c r="G314" s="69"/>
      <c r="H314" s="20" t="s">
        <v>28</v>
      </c>
      <c r="I314" s="21">
        <v>4355</v>
      </c>
      <c r="J314" s="21">
        <v>4355</v>
      </c>
      <c r="K314" s="22">
        <v>151.49726844613798</v>
      </c>
      <c r="L314" s="22">
        <v>659770.6</v>
      </c>
      <c r="M314" s="22">
        <f t="shared" si="38"/>
        <v>151.49726844613798</v>
      </c>
      <c r="N314" s="22">
        <f t="shared" si="39"/>
        <v>659770.6</v>
      </c>
      <c r="O314" s="23"/>
      <c r="P314" s="24"/>
      <c r="Q314" s="24"/>
      <c r="R314" s="24">
        <v>659770.6</v>
      </c>
      <c r="S314" s="24"/>
      <c r="T314" s="27"/>
      <c r="U314" s="27"/>
      <c r="V314" s="27"/>
      <c r="W314" s="27"/>
    </row>
    <row r="315" spans="1:23" x14ac:dyDescent="0.25">
      <c r="A315" s="19" t="s">
        <v>846</v>
      </c>
      <c r="B315" s="67" t="s">
        <v>843</v>
      </c>
      <c r="C315" s="68"/>
      <c r="D315" s="69"/>
      <c r="E315" s="67" t="s">
        <v>685</v>
      </c>
      <c r="F315" s="68"/>
      <c r="G315" s="69"/>
      <c r="H315" s="20" t="s">
        <v>28</v>
      </c>
      <c r="I315" s="21">
        <v>4360</v>
      </c>
      <c r="J315" s="21">
        <v>4360</v>
      </c>
      <c r="K315" s="22">
        <v>201.217102164294</v>
      </c>
      <c r="L315" s="22">
        <v>877306.57</v>
      </c>
      <c r="M315" s="22">
        <f t="shared" si="38"/>
        <v>201.217102164294</v>
      </c>
      <c r="N315" s="22">
        <f t="shared" si="39"/>
        <v>877306.57</v>
      </c>
      <c r="O315" s="23"/>
      <c r="P315" s="24"/>
      <c r="Q315" s="24"/>
      <c r="R315" s="24">
        <v>877306.57</v>
      </c>
      <c r="S315" s="24"/>
      <c r="T315" s="27"/>
      <c r="U315" s="27"/>
      <c r="V315" s="27"/>
      <c r="W315" s="27"/>
    </row>
    <row r="316" spans="1:23" x14ac:dyDescent="0.25">
      <c r="A316" s="29"/>
      <c r="B316" s="63" t="s">
        <v>844</v>
      </c>
      <c r="C316" s="64"/>
      <c r="D316" s="64"/>
      <c r="E316" s="64"/>
      <c r="F316" s="64"/>
      <c r="G316" s="64"/>
      <c r="H316" s="64"/>
      <c r="I316" s="64"/>
      <c r="J316" s="64"/>
      <c r="K316" s="65"/>
      <c r="L316" s="30">
        <f>SUM(L309:L315)</f>
        <v>1999030.4</v>
      </c>
      <c r="M316" s="30"/>
      <c r="N316" s="30">
        <f>SUM(N309:N315)</f>
        <v>1999030.4</v>
      </c>
      <c r="O316" s="24"/>
      <c r="P316" s="24"/>
      <c r="Q316" s="24"/>
      <c r="R316" s="30">
        <f>SUM(R309:R315)</f>
        <v>1999030.4</v>
      </c>
      <c r="S316" s="30"/>
      <c r="T316" s="27"/>
      <c r="U316" s="27"/>
      <c r="V316" s="27"/>
      <c r="W316" s="27"/>
    </row>
    <row r="317" spans="1:23" x14ac:dyDescent="0.25">
      <c r="B317" s="70"/>
      <c r="C317" s="71"/>
      <c r="D317" s="72"/>
      <c r="E317" s="70" t="s">
        <v>845</v>
      </c>
      <c r="F317" s="71"/>
      <c r="G317" s="72"/>
      <c r="H317" s="35"/>
      <c r="I317" s="35"/>
      <c r="J317" s="35"/>
      <c r="K317" s="35" t="s">
        <v>3</v>
      </c>
      <c r="L317" s="33" t="s">
        <v>3</v>
      </c>
      <c r="M317" s="33"/>
      <c r="N317" s="33"/>
      <c r="O317" s="33"/>
      <c r="P317" s="24"/>
      <c r="Q317" s="24"/>
      <c r="R317" s="24"/>
      <c r="S317" s="24"/>
      <c r="T317" s="27"/>
      <c r="U317" s="27"/>
      <c r="V317" s="27"/>
      <c r="W317" s="27"/>
    </row>
    <row r="318" spans="1:23" x14ac:dyDescent="0.25">
      <c r="A318" s="19" t="s">
        <v>849</v>
      </c>
      <c r="B318" s="67" t="s">
        <v>847</v>
      </c>
      <c r="C318" s="68"/>
      <c r="D318" s="69"/>
      <c r="E318" s="67" t="s">
        <v>848</v>
      </c>
      <c r="F318" s="68"/>
      <c r="G318" s="69"/>
      <c r="H318" s="20" t="s">
        <v>24</v>
      </c>
      <c r="I318" s="21">
        <v>1</v>
      </c>
      <c r="J318" s="21">
        <v>1</v>
      </c>
      <c r="K318" s="22">
        <v>127166.69173751555</v>
      </c>
      <c r="L318" s="22">
        <v>127166.69</v>
      </c>
      <c r="M318" s="22">
        <f t="shared" ref="M318:M322" si="40">K318</f>
        <v>127166.69173751555</v>
      </c>
      <c r="N318" s="22">
        <f t="shared" ref="N318:N322" si="41">L318</f>
        <v>127166.69</v>
      </c>
      <c r="O318" s="23"/>
      <c r="P318" s="24"/>
      <c r="Q318" s="24"/>
      <c r="R318" s="24"/>
      <c r="S318" s="24">
        <v>127166.69</v>
      </c>
      <c r="T318" s="27"/>
      <c r="U318" s="27"/>
      <c r="V318" s="27"/>
      <c r="W318" s="27"/>
    </row>
    <row r="319" spans="1:23" x14ac:dyDescent="0.25">
      <c r="A319" s="19" t="s">
        <v>852</v>
      </c>
      <c r="B319" s="67" t="s">
        <v>850</v>
      </c>
      <c r="C319" s="68"/>
      <c r="D319" s="69"/>
      <c r="E319" s="67" t="s">
        <v>851</v>
      </c>
      <c r="F319" s="68"/>
      <c r="G319" s="69"/>
      <c r="H319" s="20" t="s">
        <v>16</v>
      </c>
      <c r="I319" s="21">
        <v>55</v>
      </c>
      <c r="J319" s="21">
        <v>55</v>
      </c>
      <c r="K319" s="22">
        <v>9124.8827202514858</v>
      </c>
      <c r="L319" s="22">
        <v>501868.55</v>
      </c>
      <c r="M319" s="22">
        <f t="shared" si="40"/>
        <v>9124.8827202514858</v>
      </c>
      <c r="N319" s="22">
        <f t="shared" si="41"/>
        <v>501868.55</v>
      </c>
      <c r="O319" s="23"/>
      <c r="P319" s="24"/>
      <c r="Q319" s="24"/>
      <c r="R319" s="24"/>
      <c r="S319" s="24">
        <v>501868.55</v>
      </c>
      <c r="T319" s="27"/>
      <c r="U319" s="27"/>
      <c r="V319" s="27"/>
      <c r="W319" s="27"/>
    </row>
    <row r="320" spans="1:23" x14ac:dyDescent="0.25">
      <c r="A320" s="19" t="s">
        <v>854</v>
      </c>
      <c r="B320" s="67" t="s">
        <v>853</v>
      </c>
      <c r="C320" s="68"/>
      <c r="D320" s="69"/>
      <c r="E320" s="67" t="s">
        <v>755</v>
      </c>
      <c r="F320" s="68"/>
      <c r="G320" s="69"/>
      <c r="H320" s="20" t="s">
        <v>16</v>
      </c>
      <c r="I320" s="21">
        <v>1</v>
      </c>
      <c r="J320" s="21">
        <v>1</v>
      </c>
      <c r="K320" s="22">
        <v>11111.159238659458</v>
      </c>
      <c r="L320" s="22">
        <v>11111.16</v>
      </c>
      <c r="M320" s="22">
        <f t="shared" si="40"/>
        <v>11111.159238659458</v>
      </c>
      <c r="N320" s="22">
        <f t="shared" si="41"/>
        <v>11111.16</v>
      </c>
      <c r="O320" s="23"/>
      <c r="P320" s="24"/>
      <c r="Q320" s="24"/>
      <c r="R320" s="24"/>
      <c r="S320" s="24">
        <v>11111.16</v>
      </c>
      <c r="T320" s="27"/>
      <c r="U320" s="27"/>
      <c r="V320" s="27"/>
      <c r="W320" s="27"/>
    </row>
    <row r="321" spans="1:23" x14ac:dyDescent="0.25">
      <c r="A321" s="19" t="s">
        <v>857</v>
      </c>
      <c r="B321" s="67" t="s">
        <v>855</v>
      </c>
      <c r="C321" s="68"/>
      <c r="D321" s="69"/>
      <c r="E321" s="67" t="s">
        <v>856</v>
      </c>
      <c r="F321" s="68"/>
      <c r="G321" s="69"/>
      <c r="H321" s="20" t="s">
        <v>16</v>
      </c>
      <c r="I321" s="21">
        <v>1</v>
      </c>
      <c r="J321" s="21">
        <v>1</v>
      </c>
      <c r="K321" s="22">
        <v>469902.12857440056</v>
      </c>
      <c r="L321" s="22">
        <v>469902.13</v>
      </c>
      <c r="M321" s="22">
        <f t="shared" si="40"/>
        <v>469902.12857440056</v>
      </c>
      <c r="N321" s="22">
        <f t="shared" si="41"/>
        <v>469902.13</v>
      </c>
      <c r="O321" s="23"/>
      <c r="P321" s="24"/>
      <c r="Q321" s="24"/>
      <c r="R321" s="24"/>
      <c r="S321" s="24">
        <v>469902.13</v>
      </c>
      <c r="T321" s="27"/>
      <c r="U321" s="27"/>
      <c r="V321" s="27"/>
      <c r="W321" s="27"/>
    </row>
    <row r="322" spans="1:23" x14ac:dyDescent="0.25">
      <c r="A322" s="19" t="s">
        <v>860</v>
      </c>
      <c r="B322" s="67" t="s">
        <v>858</v>
      </c>
      <c r="C322" s="68"/>
      <c r="D322" s="69"/>
      <c r="E322" s="67" t="s">
        <v>859</v>
      </c>
      <c r="F322" s="68"/>
      <c r="G322" s="69"/>
      <c r="H322" s="20" t="s">
        <v>16</v>
      </c>
      <c r="I322" s="21">
        <v>739</v>
      </c>
      <c r="J322" s="21">
        <v>739</v>
      </c>
      <c r="K322" s="22">
        <v>5069.5130336348875</v>
      </c>
      <c r="L322" s="22">
        <v>3746370.13</v>
      </c>
      <c r="M322" s="22">
        <f t="shared" si="40"/>
        <v>5069.5130336348875</v>
      </c>
      <c r="N322" s="22">
        <f t="shared" si="41"/>
        <v>3746370.13</v>
      </c>
      <c r="O322" s="23"/>
      <c r="P322" s="24"/>
      <c r="Q322" s="24"/>
      <c r="R322" s="24"/>
      <c r="S322" s="24">
        <v>3746370.13</v>
      </c>
      <c r="T322" s="27"/>
      <c r="U322" s="27"/>
      <c r="V322" s="27"/>
      <c r="W322" s="27"/>
    </row>
    <row r="323" spans="1:23" x14ac:dyDescent="0.25">
      <c r="A323" s="19" t="s">
        <v>863</v>
      </c>
      <c r="B323" s="67" t="s">
        <v>861</v>
      </c>
      <c r="C323" s="68"/>
      <c r="D323" s="69"/>
      <c r="E323" s="67" t="s">
        <v>862</v>
      </c>
      <c r="F323" s="68"/>
      <c r="G323" s="69"/>
      <c r="H323" s="20" t="s">
        <v>16</v>
      </c>
      <c r="I323" s="21">
        <v>134</v>
      </c>
      <c r="J323" s="21">
        <v>134</v>
      </c>
      <c r="K323" s="22">
        <v>2019.9204715161779</v>
      </c>
      <c r="L323" s="22">
        <v>270669.34000000003</v>
      </c>
      <c r="M323" s="22">
        <f t="shared" ref="M323:M331" si="42">K323</f>
        <v>2019.9204715161779</v>
      </c>
      <c r="N323" s="22">
        <f t="shared" ref="N323:N331" si="43">L323</f>
        <v>270669.34000000003</v>
      </c>
      <c r="O323" s="23"/>
      <c r="P323" s="24"/>
      <c r="Q323" s="24"/>
      <c r="R323" s="24"/>
      <c r="S323" s="24">
        <v>270669.34000000003</v>
      </c>
      <c r="T323" s="27"/>
      <c r="U323" s="27"/>
      <c r="V323" s="27"/>
      <c r="W323" s="27"/>
    </row>
    <row r="324" spans="1:23" x14ac:dyDescent="0.25">
      <c r="A324" s="19" t="s">
        <v>866</v>
      </c>
      <c r="B324" s="67" t="s">
        <v>864</v>
      </c>
      <c r="C324" s="68"/>
      <c r="D324" s="69"/>
      <c r="E324" s="67" t="s">
        <v>865</v>
      </c>
      <c r="F324" s="68"/>
      <c r="G324" s="69"/>
      <c r="H324" s="20" t="s">
        <v>16</v>
      </c>
      <c r="I324" s="21">
        <v>64</v>
      </c>
      <c r="J324" s="21">
        <v>64</v>
      </c>
      <c r="K324" s="22">
        <v>7053.7701190206963</v>
      </c>
      <c r="L324" s="22">
        <v>451441.29</v>
      </c>
      <c r="M324" s="22">
        <f t="shared" si="42"/>
        <v>7053.7701190206963</v>
      </c>
      <c r="N324" s="22">
        <f t="shared" si="43"/>
        <v>451441.29</v>
      </c>
      <c r="O324" s="23"/>
      <c r="P324" s="24"/>
      <c r="Q324" s="24"/>
      <c r="R324" s="24"/>
      <c r="S324" s="24">
        <v>451441.29</v>
      </c>
      <c r="T324" s="27"/>
      <c r="U324" s="27"/>
      <c r="V324" s="27"/>
      <c r="W324" s="27"/>
    </row>
    <row r="325" spans="1:23" x14ac:dyDescent="0.25">
      <c r="A325" s="19" t="s">
        <v>869</v>
      </c>
      <c r="B325" s="67" t="s">
        <v>867</v>
      </c>
      <c r="C325" s="68"/>
      <c r="D325" s="69"/>
      <c r="E325" s="67" t="s">
        <v>868</v>
      </c>
      <c r="F325" s="68"/>
      <c r="G325" s="69"/>
      <c r="H325" s="20" t="s">
        <v>16</v>
      </c>
      <c r="I325" s="21">
        <v>334</v>
      </c>
      <c r="J325" s="21">
        <v>334</v>
      </c>
      <c r="K325" s="22">
        <v>5600.2558444654323</v>
      </c>
      <c r="L325" s="22">
        <v>1870485.45</v>
      </c>
      <c r="M325" s="22">
        <f t="shared" si="42"/>
        <v>5600.2558444654323</v>
      </c>
      <c r="N325" s="22">
        <f t="shared" si="43"/>
        <v>1870485.45</v>
      </c>
      <c r="O325" s="23"/>
      <c r="P325" s="24"/>
      <c r="Q325" s="24"/>
      <c r="R325" s="24"/>
      <c r="S325" s="24">
        <v>1870485.45</v>
      </c>
      <c r="T325" s="27"/>
      <c r="U325" s="27"/>
      <c r="V325" s="27"/>
      <c r="W325" s="27"/>
    </row>
    <row r="326" spans="1:23" x14ac:dyDescent="0.25">
      <c r="A326" s="19" t="s">
        <v>872</v>
      </c>
      <c r="B326" s="67" t="s">
        <v>870</v>
      </c>
      <c r="C326" s="68"/>
      <c r="D326" s="69"/>
      <c r="E326" s="67" t="s">
        <v>871</v>
      </c>
      <c r="F326" s="68"/>
      <c r="G326" s="69"/>
      <c r="H326" s="20" t="s">
        <v>16</v>
      </c>
      <c r="I326" s="21">
        <v>3</v>
      </c>
      <c r="J326" s="21">
        <v>3</v>
      </c>
      <c r="K326" s="22">
        <v>30983.394867256946</v>
      </c>
      <c r="L326" s="22">
        <v>92950.18</v>
      </c>
      <c r="M326" s="22">
        <f t="shared" si="42"/>
        <v>30983.394867256946</v>
      </c>
      <c r="N326" s="22">
        <f t="shared" si="43"/>
        <v>92950.18</v>
      </c>
      <c r="O326" s="23"/>
      <c r="P326" s="24"/>
      <c r="Q326" s="24"/>
      <c r="R326" s="24"/>
      <c r="S326" s="24">
        <v>92950.18</v>
      </c>
      <c r="T326" s="27"/>
      <c r="U326" s="27"/>
      <c r="V326" s="27"/>
      <c r="W326" s="27"/>
    </row>
    <row r="327" spans="1:23" x14ac:dyDescent="0.25">
      <c r="A327" s="19" t="s">
        <v>875</v>
      </c>
      <c r="B327" s="67" t="s">
        <v>873</v>
      </c>
      <c r="C327" s="68"/>
      <c r="D327" s="69"/>
      <c r="E327" s="67" t="s">
        <v>874</v>
      </c>
      <c r="F327" s="68"/>
      <c r="G327" s="69"/>
      <c r="H327" s="20" t="s">
        <v>16</v>
      </c>
      <c r="I327" s="21">
        <v>1</v>
      </c>
      <c r="J327" s="21">
        <v>1</v>
      </c>
      <c r="K327" s="22">
        <v>84509.551445872261</v>
      </c>
      <c r="L327" s="22">
        <v>84509.55</v>
      </c>
      <c r="M327" s="22">
        <f t="shared" si="42"/>
        <v>84509.551445872261</v>
      </c>
      <c r="N327" s="22">
        <f t="shared" si="43"/>
        <v>84509.55</v>
      </c>
      <c r="O327" s="23"/>
      <c r="P327" s="24"/>
      <c r="Q327" s="24"/>
      <c r="R327" s="24"/>
      <c r="S327" s="24">
        <v>84509.55</v>
      </c>
      <c r="T327" s="27"/>
      <c r="U327" s="27"/>
      <c r="V327" s="27"/>
      <c r="W327" s="27"/>
    </row>
    <row r="328" spans="1:23" x14ac:dyDescent="0.25">
      <c r="A328" s="19" t="s">
        <v>878</v>
      </c>
      <c r="B328" s="67" t="s">
        <v>876</v>
      </c>
      <c r="C328" s="68"/>
      <c r="D328" s="69"/>
      <c r="E328" s="67" t="s">
        <v>877</v>
      </c>
      <c r="F328" s="68"/>
      <c r="G328" s="69"/>
      <c r="H328" s="20" t="s">
        <v>16</v>
      </c>
      <c r="I328" s="21">
        <v>4</v>
      </c>
      <c r="J328" s="21">
        <v>4</v>
      </c>
      <c r="K328" s="22">
        <v>37171.315669118601</v>
      </c>
      <c r="L328" s="22">
        <v>148685.26</v>
      </c>
      <c r="M328" s="22">
        <f t="shared" si="42"/>
        <v>37171.315669118601</v>
      </c>
      <c r="N328" s="22">
        <f t="shared" si="43"/>
        <v>148685.26</v>
      </c>
      <c r="O328" s="23"/>
      <c r="P328" s="24"/>
      <c r="Q328" s="24"/>
      <c r="R328" s="24"/>
      <c r="S328" s="24">
        <v>148685.26</v>
      </c>
      <c r="T328" s="27"/>
      <c r="U328" s="27"/>
      <c r="V328" s="27"/>
      <c r="W328" s="27"/>
    </row>
    <row r="329" spans="1:23" x14ac:dyDescent="0.25">
      <c r="A329" s="19" t="s">
        <v>880</v>
      </c>
      <c r="B329" s="67" t="s">
        <v>879</v>
      </c>
      <c r="C329" s="68"/>
      <c r="D329" s="69"/>
      <c r="E329" s="67" t="s">
        <v>755</v>
      </c>
      <c r="F329" s="68"/>
      <c r="G329" s="69"/>
      <c r="H329" s="20" t="s">
        <v>16</v>
      </c>
      <c r="I329" s="21">
        <v>26</v>
      </c>
      <c r="J329" s="21">
        <v>26</v>
      </c>
      <c r="K329" s="22">
        <v>10170.03381470865</v>
      </c>
      <c r="L329" s="22">
        <v>264420.88</v>
      </c>
      <c r="M329" s="22">
        <f t="shared" si="42"/>
        <v>10170.03381470865</v>
      </c>
      <c r="N329" s="22">
        <f t="shared" si="43"/>
        <v>264420.88</v>
      </c>
      <c r="O329" s="23"/>
      <c r="P329" s="24"/>
      <c r="Q329" s="24"/>
      <c r="R329" s="24"/>
      <c r="S329" s="24">
        <v>264420.88</v>
      </c>
      <c r="T329" s="27"/>
      <c r="U329" s="27"/>
      <c r="V329" s="27"/>
      <c r="W329" s="27"/>
    </row>
    <row r="330" spans="1:23" x14ac:dyDescent="0.25">
      <c r="A330" s="19" t="s">
        <v>882</v>
      </c>
      <c r="B330" s="67" t="s">
        <v>881</v>
      </c>
      <c r="C330" s="68"/>
      <c r="D330" s="69"/>
      <c r="E330" s="67" t="s">
        <v>744</v>
      </c>
      <c r="F330" s="68"/>
      <c r="G330" s="69"/>
      <c r="H330" s="20" t="s">
        <v>28</v>
      </c>
      <c r="I330" s="21">
        <v>7860</v>
      </c>
      <c r="J330" s="21">
        <v>7860</v>
      </c>
      <c r="K330" s="22">
        <v>158.14249632203399</v>
      </c>
      <c r="L330" s="22">
        <v>1243000.02</v>
      </c>
      <c r="M330" s="22">
        <f t="shared" si="42"/>
        <v>158.14249632203399</v>
      </c>
      <c r="N330" s="22">
        <f t="shared" si="43"/>
        <v>1243000.02</v>
      </c>
      <c r="O330" s="23"/>
      <c r="P330" s="24"/>
      <c r="Q330" s="24"/>
      <c r="R330" s="24"/>
      <c r="S330" s="24">
        <v>1243000.02</v>
      </c>
      <c r="T330" s="27"/>
      <c r="U330" s="27"/>
      <c r="V330" s="27"/>
      <c r="W330" s="27"/>
    </row>
    <row r="331" spans="1:23" x14ac:dyDescent="0.25">
      <c r="A331" s="19" t="s">
        <v>886</v>
      </c>
      <c r="B331" s="67" t="s">
        <v>883</v>
      </c>
      <c r="C331" s="68"/>
      <c r="D331" s="69"/>
      <c r="E331" s="67" t="s">
        <v>685</v>
      </c>
      <c r="F331" s="68"/>
      <c r="G331" s="69"/>
      <c r="H331" s="20" t="s">
        <v>28</v>
      </c>
      <c r="I331" s="21">
        <v>7761</v>
      </c>
      <c r="J331" s="21">
        <v>7761</v>
      </c>
      <c r="K331" s="22">
        <v>424.82703059901002</v>
      </c>
      <c r="L331" s="22">
        <v>3297082.58</v>
      </c>
      <c r="M331" s="22">
        <f t="shared" si="42"/>
        <v>424.82703059901002</v>
      </c>
      <c r="N331" s="22">
        <f t="shared" si="43"/>
        <v>3297082.58</v>
      </c>
      <c r="O331" s="23"/>
      <c r="P331" s="24"/>
      <c r="Q331" s="24"/>
      <c r="R331" s="24"/>
      <c r="S331" s="24">
        <v>3297082.58</v>
      </c>
      <c r="T331" s="27"/>
      <c r="U331" s="27"/>
      <c r="V331" s="27"/>
      <c r="W331" s="27"/>
    </row>
    <row r="332" spans="1:23" x14ac:dyDescent="0.25">
      <c r="A332" s="29"/>
      <c r="B332" s="63" t="s">
        <v>884</v>
      </c>
      <c r="C332" s="64"/>
      <c r="D332" s="64"/>
      <c r="E332" s="64"/>
      <c r="F332" s="64"/>
      <c r="G332" s="64"/>
      <c r="H332" s="64"/>
      <c r="I332" s="64"/>
      <c r="J332" s="64"/>
      <c r="K332" s="65"/>
      <c r="L332" s="30">
        <f>SUM(L318:L331)</f>
        <v>12579663.209999999</v>
      </c>
      <c r="M332" s="30"/>
      <c r="N332" s="30">
        <f>SUM(N318:N331)</f>
        <v>12579663.209999999</v>
      </c>
      <c r="O332" s="24"/>
      <c r="P332" s="24"/>
      <c r="Q332" s="24"/>
      <c r="R332" s="24"/>
      <c r="S332" s="30">
        <f>SUM(S318:S331)</f>
        <v>12579663.209999999</v>
      </c>
      <c r="T332" s="27"/>
      <c r="U332" s="27"/>
      <c r="V332" s="27"/>
      <c r="W332" s="27"/>
    </row>
    <row r="333" spans="1:23" x14ac:dyDescent="0.25">
      <c r="B333" s="70"/>
      <c r="C333" s="71"/>
      <c r="D333" s="72"/>
      <c r="E333" s="70" t="s">
        <v>885</v>
      </c>
      <c r="F333" s="71"/>
      <c r="G333" s="72"/>
      <c r="H333" s="35"/>
      <c r="I333" s="35"/>
      <c r="J333" s="35"/>
      <c r="K333" s="35" t="s">
        <v>3</v>
      </c>
      <c r="L333" s="33" t="s">
        <v>3</v>
      </c>
      <c r="M333" s="33"/>
      <c r="N333" s="33"/>
      <c r="O333" s="33"/>
      <c r="P333" s="24"/>
      <c r="Q333" s="24"/>
      <c r="R333" s="24"/>
      <c r="S333" s="24"/>
      <c r="T333" s="27"/>
      <c r="U333" s="27"/>
      <c r="V333" s="27"/>
      <c r="W333" s="27"/>
    </row>
    <row r="334" spans="1:23" x14ac:dyDescent="0.25">
      <c r="A334" s="19" t="s">
        <v>889</v>
      </c>
      <c r="B334" s="67" t="s">
        <v>887</v>
      </c>
      <c r="C334" s="68"/>
      <c r="D334" s="69"/>
      <c r="E334" s="67" t="s">
        <v>888</v>
      </c>
      <c r="F334" s="68"/>
      <c r="G334" s="69"/>
      <c r="H334" s="20" t="s">
        <v>16</v>
      </c>
      <c r="I334" s="21">
        <v>14</v>
      </c>
      <c r="J334" s="21">
        <v>14</v>
      </c>
      <c r="K334" s="22">
        <v>7513.5741274814582</v>
      </c>
      <c r="L334" s="22">
        <v>105190.04</v>
      </c>
      <c r="M334" s="22">
        <f t="shared" ref="M334:M335" si="44">K334</f>
        <v>7513.5741274814582</v>
      </c>
      <c r="N334" s="22">
        <f t="shared" ref="N334:N335" si="45">L334</f>
        <v>105190.04</v>
      </c>
      <c r="O334" s="23"/>
      <c r="P334" s="24"/>
      <c r="Q334" s="24"/>
      <c r="R334" s="24"/>
      <c r="S334" s="24">
        <v>105190.04</v>
      </c>
      <c r="T334" s="27"/>
      <c r="U334" s="27"/>
      <c r="V334" s="27"/>
      <c r="W334" s="27"/>
    </row>
    <row r="335" spans="1:23" x14ac:dyDescent="0.25">
      <c r="A335" s="19" t="s">
        <v>891</v>
      </c>
      <c r="B335" s="67" t="s">
        <v>890</v>
      </c>
      <c r="C335" s="68"/>
      <c r="D335" s="69"/>
      <c r="E335" s="67" t="s">
        <v>859</v>
      </c>
      <c r="F335" s="68"/>
      <c r="G335" s="69"/>
      <c r="H335" s="20" t="s">
        <v>16</v>
      </c>
      <c r="I335" s="21">
        <v>120</v>
      </c>
      <c r="J335" s="21">
        <v>120</v>
      </c>
      <c r="K335" s="22">
        <v>2425.5579144316498</v>
      </c>
      <c r="L335" s="22">
        <v>291066.95</v>
      </c>
      <c r="M335" s="22">
        <f t="shared" si="44"/>
        <v>2425.5579144316498</v>
      </c>
      <c r="N335" s="22">
        <f t="shared" si="45"/>
        <v>291066.95</v>
      </c>
      <c r="O335" s="23"/>
      <c r="P335" s="24"/>
      <c r="Q335" s="24"/>
      <c r="R335" s="24"/>
      <c r="S335" s="24">
        <v>291066.95</v>
      </c>
      <c r="T335" s="27"/>
      <c r="U335" s="27"/>
      <c r="V335" s="27"/>
      <c r="W335" s="27"/>
    </row>
    <row r="336" spans="1:23" x14ac:dyDescent="0.25">
      <c r="A336" s="19" t="s">
        <v>894</v>
      </c>
      <c r="B336" s="67" t="s">
        <v>892</v>
      </c>
      <c r="C336" s="68"/>
      <c r="D336" s="69"/>
      <c r="E336" s="67" t="s">
        <v>893</v>
      </c>
      <c r="F336" s="68"/>
      <c r="G336" s="69"/>
      <c r="H336" s="20" t="s">
        <v>16</v>
      </c>
      <c r="I336" s="21">
        <v>3</v>
      </c>
      <c r="J336" s="21">
        <v>3</v>
      </c>
      <c r="K336" s="22">
        <v>9725.0721415635107</v>
      </c>
      <c r="L336" s="22">
        <v>29175.22</v>
      </c>
      <c r="M336" s="22">
        <f t="shared" ref="M336:M338" si="46">K336</f>
        <v>9725.0721415635107</v>
      </c>
      <c r="N336" s="22">
        <f t="shared" ref="N336:N338" si="47">L336</f>
        <v>29175.22</v>
      </c>
      <c r="O336" s="23"/>
      <c r="P336" s="24"/>
      <c r="Q336" s="24"/>
      <c r="R336" s="24"/>
      <c r="S336" s="24">
        <v>29175.22</v>
      </c>
      <c r="T336" s="27"/>
      <c r="U336" s="27"/>
      <c r="V336" s="27"/>
      <c r="W336" s="27"/>
    </row>
    <row r="337" spans="1:23" x14ac:dyDescent="0.25">
      <c r="A337" s="19" t="s">
        <v>896</v>
      </c>
      <c r="B337" s="67" t="s">
        <v>895</v>
      </c>
      <c r="C337" s="68"/>
      <c r="D337" s="69"/>
      <c r="E337" s="67" t="s">
        <v>744</v>
      </c>
      <c r="F337" s="68"/>
      <c r="G337" s="69"/>
      <c r="H337" s="20" t="s">
        <v>28</v>
      </c>
      <c r="I337" s="21">
        <v>596</v>
      </c>
      <c r="J337" s="21">
        <v>596</v>
      </c>
      <c r="K337" s="22">
        <v>150.80091223159801</v>
      </c>
      <c r="L337" s="22">
        <v>89877.34</v>
      </c>
      <c r="M337" s="22">
        <f t="shared" si="46"/>
        <v>150.80091223159801</v>
      </c>
      <c r="N337" s="22">
        <f t="shared" si="47"/>
        <v>89877.34</v>
      </c>
      <c r="O337" s="23"/>
      <c r="P337" s="24"/>
      <c r="Q337" s="24"/>
      <c r="R337" s="24"/>
      <c r="S337" s="24">
        <v>89877.34</v>
      </c>
      <c r="T337" s="27"/>
      <c r="U337" s="27"/>
      <c r="V337" s="27"/>
      <c r="W337" s="27"/>
    </row>
    <row r="338" spans="1:23" x14ac:dyDescent="0.25">
      <c r="A338" s="19" t="s">
        <v>899</v>
      </c>
      <c r="B338" s="67" t="s">
        <v>897</v>
      </c>
      <c r="C338" s="68"/>
      <c r="D338" s="69"/>
      <c r="E338" s="67" t="s">
        <v>685</v>
      </c>
      <c r="F338" s="68"/>
      <c r="G338" s="69"/>
      <c r="H338" s="20" t="s">
        <v>28</v>
      </c>
      <c r="I338" s="21">
        <v>600</v>
      </c>
      <c r="J338" s="21">
        <v>600</v>
      </c>
      <c r="K338" s="22">
        <v>129.99975730869602</v>
      </c>
      <c r="L338" s="22">
        <v>77999.850000000006</v>
      </c>
      <c r="M338" s="22">
        <f t="shared" si="46"/>
        <v>129.99975730869602</v>
      </c>
      <c r="N338" s="22">
        <f t="shared" si="47"/>
        <v>77999.850000000006</v>
      </c>
      <c r="O338" s="23"/>
      <c r="P338" s="24"/>
      <c r="Q338" s="24"/>
      <c r="R338" s="24"/>
      <c r="S338" s="24">
        <v>77999.850000000006</v>
      </c>
      <c r="T338" s="27"/>
      <c r="U338" s="27"/>
      <c r="V338" s="27"/>
      <c r="W338" s="27"/>
    </row>
    <row r="339" spans="1:23" x14ac:dyDescent="0.25">
      <c r="A339" s="29"/>
      <c r="B339" s="63" t="s">
        <v>898</v>
      </c>
      <c r="C339" s="64"/>
      <c r="D339" s="64"/>
      <c r="E339" s="64"/>
      <c r="F339" s="64"/>
      <c r="G339" s="64"/>
      <c r="H339" s="64"/>
      <c r="I339" s="64"/>
      <c r="J339" s="64"/>
      <c r="K339" s="65"/>
      <c r="L339" s="30">
        <f>SUM(L334:L338)</f>
        <v>593309.39999999991</v>
      </c>
      <c r="M339" s="30"/>
      <c r="N339" s="30">
        <f>SUM(N334:N338)</f>
        <v>593309.39999999991</v>
      </c>
      <c r="O339" s="24"/>
      <c r="P339" s="24"/>
      <c r="Q339" s="24"/>
      <c r="R339" s="24"/>
      <c r="S339" s="30">
        <f>SUM(S334:S338)</f>
        <v>593309.39999999991</v>
      </c>
      <c r="T339" s="27"/>
      <c r="U339" s="27"/>
      <c r="V339" s="27"/>
      <c r="W339" s="27"/>
    </row>
    <row r="340" spans="1:23" x14ac:dyDescent="0.25">
      <c r="B340" s="70"/>
      <c r="C340" s="71"/>
      <c r="D340" s="72"/>
      <c r="E340" s="70" t="s">
        <v>1311</v>
      </c>
      <c r="F340" s="71"/>
      <c r="G340" s="72"/>
      <c r="H340" s="35"/>
      <c r="I340" s="35"/>
      <c r="J340" s="35"/>
      <c r="K340" s="35" t="s">
        <v>3</v>
      </c>
      <c r="L340" s="33" t="s">
        <v>3</v>
      </c>
      <c r="M340" s="33"/>
      <c r="N340" s="33"/>
      <c r="O340" s="33"/>
      <c r="P340" s="24"/>
      <c r="Q340" s="24"/>
      <c r="R340" s="24"/>
      <c r="S340" s="24"/>
      <c r="T340" s="27"/>
      <c r="U340" s="27"/>
      <c r="V340" s="27"/>
      <c r="W340" s="27"/>
    </row>
    <row r="341" spans="1:23" x14ac:dyDescent="0.25">
      <c r="A341" s="19" t="s">
        <v>902</v>
      </c>
      <c r="B341" s="67" t="s">
        <v>900</v>
      </c>
      <c r="C341" s="68"/>
      <c r="D341" s="69"/>
      <c r="E341" s="67" t="s">
        <v>901</v>
      </c>
      <c r="F341" s="68"/>
      <c r="G341" s="69"/>
      <c r="H341" s="20" t="s">
        <v>16</v>
      </c>
      <c r="I341" s="21">
        <v>83</v>
      </c>
      <c r="J341" s="21">
        <v>83</v>
      </c>
      <c r="K341" s="22">
        <v>6026.5651190068202</v>
      </c>
      <c r="L341" s="22">
        <v>500204.9</v>
      </c>
      <c r="M341" s="22">
        <f t="shared" ref="M341" si="48">K341</f>
        <v>6026.5651190068202</v>
      </c>
      <c r="N341" s="22">
        <f t="shared" ref="N341" si="49">L341</f>
        <v>500204.9</v>
      </c>
      <c r="O341" s="23"/>
      <c r="P341" s="24"/>
      <c r="Q341" s="24"/>
      <c r="R341" s="24">
        <v>500204.9</v>
      </c>
      <c r="S341" s="24"/>
      <c r="T341" s="27"/>
      <c r="U341" s="27"/>
      <c r="V341" s="27"/>
      <c r="W341" s="27"/>
    </row>
    <row r="342" spans="1:23" x14ac:dyDescent="0.25">
      <c r="A342" s="19" t="s">
        <v>905</v>
      </c>
      <c r="B342" s="67" t="s">
        <v>903</v>
      </c>
      <c r="C342" s="68"/>
      <c r="D342" s="69"/>
      <c r="E342" s="67" t="s">
        <v>904</v>
      </c>
      <c r="F342" s="68"/>
      <c r="G342" s="69"/>
      <c r="H342" s="20" t="s">
        <v>16</v>
      </c>
      <c r="I342" s="21">
        <v>50</v>
      </c>
      <c r="J342" s="21">
        <v>50</v>
      </c>
      <c r="K342" s="22">
        <v>1501.6623328177441</v>
      </c>
      <c r="L342" s="22">
        <v>75083.12</v>
      </c>
      <c r="M342" s="22">
        <f t="shared" ref="M342:M348" si="50">K342</f>
        <v>1501.6623328177441</v>
      </c>
      <c r="N342" s="22">
        <f t="shared" ref="N342:N348" si="51">L342</f>
        <v>75083.12</v>
      </c>
      <c r="O342" s="23"/>
      <c r="P342" s="24"/>
      <c r="Q342" s="24"/>
      <c r="R342" s="24">
        <v>75083.12</v>
      </c>
      <c r="S342" s="24"/>
      <c r="T342" s="27"/>
      <c r="U342" s="27"/>
      <c r="V342" s="27"/>
      <c r="W342" s="27"/>
    </row>
    <row r="343" spans="1:23" x14ac:dyDescent="0.25">
      <c r="A343" s="19" t="s">
        <v>908</v>
      </c>
      <c r="B343" s="67" t="s">
        <v>906</v>
      </c>
      <c r="C343" s="68"/>
      <c r="D343" s="69"/>
      <c r="E343" s="67" t="s">
        <v>907</v>
      </c>
      <c r="F343" s="68"/>
      <c r="G343" s="69"/>
      <c r="H343" s="20" t="s">
        <v>16</v>
      </c>
      <c r="I343" s="21">
        <v>3</v>
      </c>
      <c r="J343" s="21">
        <v>3</v>
      </c>
      <c r="K343" s="22">
        <v>20910.025243072367</v>
      </c>
      <c r="L343" s="22">
        <v>62730.080000000002</v>
      </c>
      <c r="M343" s="22">
        <f t="shared" si="50"/>
        <v>20910.025243072367</v>
      </c>
      <c r="N343" s="22">
        <f t="shared" si="51"/>
        <v>62730.080000000002</v>
      </c>
      <c r="O343" s="23"/>
      <c r="P343" s="24"/>
      <c r="Q343" s="24"/>
      <c r="R343" s="24">
        <v>62730.080000000002</v>
      </c>
      <c r="S343" s="24"/>
      <c r="T343" s="27"/>
      <c r="U343" s="27"/>
      <c r="V343" s="27"/>
      <c r="W343" s="27"/>
    </row>
    <row r="344" spans="1:23" x14ac:dyDescent="0.25">
      <c r="A344" s="19" t="s">
        <v>911</v>
      </c>
      <c r="B344" s="67" t="s">
        <v>909</v>
      </c>
      <c r="C344" s="68"/>
      <c r="D344" s="69"/>
      <c r="E344" s="67" t="s">
        <v>910</v>
      </c>
      <c r="F344" s="68"/>
      <c r="G344" s="69"/>
      <c r="H344" s="20" t="s">
        <v>16</v>
      </c>
      <c r="I344" s="21">
        <v>125</v>
      </c>
      <c r="J344" s="21">
        <v>125</v>
      </c>
      <c r="K344" s="22">
        <v>6775.4265921231363</v>
      </c>
      <c r="L344" s="22">
        <v>846928.32</v>
      </c>
      <c r="M344" s="22">
        <f t="shared" si="50"/>
        <v>6775.4265921231363</v>
      </c>
      <c r="N344" s="22">
        <f t="shared" si="51"/>
        <v>846928.32</v>
      </c>
      <c r="O344" s="23"/>
      <c r="P344" s="24"/>
      <c r="Q344" s="24"/>
      <c r="R344" s="24"/>
      <c r="S344" s="62">
        <f>N344</f>
        <v>846928.32</v>
      </c>
      <c r="T344" s="27"/>
      <c r="U344" s="27"/>
      <c r="V344" s="27"/>
      <c r="W344" s="27"/>
    </row>
    <row r="345" spans="1:23" x14ac:dyDescent="0.25">
      <c r="A345" s="19" t="s">
        <v>914</v>
      </c>
      <c r="B345" s="67" t="s">
        <v>912</v>
      </c>
      <c r="C345" s="68"/>
      <c r="D345" s="69"/>
      <c r="E345" s="67" t="s">
        <v>913</v>
      </c>
      <c r="F345" s="68"/>
      <c r="G345" s="69"/>
      <c r="H345" s="20" t="s">
        <v>16</v>
      </c>
      <c r="I345" s="21">
        <v>21</v>
      </c>
      <c r="J345" s="21">
        <v>21</v>
      </c>
      <c r="K345" s="22">
        <v>2047.3171145853662</v>
      </c>
      <c r="L345" s="22">
        <v>42993.66</v>
      </c>
      <c r="M345" s="22">
        <f t="shared" si="50"/>
        <v>2047.3171145853662</v>
      </c>
      <c r="N345" s="22">
        <f t="shared" si="51"/>
        <v>42993.66</v>
      </c>
      <c r="O345" s="23"/>
      <c r="P345" s="24"/>
      <c r="Q345" s="24"/>
      <c r="R345" s="24"/>
      <c r="S345" s="62">
        <f>N345</f>
        <v>42993.66</v>
      </c>
      <c r="T345" s="27"/>
      <c r="U345" s="27"/>
      <c r="V345" s="27"/>
      <c r="W345" s="27"/>
    </row>
    <row r="346" spans="1:23" x14ac:dyDescent="0.25">
      <c r="A346" s="19" t="s">
        <v>917</v>
      </c>
      <c r="B346" s="67" t="s">
        <v>915</v>
      </c>
      <c r="C346" s="68"/>
      <c r="D346" s="69"/>
      <c r="E346" s="67" t="s">
        <v>916</v>
      </c>
      <c r="F346" s="68"/>
      <c r="G346" s="69"/>
      <c r="H346" s="20" t="s">
        <v>16</v>
      </c>
      <c r="I346" s="21">
        <v>68</v>
      </c>
      <c r="J346" s="21">
        <v>68</v>
      </c>
      <c r="K346" s="22">
        <v>53176.87424934798</v>
      </c>
      <c r="L346" s="22">
        <v>3616027.45</v>
      </c>
      <c r="M346" s="22">
        <f t="shared" si="50"/>
        <v>53176.87424934798</v>
      </c>
      <c r="N346" s="22">
        <f t="shared" si="51"/>
        <v>3616027.45</v>
      </c>
      <c r="O346" s="23"/>
      <c r="P346" s="24"/>
      <c r="Q346" s="24"/>
      <c r="R346" s="24">
        <v>3616027.45</v>
      </c>
      <c r="S346" s="24"/>
      <c r="T346" s="27"/>
      <c r="U346" s="27"/>
      <c r="V346" s="27"/>
      <c r="W346" s="27"/>
    </row>
    <row r="347" spans="1:23" x14ac:dyDescent="0.25">
      <c r="A347" s="19" t="s">
        <v>919</v>
      </c>
      <c r="B347" s="67" t="s">
        <v>918</v>
      </c>
      <c r="C347" s="68"/>
      <c r="D347" s="69"/>
      <c r="E347" s="67" t="s">
        <v>744</v>
      </c>
      <c r="F347" s="68"/>
      <c r="G347" s="69"/>
      <c r="H347" s="20" t="s">
        <v>28</v>
      </c>
      <c r="I347" s="21">
        <v>5962</v>
      </c>
      <c r="J347" s="21">
        <v>5962</v>
      </c>
      <c r="K347" s="22">
        <v>158.63989361813401</v>
      </c>
      <c r="L347" s="22">
        <v>945811.05</v>
      </c>
      <c r="M347" s="22">
        <f t="shared" si="50"/>
        <v>158.63989361813401</v>
      </c>
      <c r="N347" s="22">
        <f t="shared" si="51"/>
        <v>945811.05</v>
      </c>
      <c r="O347" s="23"/>
      <c r="P347" s="24"/>
      <c r="Q347" s="24"/>
      <c r="R347" s="24">
        <v>945811.05</v>
      </c>
      <c r="S347" s="24"/>
      <c r="T347" s="27"/>
      <c r="U347" s="27"/>
      <c r="V347" s="27"/>
      <c r="W347" s="27"/>
    </row>
    <row r="348" spans="1:23" x14ac:dyDescent="0.25">
      <c r="A348" s="19" t="s">
        <v>1261</v>
      </c>
      <c r="B348" s="67" t="s">
        <v>920</v>
      </c>
      <c r="C348" s="68"/>
      <c r="D348" s="69"/>
      <c r="E348" s="67" t="s">
        <v>685</v>
      </c>
      <c r="F348" s="68"/>
      <c r="G348" s="69"/>
      <c r="H348" s="20" t="s">
        <v>28</v>
      </c>
      <c r="I348" s="21">
        <v>5962</v>
      </c>
      <c r="J348" s="21">
        <v>5962</v>
      </c>
      <c r="K348" s="22">
        <v>147.42855856403997</v>
      </c>
      <c r="L348" s="22">
        <v>878969.07</v>
      </c>
      <c r="M348" s="22">
        <f t="shared" si="50"/>
        <v>147.42855856403997</v>
      </c>
      <c r="N348" s="22">
        <f t="shared" si="51"/>
        <v>878969.07</v>
      </c>
      <c r="O348" s="23"/>
      <c r="P348" s="24"/>
      <c r="Q348" s="24"/>
      <c r="R348" s="62">
        <f>N348-S348</f>
        <v>689820.40999999992</v>
      </c>
      <c r="S348" s="62">
        <v>189148.66</v>
      </c>
      <c r="T348" s="27"/>
      <c r="U348" s="27"/>
      <c r="V348" s="27"/>
      <c r="W348" s="27"/>
    </row>
    <row r="349" spans="1:23" x14ac:dyDescent="0.25">
      <c r="A349" s="29"/>
      <c r="B349" s="63" t="s">
        <v>1312</v>
      </c>
      <c r="C349" s="64"/>
      <c r="D349" s="64"/>
      <c r="E349" s="64"/>
      <c r="F349" s="64"/>
      <c r="G349" s="64"/>
      <c r="H349" s="64"/>
      <c r="I349" s="64"/>
      <c r="J349" s="64"/>
      <c r="K349" s="65"/>
      <c r="L349" s="30">
        <f>SUM(L341:L348)</f>
        <v>6968747.6500000004</v>
      </c>
      <c r="M349" s="30"/>
      <c r="N349" s="30">
        <f>SUM(N341:N348)</f>
        <v>6968747.6500000004</v>
      </c>
      <c r="O349" s="24"/>
      <c r="P349" s="24"/>
      <c r="Q349" s="24"/>
      <c r="R349" s="30">
        <f>SUM(R341:R348)</f>
        <v>5889677.0099999998</v>
      </c>
      <c r="S349" s="30">
        <f>SUM(S341:S348)</f>
        <v>1079070.6399999999</v>
      </c>
      <c r="T349" s="27"/>
      <c r="U349" s="27"/>
      <c r="V349" s="27"/>
      <c r="W349" s="27"/>
    </row>
    <row r="350" spans="1:23" x14ac:dyDescent="0.25">
      <c r="B350" s="70"/>
      <c r="C350" s="71"/>
      <c r="D350" s="72"/>
      <c r="E350" s="70" t="s">
        <v>921</v>
      </c>
      <c r="F350" s="71"/>
      <c r="G350" s="72"/>
      <c r="H350" s="35"/>
      <c r="I350" s="35"/>
      <c r="J350" s="35"/>
      <c r="K350" s="35" t="s">
        <v>3</v>
      </c>
      <c r="L350" s="33" t="s">
        <v>3</v>
      </c>
      <c r="M350" s="33"/>
      <c r="N350" s="33"/>
      <c r="O350" s="33"/>
      <c r="P350" s="24"/>
      <c r="Q350" s="24"/>
      <c r="R350" s="24"/>
      <c r="S350" s="24"/>
      <c r="T350" s="27"/>
      <c r="U350" s="27"/>
      <c r="V350" s="27"/>
      <c r="W350" s="27"/>
    </row>
    <row r="351" spans="1:23" x14ac:dyDescent="0.25">
      <c r="A351" s="19" t="s">
        <v>1262</v>
      </c>
      <c r="B351" s="67" t="s">
        <v>923</v>
      </c>
      <c r="C351" s="68"/>
      <c r="D351" s="69"/>
      <c r="E351" s="67" t="s">
        <v>924</v>
      </c>
      <c r="F351" s="68"/>
      <c r="G351" s="69"/>
      <c r="H351" s="20" t="s">
        <v>38</v>
      </c>
      <c r="I351" s="26">
        <v>100.4</v>
      </c>
      <c r="J351" s="26">
        <v>100.4</v>
      </c>
      <c r="K351" s="22">
        <v>583.34754886607993</v>
      </c>
      <c r="L351" s="22">
        <v>58568.09</v>
      </c>
      <c r="M351" s="22">
        <f t="shared" ref="M351:M353" si="52">K351</f>
        <v>583.34754886607993</v>
      </c>
      <c r="N351" s="22">
        <f t="shared" ref="N351:N353" si="53">L351</f>
        <v>58568.09</v>
      </c>
      <c r="O351" s="23"/>
      <c r="P351" s="24">
        <v>58568.09</v>
      </c>
      <c r="Q351" s="24"/>
      <c r="R351" s="24"/>
      <c r="S351" s="24"/>
      <c r="T351" s="27"/>
      <c r="U351" s="27"/>
      <c r="V351" s="27"/>
      <c r="W351" s="27"/>
    </row>
    <row r="352" spans="1:23" x14ac:dyDescent="0.25">
      <c r="A352" s="19" t="s">
        <v>1263</v>
      </c>
      <c r="B352" s="67" t="s">
        <v>926</v>
      </c>
      <c r="C352" s="68"/>
      <c r="D352" s="69"/>
      <c r="E352" s="67" t="s">
        <v>927</v>
      </c>
      <c r="F352" s="68"/>
      <c r="G352" s="69"/>
      <c r="H352" s="20" t="s">
        <v>38</v>
      </c>
      <c r="I352" s="26">
        <v>102.3</v>
      </c>
      <c r="J352" s="26">
        <v>102.3</v>
      </c>
      <c r="K352" s="22">
        <v>2928.7747588960201</v>
      </c>
      <c r="L352" s="22">
        <v>299613.65999999997</v>
      </c>
      <c r="M352" s="22">
        <f t="shared" si="52"/>
        <v>2928.7747588960201</v>
      </c>
      <c r="N352" s="22">
        <f t="shared" si="53"/>
        <v>299613.65999999997</v>
      </c>
      <c r="O352" s="23"/>
      <c r="P352" s="24">
        <v>299613.65999999997</v>
      </c>
      <c r="Q352" s="24"/>
      <c r="R352" s="24"/>
      <c r="S352" s="24"/>
      <c r="T352" s="27"/>
      <c r="U352" s="27"/>
      <c r="V352" s="27"/>
      <c r="W352" s="27"/>
    </row>
    <row r="353" spans="1:23" x14ac:dyDescent="0.25">
      <c r="A353" s="19" t="s">
        <v>1264</v>
      </c>
      <c r="B353" s="67" t="s">
        <v>929</v>
      </c>
      <c r="C353" s="68"/>
      <c r="D353" s="69"/>
      <c r="E353" s="67" t="s">
        <v>930</v>
      </c>
      <c r="F353" s="68"/>
      <c r="G353" s="69"/>
      <c r="H353" s="20" t="s">
        <v>28</v>
      </c>
      <c r="I353" s="26">
        <v>8.4</v>
      </c>
      <c r="J353" s="26">
        <v>8.4</v>
      </c>
      <c r="K353" s="22">
        <v>74741.195791602135</v>
      </c>
      <c r="L353" s="22">
        <v>627826.05000000005</v>
      </c>
      <c r="M353" s="22">
        <f t="shared" si="52"/>
        <v>74741.195791602135</v>
      </c>
      <c r="N353" s="22">
        <f t="shared" si="53"/>
        <v>627826.05000000005</v>
      </c>
      <c r="O353" s="23"/>
      <c r="P353" s="24">
        <v>627826.05000000005</v>
      </c>
      <c r="Q353" s="24"/>
      <c r="R353" s="24"/>
      <c r="S353" s="24"/>
      <c r="T353" s="27"/>
      <c r="U353" s="27"/>
      <c r="V353" s="27"/>
      <c r="W353" s="27"/>
    </row>
    <row r="354" spans="1:23" x14ac:dyDescent="0.25">
      <c r="A354" s="19" t="s">
        <v>1265</v>
      </c>
      <c r="B354" s="67" t="s">
        <v>932</v>
      </c>
      <c r="C354" s="68"/>
      <c r="D354" s="69"/>
      <c r="E354" s="67" t="s">
        <v>933</v>
      </c>
      <c r="F354" s="68"/>
      <c r="G354" s="69"/>
      <c r="H354" s="20" t="s">
        <v>28</v>
      </c>
      <c r="I354" s="26">
        <v>78.5</v>
      </c>
      <c r="J354" s="26">
        <v>78.5</v>
      </c>
      <c r="K354" s="22">
        <v>929.74497381604203</v>
      </c>
      <c r="L354" s="22">
        <v>72984.990000000005</v>
      </c>
      <c r="M354" s="22">
        <f t="shared" ref="M354" si="54">K354</f>
        <v>929.74497381604203</v>
      </c>
      <c r="N354" s="22">
        <f t="shared" ref="N354" si="55">L354</f>
        <v>72984.990000000005</v>
      </c>
      <c r="O354" s="23"/>
      <c r="P354" s="24">
        <v>72984.990000000005</v>
      </c>
      <c r="Q354" s="24"/>
      <c r="R354" s="24"/>
      <c r="S354" s="24"/>
      <c r="T354" s="27"/>
      <c r="U354" s="27"/>
      <c r="V354" s="27"/>
      <c r="W354" s="27"/>
    </row>
    <row r="355" spans="1:23" x14ac:dyDescent="0.25">
      <c r="A355" s="29"/>
      <c r="B355" s="63" t="s">
        <v>934</v>
      </c>
      <c r="C355" s="64"/>
      <c r="D355" s="64"/>
      <c r="E355" s="64"/>
      <c r="F355" s="64"/>
      <c r="G355" s="64"/>
      <c r="H355" s="64"/>
      <c r="I355" s="64"/>
      <c r="J355" s="64"/>
      <c r="K355" s="65"/>
      <c r="L355" s="30">
        <f>SUM(L351:L354)</f>
        <v>1058992.79</v>
      </c>
      <c r="M355" s="30"/>
      <c r="N355" s="30">
        <f>SUM(N351:N354)</f>
        <v>1058992.79</v>
      </c>
      <c r="O355" s="24"/>
      <c r="P355" s="30">
        <f>SUM(P351:P354)</f>
        <v>1058992.79</v>
      </c>
      <c r="Q355" s="30"/>
      <c r="R355" s="24"/>
      <c r="S355" s="24"/>
      <c r="T355" s="27"/>
      <c r="U355" s="27"/>
      <c r="V355" s="27"/>
      <c r="W355" s="27"/>
    </row>
    <row r="356" spans="1:23" x14ac:dyDescent="0.25">
      <c r="B356" s="70"/>
      <c r="C356" s="71"/>
      <c r="D356" s="72"/>
      <c r="E356" s="70" t="s">
        <v>935</v>
      </c>
      <c r="F356" s="71"/>
      <c r="G356" s="72"/>
      <c r="H356" s="35"/>
      <c r="I356" s="35"/>
      <c r="J356" s="35"/>
      <c r="K356" s="35" t="s">
        <v>3</v>
      </c>
      <c r="L356" s="33" t="s">
        <v>3</v>
      </c>
      <c r="M356" s="33"/>
      <c r="N356" s="33"/>
      <c r="O356" s="33"/>
      <c r="P356" s="24"/>
      <c r="Q356" s="24"/>
      <c r="R356" s="24"/>
      <c r="S356" s="24"/>
      <c r="T356" s="27"/>
      <c r="U356" s="27"/>
      <c r="V356" s="27"/>
      <c r="W356" s="27"/>
    </row>
    <row r="357" spans="1:23" x14ac:dyDescent="0.25">
      <c r="A357" s="19" t="s">
        <v>1266</v>
      </c>
      <c r="B357" s="67" t="s">
        <v>937</v>
      </c>
      <c r="C357" s="68"/>
      <c r="D357" s="69"/>
      <c r="E357" s="67" t="s">
        <v>938</v>
      </c>
      <c r="F357" s="68"/>
      <c r="G357" s="69"/>
      <c r="H357" s="20" t="s">
        <v>38</v>
      </c>
      <c r="I357" s="25">
        <v>3.24</v>
      </c>
      <c r="J357" s="25">
        <v>3.24</v>
      </c>
      <c r="K357" s="22">
        <v>576.97091553007806</v>
      </c>
      <c r="L357" s="22">
        <v>1869.39</v>
      </c>
      <c r="M357" s="22">
        <f t="shared" ref="M357:M359" si="56">K357</f>
        <v>576.97091553007806</v>
      </c>
      <c r="N357" s="22">
        <f t="shared" ref="N357:N359" si="57">L357</f>
        <v>1869.39</v>
      </c>
      <c r="O357" s="23"/>
      <c r="P357" s="24"/>
      <c r="Q357" s="24">
        <v>1869.39</v>
      </c>
      <c r="R357" s="24"/>
      <c r="S357" s="24"/>
      <c r="T357" s="27"/>
      <c r="U357" s="27"/>
      <c r="V357" s="27"/>
      <c r="W357" s="27"/>
    </row>
    <row r="358" spans="1:23" x14ac:dyDescent="0.25">
      <c r="A358" s="19" t="s">
        <v>1267</v>
      </c>
      <c r="B358" s="67" t="s">
        <v>940</v>
      </c>
      <c r="C358" s="68"/>
      <c r="D358" s="69"/>
      <c r="E358" s="67" t="s">
        <v>941</v>
      </c>
      <c r="F358" s="68"/>
      <c r="G358" s="69"/>
      <c r="H358" s="20" t="s">
        <v>28</v>
      </c>
      <c r="I358" s="21">
        <v>12</v>
      </c>
      <c r="J358" s="21">
        <v>12</v>
      </c>
      <c r="K358" s="22">
        <v>2689.9444732006441</v>
      </c>
      <c r="L358" s="22">
        <v>32279.33</v>
      </c>
      <c r="M358" s="22">
        <f t="shared" si="56"/>
        <v>2689.9444732006441</v>
      </c>
      <c r="N358" s="22">
        <f t="shared" si="57"/>
        <v>32279.33</v>
      </c>
      <c r="O358" s="23"/>
      <c r="P358" s="24"/>
      <c r="Q358" s="24">
        <v>32279.33</v>
      </c>
      <c r="R358" s="24"/>
      <c r="S358" s="24"/>
      <c r="T358" s="27"/>
      <c r="U358" s="27"/>
      <c r="V358" s="27"/>
      <c r="W358" s="27"/>
    </row>
    <row r="359" spans="1:23" x14ac:dyDescent="0.25">
      <c r="A359" s="19" t="s">
        <v>1268</v>
      </c>
      <c r="B359" s="67" t="s">
        <v>943</v>
      </c>
      <c r="C359" s="68"/>
      <c r="D359" s="69"/>
      <c r="E359" s="67" t="s">
        <v>944</v>
      </c>
      <c r="F359" s="68"/>
      <c r="G359" s="69"/>
      <c r="H359" s="20" t="s">
        <v>16</v>
      </c>
      <c r="I359" s="21">
        <v>2</v>
      </c>
      <c r="J359" s="21">
        <v>2</v>
      </c>
      <c r="K359" s="22">
        <v>15620.433801805075</v>
      </c>
      <c r="L359" s="22">
        <v>31240.87</v>
      </c>
      <c r="M359" s="22">
        <f t="shared" si="56"/>
        <v>15620.433801805075</v>
      </c>
      <c r="N359" s="22">
        <f t="shared" si="57"/>
        <v>31240.87</v>
      </c>
      <c r="O359" s="23"/>
      <c r="P359" s="24"/>
      <c r="Q359" s="24">
        <v>31240.87</v>
      </c>
      <c r="R359" s="24"/>
      <c r="S359" s="24"/>
      <c r="T359" s="27"/>
      <c r="U359" s="27"/>
      <c r="V359" s="27"/>
      <c r="W359" s="27"/>
    </row>
    <row r="360" spans="1:23" x14ac:dyDescent="0.25">
      <c r="A360" s="29"/>
      <c r="B360" s="63" t="s">
        <v>945</v>
      </c>
      <c r="C360" s="64"/>
      <c r="D360" s="64"/>
      <c r="E360" s="64"/>
      <c r="F360" s="64"/>
      <c r="G360" s="64"/>
      <c r="H360" s="64"/>
      <c r="I360" s="64"/>
      <c r="J360" s="64"/>
      <c r="K360" s="65"/>
      <c r="L360" s="30">
        <f>L357+L358+L359</f>
        <v>65389.59</v>
      </c>
      <c r="M360" s="30"/>
      <c r="N360" s="55">
        <f t="shared" ref="N360" si="58">L360</f>
        <v>65389.59</v>
      </c>
      <c r="O360" s="24"/>
      <c r="P360" s="30"/>
      <c r="Q360" s="30">
        <f>Q357+Q358+Q359</f>
        <v>65389.59</v>
      </c>
      <c r="R360" s="31"/>
      <c r="S360" s="24"/>
      <c r="T360" s="27"/>
      <c r="U360" s="27"/>
      <c r="V360" s="27"/>
      <c r="W360" s="27"/>
    </row>
    <row r="361" spans="1:23" x14ac:dyDescent="0.25">
      <c r="B361" s="70"/>
      <c r="C361" s="71"/>
      <c r="D361" s="72"/>
      <c r="E361" s="70" t="s">
        <v>946</v>
      </c>
      <c r="F361" s="71"/>
      <c r="G361" s="72"/>
      <c r="H361" s="35"/>
      <c r="I361" s="35"/>
      <c r="J361" s="35"/>
      <c r="K361" s="35" t="s">
        <v>3</v>
      </c>
      <c r="L361" s="33" t="s">
        <v>3</v>
      </c>
      <c r="M361" s="33"/>
      <c r="N361" s="33"/>
      <c r="O361" s="33"/>
      <c r="P361" s="24"/>
      <c r="Q361" s="24"/>
      <c r="R361" s="24"/>
      <c r="S361" s="24"/>
      <c r="T361" s="27"/>
      <c r="U361" s="27"/>
      <c r="V361" s="27"/>
      <c r="W361" s="27"/>
    </row>
    <row r="362" spans="1:23" x14ac:dyDescent="0.25">
      <c r="A362" s="19" t="s">
        <v>1269</v>
      </c>
      <c r="B362" s="67" t="s">
        <v>948</v>
      </c>
      <c r="C362" s="68"/>
      <c r="D362" s="69"/>
      <c r="E362" s="67" t="s">
        <v>938</v>
      </c>
      <c r="F362" s="68"/>
      <c r="G362" s="69"/>
      <c r="H362" s="20" t="s">
        <v>38</v>
      </c>
      <c r="I362" s="26">
        <v>87.8</v>
      </c>
      <c r="J362" s="26">
        <v>87.8</v>
      </c>
      <c r="K362" s="22">
        <v>657.93724738923595</v>
      </c>
      <c r="L362" s="22">
        <v>57766.89</v>
      </c>
      <c r="M362" s="22">
        <f t="shared" ref="M362" si="59">K362</f>
        <v>657.93724738923595</v>
      </c>
      <c r="N362" s="22">
        <f t="shared" ref="N362" si="60">L362</f>
        <v>57766.89</v>
      </c>
      <c r="O362" s="23"/>
      <c r="P362" s="24"/>
      <c r="Q362" s="24">
        <v>57766.89</v>
      </c>
      <c r="R362" s="24"/>
      <c r="S362" s="24"/>
      <c r="T362" s="27"/>
      <c r="U362" s="27"/>
      <c r="V362" s="27"/>
      <c r="W362" s="27"/>
    </row>
    <row r="363" spans="1:23" x14ac:dyDescent="0.25">
      <c r="A363" s="19" t="s">
        <v>1270</v>
      </c>
      <c r="B363" s="67" t="s">
        <v>950</v>
      </c>
      <c r="C363" s="68"/>
      <c r="D363" s="69"/>
      <c r="E363" s="67" t="s">
        <v>951</v>
      </c>
      <c r="F363" s="68"/>
      <c r="G363" s="69"/>
      <c r="H363" s="20" t="s">
        <v>38</v>
      </c>
      <c r="I363" s="26">
        <v>23.3</v>
      </c>
      <c r="J363" s="26">
        <v>23.3</v>
      </c>
      <c r="K363" s="22">
        <v>2305.2176126132163</v>
      </c>
      <c r="L363" s="22">
        <v>53711.57</v>
      </c>
      <c r="M363" s="22">
        <f t="shared" ref="M363:M375" si="61">K363</f>
        <v>2305.2176126132163</v>
      </c>
      <c r="N363" s="22">
        <f t="shared" ref="N363:N375" si="62">L363</f>
        <v>53711.57</v>
      </c>
      <c r="O363" s="23"/>
      <c r="P363" s="24"/>
      <c r="Q363" s="24">
        <v>53711.57</v>
      </c>
      <c r="R363" s="24"/>
      <c r="S363" s="24"/>
      <c r="T363" s="27"/>
      <c r="U363" s="27"/>
      <c r="V363" s="27"/>
      <c r="W363" s="27"/>
    </row>
    <row r="364" spans="1:23" x14ac:dyDescent="0.25">
      <c r="A364" s="19" t="s">
        <v>1271</v>
      </c>
      <c r="B364" s="67" t="s">
        <v>953</v>
      </c>
      <c r="C364" s="68"/>
      <c r="D364" s="69"/>
      <c r="E364" s="67" t="s">
        <v>954</v>
      </c>
      <c r="F364" s="68"/>
      <c r="G364" s="69"/>
      <c r="H364" s="20" t="s">
        <v>38</v>
      </c>
      <c r="I364" s="26">
        <v>6.5</v>
      </c>
      <c r="J364" s="26">
        <v>6.5</v>
      </c>
      <c r="K364" s="22">
        <v>22209.147396918193</v>
      </c>
      <c r="L364" s="22">
        <v>144359.46</v>
      </c>
      <c r="M364" s="22">
        <f t="shared" si="61"/>
        <v>22209.147396918193</v>
      </c>
      <c r="N364" s="22">
        <f t="shared" si="62"/>
        <v>144359.46</v>
      </c>
      <c r="O364" s="23"/>
      <c r="P364" s="24"/>
      <c r="Q364" s="24">
        <v>144359.46</v>
      </c>
      <c r="R364" s="24"/>
      <c r="S364" s="24"/>
      <c r="T364" s="27"/>
      <c r="U364" s="27"/>
      <c r="V364" s="27"/>
      <c r="W364" s="27"/>
    </row>
    <row r="365" spans="1:23" x14ac:dyDescent="0.25">
      <c r="A365" s="19" t="s">
        <v>1272</v>
      </c>
      <c r="B365" s="67" t="s">
        <v>956</v>
      </c>
      <c r="C365" s="68"/>
      <c r="D365" s="69"/>
      <c r="E365" s="67" t="s">
        <v>957</v>
      </c>
      <c r="F365" s="68"/>
      <c r="G365" s="69"/>
      <c r="H365" s="20" t="s">
        <v>16</v>
      </c>
      <c r="I365" s="21">
        <v>1</v>
      </c>
      <c r="J365" s="21">
        <v>1</v>
      </c>
      <c r="K365" s="22">
        <v>46973.494339523539</v>
      </c>
      <c r="L365" s="22">
        <v>46973.49</v>
      </c>
      <c r="M365" s="22">
        <f t="shared" si="61"/>
        <v>46973.494339523539</v>
      </c>
      <c r="N365" s="22">
        <f t="shared" si="62"/>
        <v>46973.49</v>
      </c>
      <c r="O365" s="23"/>
      <c r="P365" s="24"/>
      <c r="Q365" s="24">
        <v>46973.49</v>
      </c>
      <c r="R365" s="24"/>
      <c r="S365" s="24"/>
      <c r="T365" s="27"/>
      <c r="U365" s="27"/>
      <c r="V365" s="27"/>
      <c r="W365" s="27"/>
    </row>
    <row r="366" spans="1:23" x14ac:dyDescent="0.25">
      <c r="A366" s="19" t="s">
        <v>1273</v>
      </c>
      <c r="B366" s="67" t="s">
        <v>959</v>
      </c>
      <c r="C366" s="68"/>
      <c r="D366" s="69"/>
      <c r="E366" s="67" t="s">
        <v>960</v>
      </c>
      <c r="F366" s="68"/>
      <c r="G366" s="69"/>
      <c r="H366" s="20" t="s">
        <v>24</v>
      </c>
      <c r="I366" s="21">
        <v>1</v>
      </c>
      <c r="J366" s="21">
        <v>1</v>
      </c>
      <c r="K366" s="22">
        <v>665551.45493766444</v>
      </c>
      <c r="L366" s="22">
        <v>665551.44999999995</v>
      </c>
      <c r="M366" s="22">
        <f t="shared" si="61"/>
        <v>665551.45493766444</v>
      </c>
      <c r="N366" s="22">
        <f t="shared" si="62"/>
        <v>665551.44999999995</v>
      </c>
      <c r="O366" s="23"/>
      <c r="P366" s="24"/>
      <c r="Q366" s="24">
        <v>665551.44999999995</v>
      </c>
      <c r="R366" s="24"/>
      <c r="S366" s="24"/>
      <c r="T366" s="27"/>
      <c r="U366" s="27"/>
      <c r="V366" s="27"/>
      <c r="W366" s="27"/>
    </row>
    <row r="367" spans="1:23" x14ac:dyDescent="0.25">
      <c r="A367" s="19" t="s">
        <v>1274</v>
      </c>
      <c r="B367" s="67" t="s">
        <v>962</v>
      </c>
      <c r="C367" s="68"/>
      <c r="D367" s="69"/>
      <c r="E367" s="67" t="s">
        <v>963</v>
      </c>
      <c r="F367" s="68"/>
      <c r="G367" s="69"/>
      <c r="H367" s="20" t="s">
        <v>24</v>
      </c>
      <c r="I367" s="21">
        <v>1</v>
      </c>
      <c r="J367" s="21">
        <v>1</v>
      </c>
      <c r="K367" s="22">
        <v>519059.87350412575</v>
      </c>
      <c r="L367" s="22">
        <v>519059.87</v>
      </c>
      <c r="M367" s="22">
        <f t="shared" si="61"/>
        <v>519059.87350412575</v>
      </c>
      <c r="N367" s="22">
        <f t="shared" si="62"/>
        <v>519059.87</v>
      </c>
      <c r="O367" s="23"/>
      <c r="P367" s="24"/>
      <c r="Q367" s="24">
        <v>519059.87</v>
      </c>
      <c r="R367" s="24"/>
      <c r="S367" s="24"/>
      <c r="T367" s="27"/>
      <c r="U367" s="27"/>
      <c r="V367" s="27"/>
      <c r="W367" s="27"/>
    </row>
    <row r="368" spans="1:23" x14ac:dyDescent="0.25">
      <c r="A368" s="19" t="s">
        <v>1275</v>
      </c>
      <c r="B368" s="67" t="s">
        <v>965</v>
      </c>
      <c r="C368" s="68"/>
      <c r="D368" s="69"/>
      <c r="E368" s="67" t="s">
        <v>966</v>
      </c>
      <c r="F368" s="68"/>
      <c r="G368" s="69"/>
      <c r="H368" s="20" t="s">
        <v>16</v>
      </c>
      <c r="I368" s="21">
        <v>2</v>
      </c>
      <c r="J368" s="21">
        <v>2</v>
      </c>
      <c r="K368" s="22">
        <v>36822.331778228923</v>
      </c>
      <c r="L368" s="22">
        <v>73644.66</v>
      </c>
      <c r="M368" s="22">
        <f t="shared" si="61"/>
        <v>36822.331778228923</v>
      </c>
      <c r="N368" s="22">
        <f t="shared" si="62"/>
        <v>73644.66</v>
      </c>
      <c r="O368" s="23"/>
      <c r="P368" s="24"/>
      <c r="Q368" s="24">
        <v>73644.66</v>
      </c>
      <c r="R368" s="24"/>
      <c r="S368" s="24"/>
      <c r="T368" s="27"/>
      <c r="U368" s="27"/>
      <c r="V368" s="27"/>
      <c r="W368" s="27"/>
    </row>
    <row r="369" spans="1:23" x14ac:dyDescent="0.25">
      <c r="A369" s="19" t="s">
        <v>1276</v>
      </c>
      <c r="B369" s="67" t="s">
        <v>968</v>
      </c>
      <c r="C369" s="68"/>
      <c r="D369" s="69"/>
      <c r="E369" s="67" t="s">
        <v>969</v>
      </c>
      <c r="F369" s="68"/>
      <c r="G369" s="69"/>
      <c r="H369" s="20" t="s">
        <v>16</v>
      </c>
      <c r="I369" s="21">
        <v>2</v>
      </c>
      <c r="J369" s="21">
        <v>2</v>
      </c>
      <c r="K369" s="22">
        <v>805216.45744114905</v>
      </c>
      <c r="L369" s="22">
        <v>1610432.91</v>
      </c>
      <c r="M369" s="22">
        <f t="shared" si="61"/>
        <v>805216.45744114905</v>
      </c>
      <c r="N369" s="22">
        <f t="shared" si="62"/>
        <v>1610432.91</v>
      </c>
      <c r="O369" s="23"/>
      <c r="P369" s="24"/>
      <c r="Q369" s="24">
        <v>1610432.91</v>
      </c>
      <c r="R369" s="24"/>
      <c r="S369" s="24"/>
      <c r="T369" s="27"/>
      <c r="U369" s="27"/>
      <c r="V369" s="27"/>
      <c r="W369" s="27"/>
    </row>
    <row r="370" spans="1:23" x14ac:dyDescent="0.25">
      <c r="A370" s="19" t="s">
        <v>1277</v>
      </c>
      <c r="B370" s="67" t="s">
        <v>971</v>
      </c>
      <c r="C370" s="68"/>
      <c r="D370" s="69"/>
      <c r="E370" s="67" t="s">
        <v>972</v>
      </c>
      <c r="F370" s="68"/>
      <c r="G370" s="69"/>
      <c r="H370" s="20" t="s">
        <v>28</v>
      </c>
      <c r="I370" s="21">
        <v>140</v>
      </c>
      <c r="J370" s="21">
        <v>140</v>
      </c>
      <c r="K370" s="22">
        <v>192.56238921215399</v>
      </c>
      <c r="L370" s="22">
        <v>26958.73</v>
      </c>
      <c r="M370" s="22">
        <f t="shared" si="61"/>
        <v>192.56238921215399</v>
      </c>
      <c r="N370" s="22">
        <f t="shared" si="62"/>
        <v>26958.73</v>
      </c>
      <c r="O370" s="23"/>
      <c r="P370" s="24"/>
      <c r="Q370" s="24">
        <v>26958.73</v>
      </c>
      <c r="R370" s="24"/>
      <c r="S370" s="24"/>
      <c r="T370" s="27"/>
      <c r="U370" s="27"/>
      <c r="V370" s="27"/>
      <c r="W370" s="27"/>
    </row>
    <row r="371" spans="1:23" x14ac:dyDescent="0.25">
      <c r="A371" s="19" t="s">
        <v>1278</v>
      </c>
      <c r="B371" s="67" t="s">
        <v>974</v>
      </c>
      <c r="C371" s="68"/>
      <c r="D371" s="69"/>
      <c r="E371" s="67" t="s">
        <v>975</v>
      </c>
      <c r="F371" s="68"/>
      <c r="G371" s="69"/>
      <c r="H371" s="20" t="s">
        <v>28</v>
      </c>
      <c r="I371" s="21">
        <v>168</v>
      </c>
      <c r="J371" s="21">
        <v>168</v>
      </c>
      <c r="K371" s="22">
        <v>378.907312223058</v>
      </c>
      <c r="L371" s="22">
        <v>63656.43</v>
      </c>
      <c r="M371" s="22">
        <f t="shared" si="61"/>
        <v>378.907312223058</v>
      </c>
      <c r="N371" s="22">
        <f t="shared" si="62"/>
        <v>63656.43</v>
      </c>
      <c r="O371" s="23"/>
      <c r="P371" s="24"/>
      <c r="Q371" s="24">
        <v>63656.43</v>
      </c>
      <c r="R371" s="24"/>
      <c r="S371" s="24"/>
      <c r="T371" s="27"/>
      <c r="U371" s="27"/>
      <c r="V371" s="27"/>
      <c r="W371" s="27"/>
    </row>
    <row r="372" spans="1:23" x14ac:dyDescent="0.25">
      <c r="A372" s="19" t="s">
        <v>1279</v>
      </c>
      <c r="B372" s="67" t="s">
        <v>977</v>
      </c>
      <c r="C372" s="68"/>
      <c r="D372" s="69"/>
      <c r="E372" s="67" t="s">
        <v>685</v>
      </c>
      <c r="F372" s="68"/>
      <c r="G372" s="69"/>
      <c r="H372" s="20" t="s">
        <v>28</v>
      </c>
      <c r="I372" s="21">
        <v>415</v>
      </c>
      <c r="J372" s="21">
        <v>415</v>
      </c>
      <c r="K372" s="22">
        <v>6097.3447542418498</v>
      </c>
      <c r="L372" s="22">
        <v>2530398.0699999998</v>
      </c>
      <c r="M372" s="22">
        <f t="shared" si="61"/>
        <v>6097.3447542418498</v>
      </c>
      <c r="N372" s="22">
        <f t="shared" si="62"/>
        <v>2530398.0699999998</v>
      </c>
      <c r="O372" s="23"/>
      <c r="P372" s="24"/>
      <c r="Q372" s="24">
        <v>2530398.0699999998</v>
      </c>
      <c r="R372" s="24"/>
      <c r="S372" s="24"/>
      <c r="T372" s="27"/>
      <c r="U372" s="27"/>
      <c r="V372" s="27"/>
      <c r="W372" s="27"/>
    </row>
    <row r="373" spans="1:23" x14ac:dyDescent="0.25">
      <c r="A373" s="19" t="s">
        <v>1280</v>
      </c>
      <c r="B373" s="67" t="s">
        <v>979</v>
      </c>
      <c r="C373" s="68"/>
      <c r="D373" s="69"/>
      <c r="E373" s="67" t="s">
        <v>944</v>
      </c>
      <c r="F373" s="68"/>
      <c r="G373" s="69"/>
      <c r="H373" s="20" t="s">
        <v>16</v>
      </c>
      <c r="I373" s="21">
        <v>16</v>
      </c>
      <c r="J373" s="21">
        <v>16</v>
      </c>
      <c r="K373" s="22">
        <v>27479.081697043614</v>
      </c>
      <c r="L373" s="22">
        <v>439665.31</v>
      </c>
      <c r="M373" s="22">
        <f t="shared" si="61"/>
        <v>27479.081697043614</v>
      </c>
      <c r="N373" s="22">
        <f t="shared" si="62"/>
        <v>439665.31</v>
      </c>
      <c r="O373" s="23"/>
      <c r="P373" s="24"/>
      <c r="Q373" s="24">
        <v>439665.31</v>
      </c>
      <c r="R373" s="24"/>
      <c r="S373" s="24"/>
      <c r="T373" s="27"/>
      <c r="U373" s="27"/>
      <c r="V373" s="27"/>
      <c r="W373" s="27"/>
    </row>
    <row r="374" spans="1:23" x14ac:dyDescent="0.25">
      <c r="A374" s="19" t="s">
        <v>1281</v>
      </c>
      <c r="B374" s="67" t="s">
        <v>981</v>
      </c>
      <c r="C374" s="68"/>
      <c r="D374" s="69"/>
      <c r="E374" s="67" t="s">
        <v>661</v>
      </c>
      <c r="F374" s="68"/>
      <c r="G374" s="69"/>
      <c r="H374" s="20" t="s">
        <v>16</v>
      </c>
      <c r="I374" s="21">
        <v>5</v>
      </c>
      <c r="J374" s="21">
        <v>5</v>
      </c>
      <c r="K374" s="22">
        <v>9840.6075855016206</v>
      </c>
      <c r="L374" s="22">
        <v>49203.040000000001</v>
      </c>
      <c r="M374" s="22">
        <f t="shared" si="61"/>
        <v>9840.6075855016206</v>
      </c>
      <c r="N374" s="22">
        <f t="shared" si="62"/>
        <v>49203.040000000001</v>
      </c>
      <c r="O374" s="23"/>
      <c r="P374" s="24"/>
      <c r="Q374" s="24">
        <v>49203.040000000001</v>
      </c>
      <c r="R374" s="24"/>
      <c r="S374" s="24"/>
      <c r="T374" s="27"/>
      <c r="U374" s="27"/>
      <c r="V374" s="27"/>
      <c r="W374" s="27"/>
    </row>
    <row r="375" spans="1:23" x14ac:dyDescent="0.25">
      <c r="A375" s="19" t="s">
        <v>1282</v>
      </c>
      <c r="B375" s="67" t="s">
        <v>983</v>
      </c>
      <c r="C375" s="68"/>
      <c r="D375" s="69"/>
      <c r="E375" s="67" t="s">
        <v>984</v>
      </c>
      <c r="F375" s="68"/>
      <c r="G375" s="69"/>
      <c r="H375" s="20" t="s">
        <v>24</v>
      </c>
      <c r="I375" s="21">
        <v>1</v>
      </c>
      <c r="J375" s="21">
        <v>1</v>
      </c>
      <c r="K375" s="22">
        <v>39727.131987452922</v>
      </c>
      <c r="L375" s="22">
        <v>39727.129999999997</v>
      </c>
      <c r="M375" s="22">
        <f t="shared" si="61"/>
        <v>39727.131987452922</v>
      </c>
      <c r="N375" s="22">
        <f t="shared" si="62"/>
        <v>39727.129999999997</v>
      </c>
      <c r="O375" s="23"/>
      <c r="P375" s="24"/>
      <c r="Q375" s="24">
        <v>39727.129999999997</v>
      </c>
      <c r="R375" s="24"/>
      <c r="S375" s="24"/>
      <c r="T375" s="27"/>
      <c r="U375" s="27"/>
      <c r="V375" s="27"/>
      <c r="W375" s="27"/>
    </row>
    <row r="376" spans="1:23" x14ac:dyDescent="0.25">
      <c r="A376" s="29"/>
      <c r="B376" s="63" t="s">
        <v>985</v>
      </c>
      <c r="C376" s="64"/>
      <c r="D376" s="64"/>
      <c r="E376" s="64"/>
      <c r="F376" s="64"/>
      <c r="G376" s="64"/>
      <c r="H376" s="64"/>
      <c r="I376" s="64"/>
      <c r="J376" s="64"/>
      <c r="K376" s="65"/>
      <c r="L376" s="30">
        <f>SUM(L362:L375)</f>
        <v>6321109.0099999988</v>
      </c>
      <c r="M376" s="30"/>
      <c r="N376" s="30">
        <f>SUM(N362:N375)</f>
        <v>6321109.0099999988</v>
      </c>
      <c r="O376" s="24"/>
      <c r="P376" s="30"/>
      <c r="Q376" s="30">
        <f>SUM(Q362:Q375)</f>
        <v>6321109.0099999988</v>
      </c>
      <c r="R376" s="24"/>
      <c r="S376" s="24"/>
      <c r="T376" s="27"/>
      <c r="U376" s="27"/>
      <c r="V376" s="27"/>
      <c r="W376" s="27"/>
    </row>
    <row r="377" spans="1:23" x14ac:dyDescent="0.25">
      <c r="B377" s="70"/>
      <c r="C377" s="71"/>
      <c r="D377" s="72"/>
      <c r="E377" s="70" t="s">
        <v>986</v>
      </c>
      <c r="F377" s="71"/>
      <c r="G377" s="72"/>
      <c r="H377" s="35"/>
      <c r="I377" s="35"/>
      <c r="J377" s="35"/>
      <c r="K377" s="35" t="s">
        <v>3</v>
      </c>
      <c r="L377" s="33" t="s">
        <v>3</v>
      </c>
      <c r="M377" s="33"/>
      <c r="N377" s="33"/>
      <c r="O377" s="33"/>
      <c r="P377" s="24"/>
      <c r="Q377" s="24"/>
      <c r="R377" s="24"/>
      <c r="S377" s="24"/>
      <c r="T377" s="27"/>
      <c r="U377" s="27"/>
      <c r="V377" s="27"/>
      <c r="W377" s="27"/>
    </row>
    <row r="378" spans="1:23" x14ac:dyDescent="0.25">
      <c r="A378" s="19" t="s">
        <v>1283</v>
      </c>
      <c r="B378" s="67" t="s">
        <v>988</v>
      </c>
      <c r="C378" s="68"/>
      <c r="D378" s="69"/>
      <c r="E378" s="67" t="s">
        <v>938</v>
      </c>
      <c r="F378" s="68"/>
      <c r="G378" s="69"/>
      <c r="H378" s="20" t="s">
        <v>38</v>
      </c>
      <c r="I378" s="26">
        <v>3203.5</v>
      </c>
      <c r="J378" s="26">
        <v>3203.5</v>
      </c>
      <c r="K378" s="22">
        <v>161.116932152712</v>
      </c>
      <c r="L378" s="22">
        <v>516138.09</v>
      </c>
      <c r="M378" s="22">
        <f t="shared" ref="M378" si="63">K378</f>
        <v>161.116932152712</v>
      </c>
      <c r="N378" s="22">
        <f t="shared" ref="N378" si="64">L378</f>
        <v>516138.09</v>
      </c>
      <c r="O378" s="23"/>
      <c r="P378" s="24"/>
      <c r="Q378" s="24"/>
      <c r="R378" s="24">
        <v>516138.09</v>
      </c>
      <c r="S378" s="24"/>
      <c r="T378" s="27"/>
      <c r="U378" s="27"/>
      <c r="V378" s="27"/>
      <c r="W378" s="27"/>
    </row>
    <row r="379" spans="1:23" x14ac:dyDescent="0.25">
      <c r="A379" s="19" t="s">
        <v>1284</v>
      </c>
      <c r="B379" s="67" t="s">
        <v>990</v>
      </c>
      <c r="C379" s="68"/>
      <c r="D379" s="69"/>
      <c r="E379" s="67" t="s">
        <v>991</v>
      </c>
      <c r="F379" s="68"/>
      <c r="G379" s="69"/>
      <c r="H379" s="20" t="s">
        <v>24</v>
      </c>
      <c r="I379" s="21">
        <v>1</v>
      </c>
      <c r="J379" s="21">
        <v>1</v>
      </c>
      <c r="K379" s="22">
        <v>30339.533963347338</v>
      </c>
      <c r="L379" s="22">
        <v>30339.53</v>
      </c>
      <c r="M379" s="22">
        <f t="shared" ref="M379:M381" si="65">K379</f>
        <v>30339.533963347338</v>
      </c>
      <c r="N379" s="22">
        <f t="shared" ref="N379:N381" si="66">L379</f>
        <v>30339.53</v>
      </c>
      <c r="O379" s="23"/>
      <c r="P379" s="24"/>
      <c r="Q379" s="24"/>
      <c r="R379" s="24">
        <v>30339.53</v>
      </c>
      <c r="S379" s="24"/>
      <c r="T379" s="27"/>
      <c r="U379" s="27"/>
      <c r="V379" s="27"/>
      <c r="W379" s="27"/>
    </row>
    <row r="380" spans="1:23" x14ac:dyDescent="0.25">
      <c r="A380" s="19" t="s">
        <v>1285</v>
      </c>
      <c r="B380" s="67" t="s">
        <v>993</v>
      </c>
      <c r="C380" s="68"/>
      <c r="D380" s="69"/>
      <c r="E380" s="67" t="s">
        <v>975</v>
      </c>
      <c r="F380" s="68"/>
      <c r="G380" s="69"/>
      <c r="H380" s="20" t="s">
        <v>28</v>
      </c>
      <c r="I380" s="26">
        <v>3.8</v>
      </c>
      <c r="J380" s="26">
        <v>3.8</v>
      </c>
      <c r="K380" s="22">
        <v>346.54664413879203</v>
      </c>
      <c r="L380" s="22">
        <v>1316.88</v>
      </c>
      <c r="M380" s="22">
        <f t="shared" si="65"/>
        <v>346.54664413879203</v>
      </c>
      <c r="N380" s="22">
        <f t="shared" si="66"/>
        <v>1316.88</v>
      </c>
      <c r="O380" s="23"/>
      <c r="P380" s="24"/>
      <c r="Q380" s="24"/>
      <c r="R380" s="24">
        <v>1316.88</v>
      </c>
      <c r="S380" s="24"/>
      <c r="T380" s="27"/>
      <c r="U380" s="27"/>
      <c r="V380" s="27"/>
      <c r="W380" s="27"/>
    </row>
    <row r="381" spans="1:23" x14ac:dyDescent="0.25">
      <c r="A381" s="19" t="s">
        <v>1286</v>
      </c>
      <c r="B381" s="67" t="s">
        <v>995</v>
      </c>
      <c r="C381" s="68"/>
      <c r="D381" s="69"/>
      <c r="E381" s="67" t="s">
        <v>685</v>
      </c>
      <c r="F381" s="68"/>
      <c r="G381" s="69"/>
      <c r="H381" s="20"/>
      <c r="I381" s="21">
        <v>79</v>
      </c>
      <c r="J381" s="21">
        <v>79</v>
      </c>
      <c r="K381" s="22">
        <v>1137.428240829636</v>
      </c>
      <c r="L381" s="22">
        <v>89856.83</v>
      </c>
      <c r="M381" s="22">
        <f t="shared" si="65"/>
        <v>1137.428240829636</v>
      </c>
      <c r="N381" s="22">
        <f t="shared" si="66"/>
        <v>89856.83</v>
      </c>
      <c r="O381" s="23"/>
      <c r="P381" s="24"/>
      <c r="Q381" s="24"/>
      <c r="R381" s="24">
        <v>89856.83</v>
      </c>
      <c r="S381" s="24"/>
      <c r="T381" s="27"/>
      <c r="U381" s="27"/>
      <c r="V381" s="27"/>
      <c r="W381" s="27"/>
    </row>
    <row r="382" spans="1:23" x14ac:dyDescent="0.25">
      <c r="A382" s="29"/>
      <c r="B382" s="63" t="s">
        <v>996</v>
      </c>
      <c r="C382" s="64"/>
      <c r="D382" s="64"/>
      <c r="E382" s="64"/>
      <c r="F382" s="64"/>
      <c r="G382" s="64"/>
      <c r="H382" s="64"/>
      <c r="I382" s="64"/>
      <c r="J382" s="64"/>
      <c r="K382" s="65"/>
      <c r="L382" s="30">
        <f>SUM(L378:L381)</f>
        <v>637651.32999999996</v>
      </c>
      <c r="M382" s="30"/>
      <c r="N382" s="30">
        <f>SUM(N378:N381)</f>
        <v>637651.32999999996</v>
      </c>
      <c r="O382" s="24"/>
      <c r="P382" s="30"/>
      <c r="Q382" s="30"/>
      <c r="R382" s="30">
        <f>SUM(R378:R381)</f>
        <v>637651.32999999996</v>
      </c>
      <c r="S382" s="31"/>
      <c r="T382" s="27"/>
      <c r="U382" s="27"/>
      <c r="V382" s="27"/>
      <c r="W382" s="27"/>
    </row>
    <row r="383" spans="1:23" x14ac:dyDescent="0.25">
      <c r="B383" s="70"/>
      <c r="C383" s="71"/>
      <c r="D383" s="72"/>
      <c r="E383" s="70" t="s">
        <v>997</v>
      </c>
      <c r="F383" s="71"/>
      <c r="G383" s="72"/>
      <c r="H383" s="35"/>
      <c r="I383" s="35"/>
      <c r="J383" s="35"/>
      <c r="K383" s="35" t="s">
        <v>3</v>
      </c>
      <c r="L383" s="33" t="s">
        <v>3</v>
      </c>
      <c r="M383" s="33"/>
      <c r="N383" s="33"/>
      <c r="O383" s="33"/>
      <c r="P383" s="24"/>
      <c r="Q383" s="24"/>
      <c r="R383" s="24"/>
      <c r="S383" s="24"/>
      <c r="T383" s="27"/>
      <c r="U383" s="27"/>
      <c r="V383" s="27"/>
      <c r="W383" s="27"/>
    </row>
    <row r="384" spans="1:23" x14ac:dyDescent="0.25">
      <c r="A384" s="19" t="s">
        <v>1287</v>
      </c>
      <c r="B384" s="67" t="s">
        <v>999</v>
      </c>
      <c r="C384" s="68"/>
      <c r="D384" s="69"/>
      <c r="E384" s="67" t="s">
        <v>685</v>
      </c>
      <c r="F384" s="68"/>
      <c r="G384" s="69"/>
      <c r="H384" s="20" t="s">
        <v>28</v>
      </c>
      <c r="I384" s="21">
        <v>736</v>
      </c>
      <c r="J384" s="21">
        <v>736</v>
      </c>
      <c r="K384" s="22">
        <v>523.90857198212996</v>
      </c>
      <c r="L384" s="22">
        <v>385596.71</v>
      </c>
      <c r="M384" s="22">
        <f t="shared" ref="M384" si="67">K384</f>
        <v>523.90857198212996</v>
      </c>
      <c r="N384" s="22">
        <f t="shared" ref="N384" si="68">L384</f>
        <v>385596.71</v>
      </c>
      <c r="O384" s="23"/>
      <c r="P384" s="24"/>
      <c r="Q384" s="24"/>
      <c r="R384" s="22">
        <v>385596.71</v>
      </c>
      <c r="S384" s="24"/>
      <c r="T384" s="27"/>
      <c r="U384" s="27"/>
      <c r="V384" s="27"/>
      <c r="W384" s="27"/>
    </row>
    <row r="385" spans="1:23" x14ac:dyDescent="0.25">
      <c r="A385" s="29"/>
      <c r="B385" s="63" t="s">
        <v>1000</v>
      </c>
      <c r="C385" s="64"/>
      <c r="D385" s="64"/>
      <c r="E385" s="64"/>
      <c r="F385" s="64"/>
      <c r="G385" s="64"/>
      <c r="H385" s="64"/>
      <c r="I385" s="64"/>
      <c r="J385" s="64"/>
      <c r="K385" s="65"/>
      <c r="L385" s="30">
        <f>L384</f>
        <v>385596.71</v>
      </c>
      <c r="M385" s="30"/>
      <c r="N385" s="30">
        <f>N384</f>
        <v>385596.71</v>
      </c>
      <c r="O385" s="24"/>
      <c r="P385" s="30"/>
      <c r="Q385" s="30"/>
      <c r="R385" s="30">
        <f>R384</f>
        <v>385596.71</v>
      </c>
      <c r="S385" s="24"/>
      <c r="T385" s="27"/>
      <c r="U385" s="27"/>
      <c r="V385" s="27"/>
      <c r="W385" s="27"/>
    </row>
    <row r="386" spans="1:23" x14ac:dyDescent="0.25">
      <c r="B386" s="70"/>
      <c r="C386" s="71"/>
      <c r="D386" s="72"/>
      <c r="E386" s="70" t="s">
        <v>1001</v>
      </c>
      <c r="F386" s="71"/>
      <c r="G386" s="72"/>
      <c r="H386" s="35"/>
      <c r="I386" s="35"/>
      <c r="J386" s="35"/>
      <c r="K386" s="35" t="s">
        <v>3</v>
      </c>
      <c r="L386" s="33" t="s">
        <v>3</v>
      </c>
      <c r="M386" s="33"/>
      <c r="N386" s="33"/>
      <c r="O386" s="33"/>
      <c r="P386" s="24"/>
      <c r="Q386" s="24"/>
      <c r="R386" s="24"/>
      <c r="S386" s="24"/>
      <c r="T386" s="27"/>
      <c r="U386" s="27"/>
      <c r="V386" s="27"/>
      <c r="W386" s="27"/>
    </row>
    <row r="387" spans="1:23" x14ac:dyDescent="0.25">
      <c r="A387" s="19" t="s">
        <v>1288</v>
      </c>
      <c r="B387" s="67" t="s">
        <v>1003</v>
      </c>
      <c r="C387" s="68"/>
      <c r="D387" s="69"/>
      <c r="E387" s="67" t="s">
        <v>938</v>
      </c>
      <c r="F387" s="68"/>
      <c r="G387" s="69"/>
      <c r="H387" s="20" t="s">
        <v>38</v>
      </c>
      <c r="I387" s="26">
        <v>5.4</v>
      </c>
      <c r="J387" s="26">
        <v>5.4</v>
      </c>
      <c r="K387" s="22">
        <v>892.51976017591801</v>
      </c>
      <c r="L387" s="22">
        <v>4819.6099999999997</v>
      </c>
      <c r="M387" s="22">
        <f t="shared" ref="M387:M389" si="69">K387</f>
        <v>892.51976017591801</v>
      </c>
      <c r="N387" s="22">
        <f t="shared" ref="N387:N389" si="70">L387</f>
        <v>4819.6099999999997</v>
      </c>
      <c r="O387" s="23"/>
      <c r="P387" s="24"/>
      <c r="Q387" s="24"/>
      <c r="R387" s="24">
        <v>4819.6099999999997</v>
      </c>
      <c r="S387" s="24"/>
      <c r="T387" s="27"/>
      <c r="U387" s="27"/>
      <c r="V387" s="27"/>
      <c r="W387" s="27"/>
    </row>
    <row r="388" spans="1:23" x14ac:dyDescent="0.25">
      <c r="A388" s="19" t="s">
        <v>1289</v>
      </c>
      <c r="B388" s="67" t="s">
        <v>1005</v>
      </c>
      <c r="C388" s="68"/>
      <c r="D388" s="69"/>
      <c r="E388" s="67" t="s">
        <v>975</v>
      </c>
      <c r="F388" s="68"/>
      <c r="G388" s="69"/>
      <c r="H388" s="20" t="s">
        <v>28</v>
      </c>
      <c r="I388" s="21">
        <v>20</v>
      </c>
      <c r="J388" s="21">
        <v>20</v>
      </c>
      <c r="K388" s="22">
        <v>224.37592027071</v>
      </c>
      <c r="L388" s="22">
        <v>4487.5200000000004</v>
      </c>
      <c r="M388" s="22">
        <f t="shared" si="69"/>
        <v>224.37592027071</v>
      </c>
      <c r="N388" s="22">
        <f t="shared" si="70"/>
        <v>4487.5200000000004</v>
      </c>
      <c r="O388" s="23"/>
      <c r="P388" s="24"/>
      <c r="Q388" s="24"/>
      <c r="R388" s="24">
        <v>4487.5200000000004</v>
      </c>
      <c r="S388" s="24"/>
      <c r="T388" s="27"/>
      <c r="U388" s="27"/>
      <c r="V388" s="27"/>
      <c r="W388" s="27"/>
    </row>
    <row r="389" spans="1:23" x14ac:dyDescent="0.25">
      <c r="A389" s="19" t="s">
        <v>1290</v>
      </c>
      <c r="B389" s="67" t="s">
        <v>1007</v>
      </c>
      <c r="C389" s="68"/>
      <c r="D389" s="69"/>
      <c r="E389" s="67" t="s">
        <v>685</v>
      </c>
      <c r="F389" s="68"/>
      <c r="G389" s="69"/>
      <c r="H389" s="20" t="s">
        <v>28</v>
      </c>
      <c r="I389" s="21">
        <v>20</v>
      </c>
      <c r="J389" s="21">
        <v>20</v>
      </c>
      <c r="K389" s="22">
        <v>5794.2407899444324</v>
      </c>
      <c r="L389" s="22">
        <v>115884.82</v>
      </c>
      <c r="M389" s="22">
        <f t="shared" si="69"/>
        <v>5794.2407899444324</v>
      </c>
      <c r="N389" s="22">
        <f t="shared" si="70"/>
        <v>115884.82</v>
      </c>
      <c r="O389" s="23"/>
      <c r="P389" s="24"/>
      <c r="Q389" s="24"/>
      <c r="R389" s="24">
        <v>115884.82</v>
      </c>
      <c r="S389" s="24"/>
      <c r="T389" s="27"/>
      <c r="U389" s="27"/>
      <c r="V389" s="27"/>
      <c r="W389" s="27"/>
    </row>
    <row r="390" spans="1:23" x14ac:dyDescent="0.25">
      <c r="A390" s="29"/>
      <c r="B390" s="63" t="s">
        <v>1008</v>
      </c>
      <c r="C390" s="64"/>
      <c r="D390" s="64"/>
      <c r="E390" s="64"/>
      <c r="F390" s="64"/>
      <c r="G390" s="64"/>
      <c r="H390" s="64"/>
      <c r="I390" s="64"/>
      <c r="J390" s="64"/>
      <c r="K390" s="65"/>
      <c r="L390" s="30">
        <f>L387+L388+L389</f>
        <v>125191.95000000001</v>
      </c>
      <c r="M390" s="30"/>
      <c r="N390" s="30">
        <f>N387+N388+N389</f>
        <v>125191.95000000001</v>
      </c>
      <c r="O390" s="24"/>
      <c r="P390" s="24"/>
      <c r="Q390" s="31"/>
      <c r="R390" s="30">
        <f>R387+R388+R389</f>
        <v>125191.95000000001</v>
      </c>
      <c r="S390" s="31"/>
      <c r="T390" s="27"/>
      <c r="U390" s="27"/>
      <c r="V390" s="27"/>
      <c r="W390" s="27"/>
    </row>
    <row r="391" spans="1:23" x14ac:dyDescent="0.25">
      <c r="A391" s="35"/>
      <c r="B391" s="70"/>
      <c r="C391" s="71"/>
      <c r="D391" s="72"/>
      <c r="E391" s="70" t="s">
        <v>1251</v>
      </c>
      <c r="F391" s="71"/>
      <c r="G391" s="72"/>
      <c r="H391" s="35"/>
      <c r="I391" s="35"/>
      <c r="J391" s="35"/>
      <c r="K391" s="35" t="s">
        <v>3</v>
      </c>
      <c r="L391" s="33" t="s">
        <v>3</v>
      </c>
      <c r="M391" s="33"/>
      <c r="N391" s="33"/>
      <c r="O391" s="33"/>
      <c r="P391" s="24"/>
      <c r="Q391" s="24"/>
      <c r="R391" s="24"/>
      <c r="S391" s="24"/>
      <c r="T391" s="27"/>
      <c r="U391" s="27"/>
      <c r="V391" s="27"/>
      <c r="W391" s="27"/>
    </row>
    <row r="392" spans="1:23" x14ac:dyDescent="0.25">
      <c r="A392" s="19" t="s">
        <v>1291</v>
      </c>
      <c r="B392" s="67" t="s">
        <v>1010</v>
      </c>
      <c r="C392" s="68"/>
      <c r="D392" s="69"/>
      <c r="E392" s="67" t="s">
        <v>938</v>
      </c>
      <c r="F392" s="68"/>
      <c r="G392" s="69"/>
      <c r="H392" s="20" t="s">
        <v>38</v>
      </c>
      <c r="I392" s="26">
        <v>2.1</v>
      </c>
      <c r="J392" s="26">
        <v>2.1</v>
      </c>
      <c r="K392" s="22">
        <v>3081.605052095706</v>
      </c>
      <c r="L392" s="22">
        <v>6471.37</v>
      </c>
      <c r="M392" s="22">
        <f t="shared" ref="M392" si="71">K392</f>
        <v>3081.605052095706</v>
      </c>
      <c r="N392" s="22">
        <f t="shared" ref="N392" si="72">L392</f>
        <v>6471.37</v>
      </c>
      <c r="O392" s="23"/>
      <c r="P392" s="24"/>
      <c r="Q392" s="24"/>
      <c r="R392" s="24">
        <v>6471.37</v>
      </c>
      <c r="S392" s="24"/>
      <c r="T392" s="27"/>
      <c r="U392" s="27"/>
      <c r="V392" s="27"/>
      <c r="W392" s="27"/>
    </row>
    <row r="393" spans="1:23" x14ac:dyDescent="0.25">
      <c r="A393" s="19" t="s">
        <v>1292</v>
      </c>
      <c r="B393" s="67" t="s">
        <v>1012</v>
      </c>
      <c r="C393" s="68"/>
      <c r="D393" s="69"/>
      <c r="E393" s="67" t="s">
        <v>972</v>
      </c>
      <c r="F393" s="68"/>
      <c r="G393" s="69"/>
      <c r="H393" s="20" t="s">
        <v>38</v>
      </c>
      <c r="I393" s="26">
        <v>0.2</v>
      </c>
      <c r="J393" s="26">
        <v>0.2</v>
      </c>
      <c r="K393" s="22">
        <v>2606.4613110232199</v>
      </c>
      <c r="L393" s="22">
        <v>521.29</v>
      </c>
      <c r="M393" s="22">
        <f t="shared" ref="M393:M395" si="73">K393</f>
        <v>2606.4613110232199</v>
      </c>
      <c r="N393" s="22">
        <f t="shared" ref="N393:N395" si="74">L393</f>
        <v>521.29</v>
      </c>
      <c r="O393" s="23"/>
      <c r="P393" s="24"/>
      <c r="Q393" s="24"/>
      <c r="R393" s="24">
        <v>521.29</v>
      </c>
      <c r="S393" s="24"/>
      <c r="T393" s="27"/>
      <c r="U393" s="27"/>
      <c r="V393" s="27"/>
      <c r="W393" s="27"/>
    </row>
    <row r="394" spans="1:23" x14ac:dyDescent="0.25">
      <c r="A394" s="19" t="s">
        <v>1293</v>
      </c>
      <c r="B394" s="67" t="s">
        <v>1014</v>
      </c>
      <c r="C394" s="68"/>
      <c r="D394" s="69"/>
      <c r="E394" s="67" t="s">
        <v>1015</v>
      </c>
      <c r="F394" s="68"/>
      <c r="G394" s="69"/>
      <c r="H394" s="20" t="s">
        <v>28</v>
      </c>
      <c r="I394" s="21">
        <v>2</v>
      </c>
      <c r="J394" s="21">
        <v>2</v>
      </c>
      <c r="K394" s="22">
        <v>849.71374887355194</v>
      </c>
      <c r="L394" s="22">
        <v>1699.43</v>
      </c>
      <c r="M394" s="22">
        <f t="shared" si="73"/>
        <v>849.71374887355194</v>
      </c>
      <c r="N394" s="22">
        <f t="shared" si="74"/>
        <v>1699.43</v>
      </c>
      <c r="O394" s="23"/>
      <c r="P394" s="24"/>
      <c r="Q394" s="24"/>
      <c r="R394" s="24">
        <v>1699.43</v>
      </c>
      <c r="S394" s="24"/>
      <c r="T394" s="27"/>
      <c r="U394" s="27"/>
      <c r="V394" s="27"/>
      <c r="W394" s="27"/>
    </row>
    <row r="395" spans="1:23" x14ac:dyDescent="0.25">
      <c r="A395" s="19" t="s">
        <v>1294</v>
      </c>
      <c r="B395" s="67" t="s">
        <v>1017</v>
      </c>
      <c r="C395" s="68"/>
      <c r="D395" s="69"/>
      <c r="E395" s="67" t="s">
        <v>1018</v>
      </c>
      <c r="F395" s="68"/>
      <c r="G395" s="69"/>
      <c r="H395" s="20" t="s">
        <v>28</v>
      </c>
      <c r="I395" s="21">
        <v>1</v>
      </c>
      <c r="J395" s="21">
        <v>1</v>
      </c>
      <c r="K395" s="22">
        <v>12480.911808551484</v>
      </c>
      <c r="L395" s="22">
        <v>12480.91</v>
      </c>
      <c r="M395" s="22">
        <f t="shared" si="73"/>
        <v>12480.911808551484</v>
      </c>
      <c r="N395" s="22">
        <f t="shared" si="74"/>
        <v>12480.91</v>
      </c>
      <c r="O395" s="23"/>
      <c r="P395" s="24"/>
      <c r="Q395" s="24"/>
      <c r="R395" s="24">
        <v>12480.91</v>
      </c>
      <c r="S395" s="24"/>
      <c r="T395" s="27"/>
      <c r="U395" s="27"/>
      <c r="V395" s="27"/>
      <c r="W395" s="27"/>
    </row>
    <row r="396" spans="1:23" x14ac:dyDescent="0.25">
      <c r="A396" s="29"/>
      <c r="B396" s="63" t="s">
        <v>1019</v>
      </c>
      <c r="C396" s="64"/>
      <c r="D396" s="64"/>
      <c r="E396" s="64"/>
      <c r="F396" s="64"/>
      <c r="G396" s="64"/>
      <c r="H396" s="64"/>
      <c r="I396" s="64"/>
      <c r="J396" s="64"/>
      <c r="K396" s="65"/>
      <c r="L396" s="30">
        <f>SUM(L392:L395)</f>
        <v>21173</v>
      </c>
      <c r="M396" s="30"/>
      <c r="N396" s="30">
        <f>SUM(N392:N395)</f>
        <v>21173</v>
      </c>
      <c r="O396" s="24"/>
      <c r="P396" s="30"/>
      <c r="Q396" s="30"/>
      <c r="R396" s="30">
        <f>SUM(R392:R395)</f>
        <v>21173</v>
      </c>
      <c r="S396" s="31"/>
      <c r="T396" s="27"/>
      <c r="U396" s="27"/>
      <c r="V396" s="27"/>
      <c r="W396" s="27"/>
    </row>
    <row r="397" spans="1:23" x14ac:dyDescent="0.25">
      <c r="B397" s="70"/>
      <c r="C397" s="71"/>
      <c r="D397" s="72"/>
      <c r="E397" s="70" t="s">
        <v>1020</v>
      </c>
      <c r="F397" s="71"/>
      <c r="G397" s="72"/>
      <c r="H397" s="35"/>
      <c r="I397" s="35"/>
      <c r="J397" s="35"/>
      <c r="K397" s="35" t="s">
        <v>3</v>
      </c>
      <c r="L397" s="33" t="s">
        <v>3</v>
      </c>
      <c r="M397" s="33"/>
      <c r="N397" s="33"/>
      <c r="O397" s="33"/>
      <c r="P397" s="24"/>
      <c r="Q397" s="24"/>
      <c r="R397" s="24"/>
      <c r="S397" s="24"/>
      <c r="T397" s="27"/>
      <c r="U397" s="27"/>
      <c r="V397" s="27"/>
      <c r="W397" s="27"/>
    </row>
    <row r="398" spans="1:23" x14ac:dyDescent="0.25">
      <c r="A398" s="19" t="s">
        <v>1295</v>
      </c>
      <c r="B398" s="67" t="s">
        <v>1022</v>
      </c>
      <c r="C398" s="68"/>
      <c r="D398" s="69"/>
      <c r="E398" s="67" t="s">
        <v>938</v>
      </c>
      <c r="F398" s="68"/>
      <c r="G398" s="69"/>
      <c r="H398" s="20" t="s">
        <v>24</v>
      </c>
      <c r="I398" s="21">
        <v>1</v>
      </c>
      <c r="J398" s="21">
        <v>1</v>
      </c>
      <c r="K398" s="22">
        <v>118871.34833180779</v>
      </c>
      <c r="L398" s="22">
        <v>118871.35</v>
      </c>
      <c r="M398" s="22">
        <f t="shared" ref="M398:M401" si="75">K398</f>
        <v>118871.34833180779</v>
      </c>
      <c r="N398" s="22">
        <f t="shared" ref="N398:N401" si="76">L398</f>
        <v>118871.35</v>
      </c>
      <c r="O398" s="23"/>
      <c r="P398" s="24"/>
      <c r="Q398" s="24"/>
      <c r="R398" s="24">
        <v>118871.35</v>
      </c>
      <c r="S398" s="24"/>
      <c r="T398" s="27"/>
      <c r="U398" s="27"/>
      <c r="V398" s="27"/>
      <c r="W398" s="27"/>
    </row>
    <row r="399" spans="1:23" x14ac:dyDescent="0.25">
      <c r="A399" s="19" t="s">
        <v>1296</v>
      </c>
      <c r="B399" s="67" t="s">
        <v>1024</v>
      </c>
      <c r="C399" s="68"/>
      <c r="D399" s="69"/>
      <c r="E399" s="67" t="s">
        <v>1025</v>
      </c>
      <c r="F399" s="68"/>
      <c r="G399" s="69"/>
      <c r="H399" s="20" t="s">
        <v>38</v>
      </c>
      <c r="I399" s="21">
        <v>5</v>
      </c>
      <c r="J399" s="21">
        <v>5</v>
      </c>
      <c r="K399" s="22">
        <v>2606.501102806908</v>
      </c>
      <c r="L399" s="22">
        <v>13032.51</v>
      </c>
      <c r="M399" s="22">
        <f t="shared" si="75"/>
        <v>2606.501102806908</v>
      </c>
      <c r="N399" s="22">
        <f t="shared" si="76"/>
        <v>13032.51</v>
      </c>
      <c r="O399" s="23"/>
      <c r="P399" s="24"/>
      <c r="Q399" s="24"/>
      <c r="R399" s="24">
        <v>13032.51</v>
      </c>
      <c r="S399" s="24"/>
      <c r="T399" s="27"/>
      <c r="U399" s="27"/>
      <c r="V399" s="27"/>
      <c r="W399" s="27"/>
    </row>
    <row r="400" spans="1:23" x14ac:dyDescent="0.25">
      <c r="A400" s="19" t="s">
        <v>922</v>
      </c>
      <c r="B400" s="67" t="s">
        <v>1027</v>
      </c>
      <c r="C400" s="68"/>
      <c r="D400" s="69"/>
      <c r="E400" s="67" t="s">
        <v>1028</v>
      </c>
      <c r="F400" s="68"/>
      <c r="G400" s="69"/>
      <c r="H400" s="20" t="s">
        <v>28</v>
      </c>
      <c r="I400" s="26">
        <v>73.099999999999994</v>
      </c>
      <c r="J400" s="26">
        <v>73.099999999999994</v>
      </c>
      <c r="K400" s="22">
        <v>1265.587628142762</v>
      </c>
      <c r="L400" s="22">
        <v>92514.45</v>
      </c>
      <c r="M400" s="22">
        <f t="shared" si="75"/>
        <v>1265.587628142762</v>
      </c>
      <c r="N400" s="22">
        <f t="shared" si="76"/>
        <v>92514.45</v>
      </c>
      <c r="O400" s="23"/>
      <c r="P400" s="24"/>
      <c r="Q400" s="24"/>
      <c r="R400" s="24">
        <v>92514.45</v>
      </c>
      <c r="S400" s="24"/>
      <c r="T400" s="27"/>
      <c r="U400" s="27"/>
      <c r="V400" s="27"/>
      <c r="W400" s="27"/>
    </row>
    <row r="401" spans="1:23" x14ac:dyDescent="0.25">
      <c r="A401" s="19" t="s">
        <v>925</v>
      </c>
      <c r="B401" s="67" t="s">
        <v>1030</v>
      </c>
      <c r="C401" s="68"/>
      <c r="D401" s="69"/>
      <c r="E401" s="67" t="s">
        <v>1031</v>
      </c>
      <c r="F401" s="68"/>
      <c r="G401" s="69"/>
      <c r="H401" s="20" t="s">
        <v>28</v>
      </c>
      <c r="I401" s="26">
        <v>21.5</v>
      </c>
      <c r="J401" s="26">
        <v>21.5</v>
      </c>
      <c r="K401" s="22">
        <v>4082.1495570386223</v>
      </c>
      <c r="L401" s="22">
        <v>87766.22</v>
      </c>
      <c r="M401" s="22">
        <f t="shared" si="75"/>
        <v>4082.1495570386223</v>
      </c>
      <c r="N401" s="22">
        <f t="shared" si="76"/>
        <v>87766.22</v>
      </c>
      <c r="O401" s="23"/>
      <c r="P401" s="24"/>
      <c r="Q401" s="24"/>
      <c r="R401" s="24">
        <v>87766.22</v>
      </c>
      <c r="S401" s="24"/>
      <c r="T401" s="27"/>
      <c r="U401" s="27"/>
      <c r="V401" s="27"/>
      <c r="W401" s="27"/>
    </row>
    <row r="402" spans="1:23" x14ac:dyDescent="0.25">
      <c r="A402" s="19" t="s">
        <v>928</v>
      </c>
      <c r="B402" s="67" t="s">
        <v>1033</v>
      </c>
      <c r="C402" s="68"/>
      <c r="D402" s="69"/>
      <c r="E402" s="67" t="s">
        <v>365</v>
      </c>
      <c r="F402" s="68"/>
      <c r="G402" s="69"/>
      <c r="H402" s="20" t="s">
        <v>24</v>
      </c>
      <c r="I402" s="21">
        <v>1</v>
      </c>
      <c r="J402" s="21">
        <v>1</v>
      </c>
      <c r="K402" s="22">
        <v>289974.88412437268</v>
      </c>
      <c r="L402" s="22">
        <v>289974.88</v>
      </c>
      <c r="M402" s="22">
        <f t="shared" ref="M402:M407" si="77">K402</f>
        <v>289974.88412437268</v>
      </c>
      <c r="N402" s="22">
        <f t="shared" ref="N402:N407" si="78">L402</f>
        <v>289974.88</v>
      </c>
      <c r="O402" s="23"/>
      <c r="P402" s="24"/>
      <c r="Q402" s="24"/>
      <c r="R402" s="24">
        <v>289974.88</v>
      </c>
      <c r="S402" s="24"/>
      <c r="T402" s="27"/>
      <c r="U402" s="27"/>
      <c r="V402" s="27"/>
      <c r="W402" s="27"/>
    </row>
    <row r="403" spans="1:23" x14ac:dyDescent="0.25">
      <c r="A403" s="19" t="s">
        <v>931</v>
      </c>
      <c r="B403" s="67" t="s">
        <v>1035</v>
      </c>
      <c r="C403" s="68"/>
      <c r="D403" s="69"/>
      <c r="E403" s="67" t="s">
        <v>1036</v>
      </c>
      <c r="F403" s="68"/>
      <c r="G403" s="69"/>
      <c r="H403" s="20" t="s">
        <v>16</v>
      </c>
      <c r="I403" s="21">
        <v>3</v>
      </c>
      <c r="J403" s="21">
        <v>3</v>
      </c>
      <c r="K403" s="22">
        <v>76076.46878092851</v>
      </c>
      <c r="L403" s="22">
        <v>228229.41</v>
      </c>
      <c r="M403" s="22">
        <f t="shared" si="77"/>
        <v>76076.46878092851</v>
      </c>
      <c r="N403" s="22">
        <f t="shared" si="78"/>
        <v>228229.41</v>
      </c>
      <c r="O403" s="23"/>
      <c r="P403" s="24"/>
      <c r="Q403" s="24"/>
      <c r="R403" s="24">
        <v>228229.41</v>
      </c>
      <c r="S403" s="24"/>
      <c r="T403" s="27"/>
      <c r="U403" s="27"/>
      <c r="V403" s="27"/>
      <c r="W403" s="27"/>
    </row>
    <row r="404" spans="1:23" x14ac:dyDescent="0.25">
      <c r="A404" s="19" t="s">
        <v>936</v>
      </c>
      <c r="B404" s="67" t="s">
        <v>1038</v>
      </c>
      <c r="C404" s="68"/>
      <c r="D404" s="69"/>
      <c r="E404" s="67" t="s">
        <v>1039</v>
      </c>
      <c r="F404" s="68"/>
      <c r="G404" s="69"/>
      <c r="H404" s="20" t="s">
        <v>24</v>
      </c>
      <c r="I404" s="21">
        <v>1</v>
      </c>
      <c r="J404" s="21">
        <v>1</v>
      </c>
      <c r="K404" s="22">
        <v>80530.532244207017</v>
      </c>
      <c r="L404" s="22">
        <v>80530.53</v>
      </c>
      <c r="M404" s="22">
        <f t="shared" si="77"/>
        <v>80530.532244207017</v>
      </c>
      <c r="N404" s="22">
        <f t="shared" si="78"/>
        <v>80530.53</v>
      </c>
      <c r="O404" s="23"/>
      <c r="P404" s="24"/>
      <c r="Q404" s="24"/>
      <c r="R404" s="24">
        <v>80530.53</v>
      </c>
      <c r="S404" s="24"/>
      <c r="T404" s="27"/>
      <c r="U404" s="27"/>
      <c r="V404" s="27"/>
      <c r="W404" s="27"/>
    </row>
    <row r="405" spans="1:23" x14ac:dyDescent="0.25">
      <c r="A405" s="19" t="s">
        <v>939</v>
      </c>
      <c r="B405" s="67" t="s">
        <v>1041</v>
      </c>
      <c r="C405" s="68"/>
      <c r="D405" s="69"/>
      <c r="E405" s="67" t="s">
        <v>1042</v>
      </c>
      <c r="F405" s="68"/>
      <c r="G405" s="69"/>
      <c r="H405" s="20" t="s">
        <v>24</v>
      </c>
      <c r="I405" s="21">
        <v>2</v>
      </c>
      <c r="J405" s="21">
        <v>2</v>
      </c>
      <c r="K405" s="22">
        <v>15673.436457677491</v>
      </c>
      <c r="L405" s="22">
        <v>31346.87</v>
      </c>
      <c r="M405" s="22">
        <f t="shared" si="77"/>
        <v>15673.436457677491</v>
      </c>
      <c r="N405" s="22">
        <f t="shared" si="78"/>
        <v>31346.87</v>
      </c>
      <c r="O405" s="23"/>
      <c r="P405" s="24"/>
      <c r="Q405" s="24"/>
      <c r="R405" s="24">
        <v>31346.87</v>
      </c>
      <c r="S405" s="24"/>
      <c r="T405" s="27"/>
      <c r="U405" s="27"/>
      <c r="V405" s="27"/>
      <c r="W405" s="27"/>
    </row>
    <row r="406" spans="1:23" x14ac:dyDescent="0.25">
      <c r="A406" s="19" t="s">
        <v>942</v>
      </c>
      <c r="B406" s="67" t="s">
        <v>1044</v>
      </c>
      <c r="C406" s="68"/>
      <c r="D406" s="69"/>
      <c r="E406" s="67" t="s">
        <v>1045</v>
      </c>
      <c r="F406" s="68"/>
      <c r="G406" s="69"/>
      <c r="H406" s="20" t="s">
        <v>16</v>
      </c>
      <c r="I406" s="21">
        <v>4</v>
      </c>
      <c r="J406" s="21">
        <v>4</v>
      </c>
      <c r="K406" s="22">
        <v>68398.315836113485</v>
      </c>
      <c r="L406" s="22">
        <v>273593.26</v>
      </c>
      <c r="M406" s="22">
        <f t="shared" si="77"/>
        <v>68398.315836113485</v>
      </c>
      <c r="N406" s="22">
        <f t="shared" si="78"/>
        <v>273593.26</v>
      </c>
      <c r="O406" s="23"/>
      <c r="P406" s="24"/>
      <c r="Q406" s="24"/>
      <c r="R406" s="24">
        <v>273593.26</v>
      </c>
      <c r="S406" s="24"/>
      <c r="T406" s="27"/>
      <c r="U406" s="27"/>
      <c r="V406" s="27"/>
      <c r="W406" s="27"/>
    </row>
    <row r="407" spans="1:23" x14ac:dyDescent="0.25">
      <c r="A407" s="19" t="s">
        <v>947</v>
      </c>
      <c r="B407" s="67" t="s">
        <v>1047</v>
      </c>
      <c r="C407" s="68"/>
      <c r="D407" s="69"/>
      <c r="E407" s="67" t="s">
        <v>1048</v>
      </c>
      <c r="F407" s="68"/>
      <c r="G407" s="69"/>
      <c r="H407" s="20" t="s">
        <v>16</v>
      </c>
      <c r="I407" s="21">
        <v>1</v>
      </c>
      <c r="J407" s="21">
        <v>1</v>
      </c>
      <c r="K407" s="22">
        <v>496104.45110003097</v>
      </c>
      <c r="L407" s="22">
        <v>496104.45</v>
      </c>
      <c r="M407" s="22">
        <f t="shared" si="77"/>
        <v>496104.45110003097</v>
      </c>
      <c r="N407" s="22">
        <f t="shared" si="78"/>
        <v>496104.45</v>
      </c>
      <c r="O407" s="23"/>
      <c r="P407" s="24"/>
      <c r="Q407" s="24"/>
      <c r="R407" s="24">
        <v>496104.45</v>
      </c>
      <c r="S407" s="24"/>
      <c r="T407" s="27"/>
      <c r="U407" s="27"/>
      <c r="V407" s="27"/>
      <c r="W407" s="27"/>
    </row>
    <row r="408" spans="1:23" x14ac:dyDescent="0.25">
      <c r="A408" s="29"/>
      <c r="B408" s="63" t="s">
        <v>1049</v>
      </c>
      <c r="C408" s="64"/>
      <c r="D408" s="64"/>
      <c r="E408" s="64"/>
      <c r="F408" s="64"/>
      <c r="G408" s="64"/>
      <c r="H408" s="64"/>
      <c r="I408" s="64"/>
      <c r="J408" s="64"/>
      <c r="K408" s="65"/>
      <c r="L408" s="30">
        <f>SUM(L398:L407)</f>
        <v>1711963.93</v>
      </c>
      <c r="M408" s="30"/>
      <c r="N408" s="30">
        <f>SUM(N398:N407)</f>
        <v>1711963.93</v>
      </c>
      <c r="O408" s="24"/>
      <c r="P408" s="30"/>
      <c r="Q408" s="30"/>
      <c r="R408" s="30">
        <f>SUM(R398:R407)</f>
        <v>1711963.93</v>
      </c>
      <c r="S408" s="31"/>
      <c r="T408" s="27"/>
      <c r="U408" s="27"/>
      <c r="V408" s="27"/>
      <c r="W408" s="27"/>
    </row>
    <row r="409" spans="1:23" x14ac:dyDescent="0.25">
      <c r="B409" s="70"/>
      <c r="C409" s="71"/>
      <c r="D409" s="72"/>
      <c r="E409" s="70" t="s">
        <v>1050</v>
      </c>
      <c r="F409" s="71"/>
      <c r="G409" s="72"/>
      <c r="H409" s="35"/>
      <c r="I409" s="35"/>
      <c r="J409" s="35"/>
      <c r="K409" s="35" t="s">
        <v>3</v>
      </c>
      <c r="L409" s="33" t="s">
        <v>3</v>
      </c>
      <c r="M409" s="33"/>
      <c r="N409" s="33"/>
      <c r="O409" s="33"/>
      <c r="P409" s="24"/>
      <c r="Q409" s="24"/>
      <c r="R409" s="24"/>
      <c r="S409" s="24"/>
      <c r="T409" s="27"/>
      <c r="U409" s="27"/>
      <c r="V409" s="27"/>
      <c r="W409" s="27"/>
    </row>
    <row r="410" spans="1:23" x14ac:dyDescent="0.25">
      <c r="A410" s="19" t="s">
        <v>949</v>
      </c>
      <c r="B410" s="67" t="s">
        <v>1052</v>
      </c>
      <c r="C410" s="68"/>
      <c r="D410" s="69"/>
      <c r="E410" s="67" t="s">
        <v>938</v>
      </c>
      <c r="F410" s="68"/>
      <c r="G410" s="69"/>
      <c r="H410" s="20" t="s">
        <v>24</v>
      </c>
      <c r="I410" s="21">
        <v>1</v>
      </c>
      <c r="J410" s="21">
        <v>1</v>
      </c>
      <c r="K410" s="22">
        <v>147277.40947370112</v>
      </c>
      <c r="L410" s="22">
        <v>147277.41</v>
      </c>
      <c r="M410" s="22">
        <f t="shared" ref="M410:M411" si="79">K410</f>
        <v>147277.40947370112</v>
      </c>
      <c r="N410" s="22">
        <f t="shared" ref="N410:N411" si="80">L410</f>
        <v>147277.41</v>
      </c>
      <c r="O410" s="23"/>
      <c r="P410" s="24"/>
      <c r="Q410" s="24"/>
      <c r="R410" s="24">
        <v>147277.41</v>
      </c>
      <c r="S410" s="24"/>
      <c r="T410" s="27"/>
      <c r="U410" s="27"/>
      <c r="V410" s="27"/>
      <c r="W410" s="27"/>
    </row>
    <row r="411" spans="1:23" x14ac:dyDescent="0.25">
      <c r="A411" s="19" t="s">
        <v>952</v>
      </c>
      <c r="B411" s="67" t="s">
        <v>1054</v>
      </c>
      <c r="C411" s="68"/>
      <c r="D411" s="69"/>
      <c r="E411" s="67" t="s">
        <v>1025</v>
      </c>
      <c r="F411" s="68"/>
      <c r="G411" s="69"/>
      <c r="H411" s="20" t="s">
        <v>38</v>
      </c>
      <c r="I411" s="26">
        <v>6.5</v>
      </c>
      <c r="J411" s="26">
        <v>6.5</v>
      </c>
      <c r="K411" s="22">
        <v>2606.4911548609862</v>
      </c>
      <c r="L411" s="22">
        <v>16942.2</v>
      </c>
      <c r="M411" s="22">
        <f t="shared" si="79"/>
        <v>2606.4911548609862</v>
      </c>
      <c r="N411" s="22">
        <f t="shared" si="80"/>
        <v>16942.2</v>
      </c>
      <c r="O411" s="23"/>
      <c r="P411" s="24"/>
      <c r="Q411" s="24"/>
      <c r="R411" s="24">
        <v>16942.2</v>
      </c>
      <c r="S411" s="24"/>
      <c r="T411" s="27"/>
      <c r="U411" s="27"/>
      <c r="V411" s="27"/>
      <c r="W411" s="27"/>
    </row>
    <row r="412" spans="1:23" x14ac:dyDescent="0.25">
      <c r="A412" s="19" t="s">
        <v>955</v>
      </c>
      <c r="B412" s="67" t="s">
        <v>1056</v>
      </c>
      <c r="C412" s="68"/>
      <c r="D412" s="69"/>
      <c r="E412" s="67" t="s">
        <v>1057</v>
      </c>
      <c r="F412" s="68"/>
      <c r="G412" s="69"/>
      <c r="H412" s="20" t="s">
        <v>28</v>
      </c>
      <c r="I412" s="21">
        <v>55</v>
      </c>
      <c r="J412" s="21">
        <v>55</v>
      </c>
      <c r="K412" s="22">
        <v>2013.8422765578362</v>
      </c>
      <c r="L412" s="22">
        <v>110761.33</v>
      </c>
      <c r="M412" s="22">
        <f t="shared" ref="M412:M414" si="81">K412</f>
        <v>2013.8422765578362</v>
      </c>
      <c r="N412" s="22">
        <f t="shared" ref="N412:N414" si="82">L412</f>
        <v>110761.33</v>
      </c>
      <c r="O412" s="23"/>
      <c r="P412" s="24"/>
      <c r="Q412" s="24"/>
      <c r="R412" s="24">
        <v>110761.33</v>
      </c>
      <c r="S412" s="24"/>
      <c r="T412" s="27"/>
      <c r="U412" s="27"/>
      <c r="V412" s="27"/>
      <c r="W412" s="27"/>
    </row>
    <row r="413" spans="1:23" x14ac:dyDescent="0.25">
      <c r="A413" s="19" t="s">
        <v>958</v>
      </c>
      <c r="B413" s="67" t="s">
        <v>1059</v>
      </c>
      <c r="C413" s="68"/>
      <c r="D413" s="69"/>
      <c r="E413" s="67" t="s">
        <v>1060</v>
      </c>
      <c r="F413" s="68"/>
      <c r="G413" s="69"/>
      <c r="H413" s="20" t="s">
        <v>24</v>
      </c>
      <c r="I413" s="21">
        <v>1</v>
      </c>
      <c r="J413" s="21">
        <v>1</v>
      </c>
      <c r="K413" s="22">
        <v>79835.260355772523</v>
      </c>
      <c r="L413" s="22">
        <v>79835.259999999995</v>
      </c>
      <c r="M413" s="22">
        <f t="shared" si="81"/>
        <v>79835.260355772523</v>
      </c>
      <c r="N413" s="22">
        <f t="shared" si="82"/>
        <v>79835.259999999995</v>
      </c>
      <c r="O413" s="23"/>
      <c r="P413" s="24"/>
      <c r="Q413" s="24"/>
      <c r="R413" s="24">
        <v>79835.259999999995</v>
      </c>
      <c r="S413" s="24"/>
      <c r="T413" s="27"/>
      <c r="U413" s="27"/>
      <c r="V413" s="27"/>
      <c r="W413" s="27"/>
    </row>
    <row r="414" spans="1:23" x14ac:dyDescent="0.25">
      <c r="A414" s="19" t="s">
        <v>961</v>
      </c>
      <c r="B414" s="67" t="s">
        <v>1062</v>
      </c>
      <c r="C414" s="68"/>
      <c r="D414" s="69"/>
      <c r="E414" s="67" t="s">
        <v>1045</v>
      </c>
      <c r="F414" s="68"/>
      <c r="G414" s="69"/>
      <c r="H414" s="20" t="s">
        <v>16</v>
      </c>
      <c r="I414" s="21">
        <v>4</v>
      </c>
      <c r="J414" s="21">
        <v>4</v>
      </c>
      <c r="K414" s="22">
        <v>91152.670357232812</v>
      </c>
      <c r="L414" s="22">
        <v>364610.68</v>
      </c>
      <c r="M414" s="22">
        <f t="shared" si="81"/>
        <v>91152.670357232812</v>
      </c>
      <c r="N414" s="22">
        <f t="shared" si="82"/>
        <v>364610.68</v>
      </c>
      <c r="O414" s="23"/>
      <c r="P414" s="24"/>
      <c r="Q414" s="24"/>
      <c r="R414" s="24">
        <v>364610.68</v>
      </c>
      <c r="S414" s="24"/>
      <c r="T414" s="27"/>
      <c r="U414" s="27"/>
      <c r="V414" s="27"/>
      <c r="W414" s="27"/>
    </row>
    <row r="415" spans="1:23" x14ac:dyDescent="0.25">
      <c r="A415" s="29"/>
      <c r="B415" s="63" t="s">
        <v>1063</v>
      </c>
      <c r="C415" s="64"/>
      <c r="D415" s="64"/>
      <c r="E415" s="64"/>
      <c r="F415" s="64"/>
      <c r="G415" s="64"/>
      <c r="H415" s="64"/>
      <c r="I415" s="64"/>
      <c r="J415" s="64"/>
      <c r="K415" s="65"/>
      <c r="L415" s="30">
        <f>SUM(L410:L414)</f>
        <v>719426.88</v>
      </c>
      <c r="M415" s="30"/>
      <c r="N415" s="30">
        <f>SUM(N410:N414)</f>
        <v>719426.88</v>
      </c>
      <c r="O415" s="24"/>
      <c r="P415" s="30"/>
      <c r="Q415" s="30"/>
      <c r="R415" s="30">
        <f>SUM(R410:R414)</f>
        <v>719426.88</v>
      </c>
      <c r="S415" s="24"/>
      <c r="T415" s="27"/>
      <c r="U415" s="27"/>
      <c r="V415" s="27"/>
      <c r="W415" s="27"/>
    </row>
    <row r="416" spans="1:23" x14ac:dyDescent="0.25">
      <c r="B416" s="70"/>
      <c r="C416" s="71"/>
      <c r="D416" s="72"/>
      <c r="E416" s="70" t="s">
        <v>1064</v>
      </c>
      <c r="F416" s="71"/>
      <c r="G416" s="72"/>
      <c r="H416" s="35"/>
      <c r="I416" s="35"/>
      <c r="J416" s="35"/>
      <c r="K416" s="35" t="s">
        <v>3</v>
      </c>
      <c r="L416" s="33" t="s">
        <v>3</v>
      </c>
      <c r="M416" s="33"/>
      <c r="N416" s="33"/>
      <c r="O416" s="33"/>
      <c r="P416" s="24"/>
      <c r="Q416" s="24"/>
      <c r="R416" s="24"/>
      <c r="S416" s="36"/>
      <c r="T416" s="27"/>
      <c r="U416" s="27"/>
      <c r="V416" s="27"/>
      <c r="W416" s="27"/>
    </row>
    <row r="417" spans="1:23" x14ac:dyDescent="0.25">
      <c r="A417" s="19" t="s">
        <v>964</v>
      </c>
      <c r="B417" s="67" t="s">
        <v>1066</v>
      </c>
      <c r="C417" s="68"/>
      <c r="D417" s="69"/>
      <c r="E417" s="67" t="s">
        <v>938</v>
      </c>
      <c r="F417" s="68"/>
      <c r="G417" s="69"/>
      <c r="H417" s="20" t="s">
        <v>24</v>
      </c>
      <c r="I417" s="21">
        <v>1</v>
      </c>
      <c r="J417" s="21">
        <v>1</v>
      </c>
      <c r="K417" s="22">
        <v>243331.21393189306</v>
      </c>
      <c r="L417" s="22">
        <v>243331.21</v>
      </c>
      <c r="M417" s="22">
        <f t="shared" ref="M417:M418" si="83">K417</f>
        <v>243331.21393189306</v>
      </c>
      <c r="N417" s="22">
        <f t="shared" ref="N417:N418" si="84">L417</f>
        <v>243331.21</v>
      </c>
      <c r="O417" s="23"/>
      <c r="P417" s="24"/>
      <c r="Q417" s="24"/>
      <c r="R417" s="24">
        <v>243331.21</v>
      </c>
      <c r="S417" s="36"/>
      <c r="T417" s="27"/>
      <c r="U417" s="27"/>
      <c r="V417" s="27"/>
      <c r="W417" s="27"/>
    </row>
    <row r="418" spans="1:23" x14ac:dyDescent="0.25">
      <c r="A418" s="19" t="s">
        <v>967</v>
      </c>
      <c r="B418" s="67" t="s">
        <v>1068</v>
      </c>
      <c r="C418" s="68"/>
      <c r="D418" s="69"/>
      <c r="E418" s="67" t="s">
        <v>1069</v>
      </c>
      <c r="F418" s="68"/>
      <c r="G418" s="69"/>
      <c r="H418" s="20" t="s">
        <v>38</v>
      </c>
      <c r="I418" s="26">
        <v>28.2</v>
      </c>
      <c r="J418" s="26">
        <v>28.2</v>
      </c>
      <c r="K418" s="22">
        <v>1782.57242976318</v>
      </c>
      <c r="L418" s="22">
        <v>50268.54</v>
      </c>
      <c r="M418" s="22">
        <f t="shared" si="83"/>
        <v>1782.57242976318</v>
      </c>
      <c r="N418" s="22">
        <f t="shared" si="84"/>
        <v>50268.54</v>
      </c>
      <c r="O418" s="23"/>
      <c r="P418" s="24"/>
      <c r="Q418" s="24"/>
      <c r="R418" s="24">
        <v>50268.54</v>
      </c>
      <c r="S418" s="36"/>
      <c r="T418" s="27"/>
      <c r="U418" s="27"/>
      <c r="V418" s="27"/>
      <c r="W418" s="27"/>
    </row>
    <row r="419" spans="1:23" x14ac:dyDescent="0.25">
      <c r="A419" s="19" t="s">
        <v>970</v>
      </c>
      <c r="B419" s="67" t="s">
        <v>1071</v>
      </c>
      <c r="C419" s="68"/>
      <c r="D419" s="69"/>
      <c r="E419" s="67" t="s">
        <v>1072</v>
      </c>
      <c r="F419" s="68"/>
      <c r="G419" s="69"/>
      <c r="H419" s="20" t="s">
        <v>1309</v>
      </c>
      <c r="I419" s="21">
        <v>415</v>
      </c>
      <c r="J419" s="21">
        <v>415</v>
      </c>
      <c r="K419" s="22">
        <v>62.303985309486002</v>
      </c>
      <c r="L419" s="22">
        <v>25856.15</v>
      </c>
      <c r="M419" s="22">
        <f t="shared" ref="M419:M422" si="85">K419</f>
        <v>62.303985309486002</v>
      </c>
      <c r="N419" s="22">
        <f t="shared" ref="N419:N422" si="86">L419</f>
        <v>25856.15</v>
      </c>
      <c r="O419" s="23"/>
      <c r="P419" s="24"/>
      <c r="Q419" s="24"/>
      <c r="R419" s="24">
        <v>25856.15</v>
      </c>
      <c r="S419" s="36"/>
      <c r="T419" s="27"/>
      <c r="U419" s="27"/>
      <c r="V419" s="27"/>
      <c r="W419" s="27"/>
    </row>
    <row r="420" spans="1:23" x14ac:dyDescent="0.25">
      <c r="A420" s="19" t="s">
        <v>973</v>
      </c>
      <c r="B420" s="67" t="s">
        <v>1074</v>
      </c>
      <c r="C420" s="68"/>
      <c r="D420" s="69"/>
      <c r="E420" s="67" t="s">
        <v>1075</v>
      </c>
      <c r="F420" s="68"/>
      <c r="G420" s="69"/>
      <c r="H420" s="20" t="s">
        <v>28</v>
      </c>
      <c r="I420" s="21">
        <v>205</v>
      </c>
      <c r="J420" s="21">
        <v>205</v>
      </c>
      <c r="K420" s="22">
        <v>2162.3452132814518</v>
      </c>
      <c r="L420" s="22">
        <v>443280.77</v>
      </c>
      <c r="M420" s="22">
        <f t="shared" si="85"/>
        <v>2162.3452132814518</v>
      </c>
      <c r="N420" s="22">
        <f t="shared" si="86"/>
        <v>443280.77</v>
      </c>
      <c r="O420" s="23"/>
      <c r="P420" s="24"/>
      <c r="Q420" s="24"/>
      <c r="R420" s="24">
        <v>443280.77</v>
      </c>
      <c r="S420" s="36"/>
      <c r="T420" s="27"/>
      <c r="U420" s="27"/>
      <c r="V420" s="27"/>
      <c r="W420" s="27"/>
    </row>
    <row r="421" spans="1:23" x14ac:dyDescent="0.25">
      <c r="A421" s="19" t="s">
        <v>976</v>
      </c>
      <c r="B421" s="67" t="s">
        <v>1077</v>
      </c>
      <c r="C421" s="68"/>
      <c r="D421" s="69"/>
      <c r="E421" s="67" t="s">
        <v>579</v>
      </c>
      <c r="F421" s="68"/>
      <c r="G421" s="69"/>
      <c r="H421" s="20" t="s">
        <v>16</v>
      </c>
      <c r="I421" s="21">
        <v>2</v>
      </c>
      <c r="J421" s="21">
        <v>2</v>
      </c>
      <c r="K421" s="22">
        <v>49482.804010672509</v>
      </c>
      <c r="L421" s="22">
        <v>98965.61</v>
      </c>
      <c r="M421" s="22">
        <f t="shared" si="85"/>
        <v>49482.804010672509</v>
      </c>
      <c r="N421" s="22">
        <f t="shared" si="86"/>
        <v>98965.61</v>
      </c>
      <c r="O421" s="23"/>
      <c r="P421" s="24"/>
      <c r="Q421" s="24"/>
      <c r="R421" s="24">
        <v>98965.61</v>
      </c>
      <c r="S421" s="36"/>
      <c r="T421" s="27"/>
      <c r="U421" s="27"/>
      <c r="V421" s="27"/>
      <c r="W421" s="27"/>
    </row>
    <row r="422" spans="1:23" x14ac:dyDescent="0.25">
      <c r="A422" s="19" t="s">
        <v>978</v>
      </c>
      <c r="B422" s="67" t="s">
        <v>1079</v>
      </c>
      <c r="C422" s="68"/>
      <c r="D422" s="69"/>
      <c r="E422" s="67" t="s">
        <v>1045</v>
      </c>
      <c r="F422" s="68"/>
      <c r="G422" s="69"/>
      <c r="H422" s="20" t="s">
        <v>16</v>
      </c>
      <c r="I422" s="21">
        <v>3</v>
      </c>
      <c r="J422" s="21">
        <v>3</v>
      </c>
      <c r="K422" s="22">
        <v>65883.773545409553</v>
      </c>
      <c r="L422" s="22">
        <v>197651.32</v>
      </c>
      <c r="M422" s="22">
        <f t="shared" si="85"/>
        <v>65883.773545409553</v>
      </c>
      <c r="N422" s="22">
        <f t="shared" si="86"/>
        <v>197651.32</v>
      </c>
      <c r="O422" s="23"/>
      <c r="P422" s="24"/>
      <c r="Q422" s="24"/>
      <c r="R422" s="24">
        <v>197651.32</v>
      </c>
      <c r="S422" s="24"/>
      <c r="T422" s="27"/>
      <c r="U422" s="27"/>
      <c r="V422" s="27"/>
      <c r="W422" s="27"/>
    </row>
    <row r="423" spans="1:23" x14ac:dyDescent="0.25">
      <c r="A423" s="29"/>
      <c r="B423" s="63" t="s">
        <v>1080</v>
      </c>
      <c r="C423" s="64"/>
      <c r="D423" s="64"/>
      <c r="E423" s="64"/>
      <c r="F423" s="64"/>
      <c r="G423" s="64"/>
      <c r="H423" s="64"/>
      <c r="I423" s="64"/>
      <c r="J423" s="64"/>
      <c r="K423" s="65"/>
      <c r="L423" s="30">
        <f>SUM(L417:L422)</f>
        <v>1059353.6000000001</v>
      </c>
      <c r="M423" s="30"/>
      <c r="N423" s="30">
        <f>SUM(N417:N422)</f>
        <v>1059353.6000000001</v>
      </c>
      <c r="O423" s="24"/>
      <c r="P423" s="30"/>
      <c r="Q423" s="30"/>
      <c r="R423" s="30">
        <f>SUM(R417:R422)</f>
        <v>1059353.6000000001</v>
      </c>
      <c r="S423" s="31"/>
      <c r="T423" s="27"/>
      <c r="U423" s="27"/>
      <c r="V423" s="27"/>
      <c r="W423" s="27"/>
    </row>
    <row r="424" spans="1:23" x14ac:dyDescent="0.25">
      <c r="B424" s="70"/>
      <c r="C424" s="71"/>
      <c r="D424" s="72"/>
      <c r="E424" s="70" t="s">
        <v>1081</v>
      </c>
      <c r="F424" s="71"/>
      <c r="G424" s="72"/>
      <c r="H424" s="35"/>
      <c r="I424" s="35"/>
      <c r="J424" s="35"/>
      <c r="K424" s="35" t="s">
        <v>3</v>
      </c>
      <c r="L424" s="33" t="s">
        <v>3</v>
      </c>
      <c r="M424" s="33"/>
      <c r="N424" s="33"/>
      <c r="O424" s="33"/>
      <c r="P424" s="24"/>
      <c r="Q424" s="24"/>
      <c r="R424" s="24"/>
      <c r="S424" s="24"/>
      <c r="T424" s="27"/>
      <c r="U424" s="27"/>
      <c r="V424" s="27"/>
      <c r="W424" s="27"/>
    </row>
    <row r="425" spans="1:23" x14ac:dyDescent="0.25">
      <c r="A425" s="19" t="s">
        <v>980</v>
      </c>
      <c r="B425" s="67" t="s">
        <v>1083</v>
      </c>
      <c r="C425" s="68"/>
      <c r="D425" s="69"/>
      <c r="E425" s="67" t="s">
        <v>1084</v>
      </c>
      <c r="F425" s="68"/>
      <c r="G425" s="69"/>
      <c r="H425" s="20" t="s">
        <v>24</v>
      </c>
      <c r="I425" s="21">
        <v>1</v>
      </c>
      <c r="J425" s="21">
        <v>1</v>
      </c>
      <c r="K425" s="22">
        <v>356080.19842546515</v>
      </c>
      <c r="L425" s="22">
        <v>356080.2</v>
      </c>
      <c r="M425" s="22">
        <f>K425</f>
        <v>356080.19842546515</v>
      </c>
      <c r="N425" s="22">
        <f>L425</f>
        <v>356080.2</v>
      </c>
      <c r="O425" s="23"/>
      <c r="P425" s="24"/>
      <c r="Q425" s="24"/>
      <c r="R425" s="24">
        <v>356080.2</v>
      </c>
      <c r="S425" s="24"/>
      <c r="T425" s="27"/>
      <c r="U425" s="27"/>
      <c r="V425" s="27"/>
      <c r="W425" s="27"/>
    </row>
    <row r="426" spans="1:23" x14ac:dyDescent="0.25">
      <c r="A426" s="19" t="s">
        <v>982</v>
      </c>
      <c r="B426" s="67" t="s">
        <v>1086</v>
      </c>
      <c r="C426" s="68"/>
      <c r="D426" s="69"/>
      <c r="E426" s="67" t="s">
        <v>1025</v>
      </c>
      <c r="F426" s="68"/>
      <c r="G426" s="69"/>
      <c r="H426" s="20" t="s">
        <v>38</v>
      </c>
      <c r="I426" s="26">
        <v>1.2</v>
      </c>
      <c r="J426" s="26">
        <v>1.2</v>
      </c>
      <c r="K426" s="22">
        <v>1977.412898591472</v>
      </c>
      <c r="L426" s="22">
        <v>2372.89</v>
      </c>
      <c r="M426" s="22">
        <f t="shared" ref="M426:M440" si="87">K426</f>
        <v>1977.412898591472</v>
      </c>
      <c r="N426" s="22">
        <f t="shared" ref="N426:N440" si="88">L426</f>
        <v>2372.89</v>
      </c>
      <c r="O426" s="23"/>
      <c r="P426" s="24"/>
      <c r="Q426" s="24"/>
      <c r="R426" s="24">
        <v>2372.89</v>
      </c>
      <c r="S426" s="24"/>
      <c r="T426" s="27"/>
      <c r="U426" s="27"/>
      <c r="V426" s="27"/>
      <c r="W426" s="27"/>
    </row>
    <row r="427" spans="1:23" x14ac:dyDescent="0.25">
      <c r="A427" s="19" t="s">
        <v>987</v>
      </c>
      <c r="B427" s="67" t="s">
        <v>1088</v>
      </c>
      <c r="C427" s="68"/>
      <c r="D427" s="69"/>
      <c r="E427" s="67" t="s">
        <v>1089</v>
      </c>
      <c r="F427" s="68"/>
      <c r="G427" s="69"/>
      <c r="H427" s="20" t="s">
        <v>16</v>
      </c>
      <c r="I427" s="21">
        <v>22</v>
      </c>
      <c r="J427" s="21">
        <v>22</v>
      </c>
      <c r="K427" s="22">
        <v>22008.059618050884</v>
      </c>
      <c r="L427" s="22">
        <v>484177.31</v>
      </c>
      <c r="M427" s="22">
        <f t="shared" si="87"/>
        <v>22008.059618050884</v>
      </c>
      <c r="N427" s="22">
        <f t="shared" si="88"/>
        <v>484177.31</v>
      </c>
      <c r="O427" s="23"/>
      <c r="P427" s="24"/>
      <c r="Q427" s="24"/>
      <c r="R427" s="24">
        <v>484177.31</v>
      </c>
      <c r="S427" s="24"/>
      <c r="T427" s="27"/>
      <c r="U427" s="27"/>
      <c r="V427" s="27"/>
      <c r="W427" s="27"/>
    </row>
    <row r="428" spans="1:23" x14ac:dyDescent="0.25">
      <c r="A428" s="19" t="s">
        <v>989</v>
      </c>
      <c r="B428" s="67" t="s">
        <v>1091</v>
      </c>
      <c r="C428" s="68"/>
      <c r="D428" s="69"/>
      <c r="E428" s="67" t="s">
        <v>1092</v>
      </c>
      <c r="F428" s="68"/>
      <c r="G428" s="69"/>
      <c r="H428" s="20" t="s">
        <v>28</v>
      </c>
      <c r="I428" s="26">
        <v>11.5</v>
      </c>
      <c r="J428" s="26">
        <v>11.5</v>
      </c>
      <c r="K428" s="22">
        <v>3002.8869560149201</v>
      </c>
      <c r="L428" s="22">
        <v>34533.199999999997</v>
      </c>
      <c r="M428" s="22">
        <f t="shared" si="87"/>
        <v>3002.8869560149201</v>
      </c>
      <c r="N428" s="22">
        <f t="shared" si="88"/>
        <v>34533.199999999997</v>
      </c>
      <c r="O428" s="23"/>
      <c r="P428" s="24"/>
      <c r="Q428" s="24"/>
      <c r="R428" s="24">
        <v>34533.199999999997</v>
      </c>
      <c r="S428" s="24"/>
      <c r="T428" s="27"/>
      <c r="U428" s="27"/>
      <c r="V428" s="27"/>
      <c r="W428" s="27"/>
    </row>
    <row r="429" spans="1:23" x14ac:dyDescent="0.25">
      <c r="A429" s="19" t="s">
        <v>992</v>
      </c>
      <c r="B429" s="67" t="s">
        <v>1094</v>
      </c>
      <c r="C429" s="68"/>
      <c r="D429" s="69"/>
      <c r="E429" s="67" t="s">
        <v>1095</v>
      </c>
      <c r="F429" s="68"/>
      <c r="G429" s="69"/>
      <c r="H429" s="20" t="s">
        <v>28</v>
      </c>
      <c r="I429" s="21">
        <v>212</v>
      </c>
      <c r="J429" s="21">
        <v>212</v>
      </c>
      <c r="K429" s="22">
        <v>4113.0478770723539</v>
      </c>
      <c r="L429" s="22">
        <v>871966.15</v>
      </c>
      <c r="M429" s="22">
        <f t="shared" si="87"/>
        <v>4113.0478770723539</v>
      </c>
      <c r="N429" s="22">
        <f t="shared" si="88"/>
        <v>871966.15</v>
      </c>
      <c r="O429" s="23"/>
      <c r="P429" s="24"/>
      <c r="Q429" s="24"/>
      <c r="R429" s="24">
        <v>871966.15</v>
      </c>
      <c r="S429" s="24"/>
      <c r="T429" s="27"/>
      <c r="U429" s="27"/>
      <c r="V429" s="27"/>
      <c r="W429" s="27"/>
    </row>
    <row r="430" spans="1:23" x14ac:dyDescent="0.25">
      <c r="A430" s="19" t="s">
        <v>994</v>
      </c>
      <c r="B430" s="67" t="s">
        <v>1097</v>
      </c>
      <c r="C430" s="68"/>
      <c r="D430" s="69"/>
      <c r="E430" s="67" t="s">
        <v>1098</v>
      </c>
      <c r="F430" s="68"/>
      <c r="G430" s="69"/>
      <c r="H430" s="20" t="s">
        <v>28</v>
      </c>
      <c r="I430" s="26">
        <v>30.3</v>
      </c>
      <c r="J430" s="26">
        <v>30.3</v>
      </c>
      <c r="K430" s="22">
        <v>6677.2204699811518</v>
      </c>
      <c r="L430" s="22">
        <v>202319.78</v>
      </c>
      <c r="M430" s="22">
        <f t="shared" si="87"/>
        <v>6677.2204699811518</v>
      </c>
      <c r="N430" s="22">
        <f t="shared" si="88"/>
        <v>202319.78</v>
      </c>
      <c r="O430" s="23"/>
      <c r="P430" s="24"/>
      <c r="Q430" s="24"/>
      <c r="R430" s="24">
        <v>202319.78</v>
      </c>
      <c r="S430" s="24"/>
      <c r="T430" s="27"/>
      <c r="U430" s="27"/>
      <c r="V430" s="27"/>
      <c r="W430" s="27"/>
    </row>
    <row r="431" spans="1:23" x14ac:dyDescent="0.25">
      <c r="A431" s="19" t="s">
        <v>998</v>
      </c>
      <c r="B431" s="67" t="s">
        <v>1100</v>
      </c>
      <c r="C431" s="68"/>
      <c r="D431" s="69"/>
      <c r="E431" s="67" t="s">
        <v>1101</v>
      </c>
      <c r="F431" s="68"/>
      <c r="G431" s="69"/>
      <c r="H431" s="20" t="s">
        <v>28</v>
      </c>
      <c r="I431" s="21">
        <v>12</v>
      </c>
      <c r="J431" s="21">
        <v>12</v>
      </c>
      <c r="K431" s="22">
        <v>28706.847234790934</v>
      </c>
      <c r="L431" s="22">
        <v>344482.17</v>
      </c>
      <c r="M431" s="22">
        <f t="shared" si="87"/>
        <v>28706.847234790934</v>
      </c>
      <c r="N431" s="22">
        <f t="shared" si="88"/>
        <v>344482.17</v>
      </c>
      <c r="O431" s="23"/>
      <c r="P431" s="24"/>
      <c r="Q431" s="24"/>
      <c r="R431" s="24">
        <v>344482.17</v>
      </c>
      <c r="S431" s="24"/>
      <c r="T431" s="27"/>
      <c r="U431" s="27"/>
      <c r="V431" s="27"/>
      <c r="W431" s="27"/>
    </row>
    <row r="432" spans="1:23" x14ac:dyDescent="0.25">
      <c r="A432" s="19" t="s">
        <v>1002</v>
      </c>
      <c r="B432" s="67" t="s">
        <v>1103</v>
      </c>
      <c r="C432" s="68"/>
      <c r="D432" s="69"/>
      <c r="E432" s="67" t="s">
        <v>1104</v>
      </c>
      <c r="F432" s="68"/>
      <c r="G432" s="69"/>
      <c r="H432" s="20" t="s">
        <v>16</v>
      </c>
      <c r="I432" s="21">
        <v>16</v>
      </c>
      <c r="J432" s="21">
        <v>16</v>
      </c>
      <c r="K432" s="22">
        <v>3829.8298566730141</v>
      </c>
      <c r="L432" s="22">
        <v>61277.279999999999</v>
      </c>
      <c r="M432" s="22">
        <f t="shared" si="87"/>
        <v>3829.8298566730141</v>
      </c>
      <c r="N432" s="22">
        <f t="shared" si="88"/>
        <v>61277.279999999999</v>
      </c>
      <c r="O432" s="23"/>
      <c r="P432" s="24"/>
      <c r="Q432" s="24"/>
      <c r="R432" s="24">
        <v>61277.279999999999</v>
      </c>
      <c r="S432" s="24"/>
      <c r="T432" s="27"/>
      <c r="U432" s="27"/>
      <c r="V432" s="27"/>
      <c r="W432" s="27"/>
    </row>
    <row r="433" spans="1:23" x14ac:dyDescent="0.25">
      <c r="A433" s="19" t="s">
        <v>1004</v>
      </c>
      <c r="B433" s="67" t="s">
        <v>1106</v>
      </c>
      <c r="C433" s="68"/>
      <c r="D433" s="69"/>
      <c r="E433" s="67" t="s">
        <v>1107</v>
      </c>
      <c r="F433" s="68"/>
      <c r="G433" s="69"/>
      <c r="H433" s="20" t="s">
        <v>16</v>
      </c>
      <c r="I433" s="21">
        <v>2</v>
      </c>
      <c r="J433" s="21">
        <v>2</v>
      </c>
      <c r="K433" s="22">
        <v>846.79900071840598</v>
      </c>
      <c r="L433" s="22">
        <v>1693.6</v>
      </c>
      <c r="M433" s="22">
        <f t="shared" si="87"/>
        <v>846.79900071840598</v>
      </c>
      <c r="N433" s="22">
        <f t="shared" si="88"/>
        <v>1693.6</v>
      </c>
      <c r="O433" s="23"/>
      <c r="P433" s="24"/>
      <c r="Q433" s="24"/>
      <c r="R433" s="24">
        <v>1693.6</v>
      </c>
      <c r="S433" s="24"/>
      <c r="T433" s="27"/>
      <c r="U433" s="27"/>
      <c r="V433" s="27"/>
      <c r="W433" s="27"/>
    </row>
    <row r="434" spans="1:23" x14ac:dyDescent="0.25">
      <c r="A434" s="19" t="s">
        <v>1006</v>
      </c>
      <c r="B434" s="67" t="s">
        <v>1109</v>
      </c>
      <c r="C434" s="68"/>
      <c r="D434" s="69"/>
      <c r="E434" s="67" t="s">
        <v>1110</v>
      </c>
      <c r="F434" s="68"/>
      <c r="G434" s="69"/>
      <c r="H434" s="20" t="s">
        <v>24</v>
      </c>
      <c r="I434" s="21">
        <v>1</v>
      </c>
      <c r="J434" s="21">
        <v>1</v>
      </c>
      <c r="K434" s="22">
        <v>31161.264140342304</v>
      </c>
      <c r="L434" s="22">
        <v>31161.26</v>
      </c>
      <c r="M434" s="22">
        <f t="shared" si="87"/>
        <v>31161.264140342304</v>
      </c>
      <c r="N434" s="22">
        <f t="shared" si="88"/>
        <v>31161.26</v>
      </c>
      <c r="O434" s="23"/>
      <c r="P434" s="24"/>
      <c r="Q434" s="24"/>
      <c r="R434" s="24">
        <v>31161.26</v>
      </c>
      <c r="S434" s="24"/>
      <c r="T434" s="27"/>
      <c r="U434" s="27"/>
      <c r="V434" s="27"/>
      <c r="W434" s="27"/>
    </row>
    <row r="435" spans="1:23" x14ac:dyDescent="0.25">
      <c r="A435" s="19" t="s">
        <v>1009</v>
      </c>
      <c r="B435" s="67" t="s">
        <v>1112</v>
      </c>
      <c r="C435" s="68"/>
      <c r="D435" s="69"/>
      <c r="E435" s="67" t="s">
        <v>1113</v>
      </c>
      <c r="F435" s="68"/>
      <c r="G435" s="69"/>
      <c r="H435" s="20" t="s">
        <v>24</v>
      </c>
      <c r="I435" s="21">
        <v>2</v>
      </c>
      <c r="J435" s="21">
        <v>2</v>
      </c>
      <c r="K435" s="22">
        <v>279848.86002242297</v>
      </c>
      <c r="L435" s="22">
        <v>559697.72</v>
      </c>
      <c r="M435" s="22">
        <f t="shared" si="87"/>
        <v>279848.86002242297</v>
      </c>
      <c r="N435" s="22">
        <f t="shared" si="88"/>
        <v>559697.72</v>
      </c>
      <c r="O435" s="23"/>
      <c r="P435" s="24"/>
      <c r="Q435" s="24"/>
      <c r="R435" s="24">
        <v>559697.72</v>
      </c>
      <c r="S435" s="24"/>
      <c r="T435" s="27"/>
      <c r="U435" s="27"/>
      <c r="V435" s="27"/>
      <c r="W435" s="27"/>
    </row>
    <row r="436" spans="1:23" x14ac:dyDescent="0.25">
      <c r="A436" s="19" t="s">
        <v>1011</v>
      </c>
      <c r="B436" s="67" t="s">
        <v>1115</v>
      </c>
      <c r="C436" s="68"/>
      <c r="D436" s="69"/>
      <c r="E436" s="67" t="s">
        <v>1116</v>
      </c>
      <c r="F436" s="68"/>
      <c r="G436" s="69"/>
      <c r="H436" s="20" t="s">
        <v>16</v>
      </c>
      <c r="I436" s="21">
        <v>5</v>
      </c>
      <c r="J436" s="21">
        <v>5</v>
      </c>
      <c r="K436" s="22">
        <v>8656.3046234875201</v>
      </c>
      <c r="L436" s="22">
        <v>43281.52</v>
      </c>
      <c r="M436" s="22">
        <f t="shared" si="87"/>
        <v>8656.3046234875201</v>
      </c>
      <c r="N436" s="22">
        <f t="shared" si="88"/>
        <v>43281.52</v>
      </c>
      <c r="O436" s="23"/>
      <c r="P436" s="24"/>
      <c r="Q436" s="24"/>
      <c r="R436" s="24">
        <v>43281.52</v>
      </c>
      <c r="S436" s="24"/>
      <c r="T436" s="27"/>
      <c r="U436" s="27"/>
      <c r="V436" s="27"/>
      <c r="W436" s="27"/>
    </row>
    <row r="437" spans="1:23" x14ac:dyDescent="0.25">
      <c r="A437" s="19" t="s">
        <v>1013</v>
      </c>
      <c r="B437" s="67" t="s">
        <v>1118</v>
      </c>
      <c r="C437" s="68"/>
      <c r="D437" s="69"/>
      <c r="E437" s="67" t="s">
        <v>1119</v>
      </c>
      <c r="F437" s="68"/>
      <c r="G437" s="69"/>
      <c r="H437" s="20" t="s">
        <v>16</v>
      </c>
      <c r="I437" s="21">
        <v>5</v>
      </c>
      <c r="J437" s="21">
        <v>5</v>
      </c>
      <c r="K437" s="22">
        <v>18726.679915949571</v>
      </c>
      <c r="L437" s="22">
        <v>93633.4</v>
      </c>
      <c r="M437" s="22">
        <f t="shared" si="87"/>
        <v>18726.679915949571</v>
      </c>
      <c r="N437" s="22">
        <f t="shared" si="88"/>
        <v>93633.4</v>
      </c>
      <c r="O437" s="23"/>
      <c r="P437" s="24"/>
      <c r="Q437" s="24"/>
      <c r="R437" s="24">
        <v>93633.4</v>
      </c>
      <c r="S437" s="24"/>
      <c r="T437" s="27"/>
      <c r="U437" s="27"/>
      <c r="V437" s="27"/>
      <c r="W437" s="27"/>
    </row>
    <row r="438" spans="1:23" x14ac:dyDescent="0.25">
      <c r="A438" s="19" t="s">
        <v>1016</v>
      </c>
      <c r="B438" s="67" t="s">
        <v>1121</v>
      </c>
      <c r="C438" s="68"/>
      <c r="D438" s="69"/>
      <c r="E438" s="67" t="s">
        <v>1122</v>
      </c>
      <c r="F438" s="68"/>
      <c r="G438" s="69"/>
      <c r="H438" s="20" t="s">
        <v>16</v>
      </c>
      <c r="I438" s="21">
        <v>1</v>
      </c>
      <c r="J438" s="21">
        <v>1</v>
      </c>
      <c r="K438" s="22">
        <v>26520.069866325048</v>
      </c>
      <c r="L438" s="22">
        <v>26520.07</v>
      </c>
      <c r="M438" s="22">
        <f t="shared" si="87"/>
        <v>26520.069866325048</v>
      </c>
      <c r="N438" s="22">
        <f t="shared" si="88"/>
        <v>26520.07</v>
      </c>
      <c r="O438" s="23"/>
      <c r="P438" s="24"/>
      <c r="Q438" s="24"/>
      <c r="R438" s="24">
        <v>26520.07</v>
      </c>
      <c r="S438" s="24"/>
      <c r="T438" s="27"/>
      <c r="U438" s="27"/>
      <c r="V438" s="27"/>
      <c r="W438" s="27"/>
    </row>
    <row r="439" spans="1:23" x14ac:dyDescent="0.25">
      <c r="A439" s="19" t="s">
        <v>1021</v>
      </c>
      <c r="B439" s="67" t="s">
        <v>1124</v>
      </c>
      <c r="C439" s="68"/>
      <c r="D439" s="69"/>
      <c r="E439" s="67" t="s">
        <v>685</v>
      </c>
      <c r="F439" s="68"/>
      <c r="G439" s="69"/>
      <c r="H439" s="20" t="s">
        <v>28</v>
      </c>
      <c r="I439" s="21">
        <v>80</v>
      </c>
      <c r="J439" s="21">
        <v>80</v>
      </c>
      <c r="K439" s="22">
        <v>223.73925173170198</v>
      </c>
      <c r="L439" s="22">
        <v>17899.14</v>
      </c>
      <c r="M439" s="22">
        <f t="shared" si="87"/>
        <v>223.73925173170198</v>
      </c>
      <c r="N439" s="22">
        <f t="shared" si="88"/>
        <v>17899.14</v>
      </c>
      <c r="O439" s="23"/>
      <c r="P439" s="24"/>
      <c r="Q439" s="24"/>
      <c r="R439" s="24">
        <v>17899.14</v>
      </c>
      <c r="S439" s="24"/>
      <c r="T439" s="27"/>
      <c r="U439" s="27"/>
      <c r="V439" s="27"/>
      <c r="W439" s="27"/>
    </row>
    <row r="440" spans="1:23" x14ac:dyDescent="0.25">
      <c r="A440" s="19" t="s">
        <v>1023</v>
      </c>
      <c r="B440" s="67" t="s">
        <v>1126</v>
      </c>
      <c r="C440" s="68"/>
      <c r="D440" s="69"/>
      <c r="E440" s="67" t="s">
        <v>1127</v>
      </c>
      <c r="F440" s="68"/>
      <c r="G440" s="69"/>
      <c r="H440" s="20" t="s">
        <v>28</v>
      </c>
      <c r="I440" s="21">
        <v>80</v>
      </c>
      <c r="J440" s="21">
        <v>80</v>
      </c>
      <c r="K440" s="22">
        <v>1290.8653587305639</v>
      </c>
      <c r="L440" s="22">
        <v>103269.23</v>
      </c>
      <c r="M440" s="22">
        <f t="shared" si="87"/>
        <v>1290.8653587305639</v>
      </c>
      <c r="N440" s="22">
        <f t="shared" si="88"/>
        <v>103269.23</v>
      </c>
      <c r="O440" s="23"/>
      <c r="P440" s="24"/>
      <c r="Q440" s="24"/>
      <c r="R440" s="24">
        <v>103269.23</v>
      </c>
      <c r="S440" s="24"/>
      <c r="T440" s="27"/>
      <c r="U440" s="27"/>
      <c r="V440" s="27"/>
      <c r="W440" s="27"/>
    </row>
    <row r="441" spans="1:23" x14ac:dyDescent="0.25">
      <c r="A441" s="19" t="s">
        <v>1026</v>
      </c>
      <c r="B441" s="67" t="s">
        <v>1129</v>
      </c>
      <c r="C441" s="68"/>
      <c r="D441" s="69"/>
      <c r="E441" s="67" t="s">
        <v>579</v>
      </c>
      <c r="F441" s="68"/>
      <c r="G441" s="69"/>
      <c r="H441" s="20" t="s">
        <v>16</v>
      </c>
      <c r="I441" s="21">
        <v>2</v>
      </c>
      <c r="J441" s="21">
        <v>2</v>
      </c>
      <c r="K441" s="22">
        <v>40274.67687894572</v>
      </c>
      <c r="L441" s="22">
        <v>80549.350000000006</v>
      </c>
      <c r="M441" s="22">
        <f>K441</f>
        <v>40274.67687894572</v>
      </c>
      <c r="N441" s="22">
        <f>L441</f>
        <v>80549.350000000006</v>
      </c>
      <c r="O441" s="23"/>
      <c r="P441" s="24"/>
      <c r="Q441" s="24"/>
      <c r="R441" s="24">
        <v>80549.350000000006</v>
      </c>
      <c r="S441" s="24"/>
      <c r="T441" s="27"/>
      <c r="U441" s="27"/>
      <c r="V441" s="27"/>
      <c r="W441" s="27"/>
    </row>
    <row r="442" spans="1:23" x14ac:dyDescent="0.25">
      <c r="A442" s="19" t="s">
        <v>1029</v>
      </c>
      <c r="B442" s="67" t="s">
        <v>1131</v>
      </c>
      <c r="C442" s="68"/>
      <c r="D442" s="69"/>
      <c r="E442" s="67" t="s">
        <v>1132</v>
      </c>
      <c r="F442" s="68"/>
      <c r="G442" s="69"/>
      <c r="H442" s="20" t="s">
        <v>16</v>
      </c>
      <c r="I442" s="21">
        <v>2</v>
      </c>
      <c r="J442" s="21">
        <v>2</v>
      </c>
      <c r="K442" s="22">
        <v>338230.06186854083</v>
      </c>
      <c r="L442" s="22">
        <v>676460.12</v>
      </c>
      <c r="M442" s="22">
        <f t="shared" ref="M442:M446" si="89">K442</f>
        <v>338230.06186854083</v>
      </c>
      <c r="N442" s="22">
        <f t="shared" ref="N442:N446" si="90">L442</f>
        <v>676460.12</v>
      </c>
      <c r="O442" s="23"/>
      <c r="P442" s="24"/>
      <c r="Q442" s="24"/>
      <c r="R442" s="24">
        <v>676460.12</v>
      </c>
      <c r="S442" s="24"/>
      <c r="T442" s="27"/>
      <c r="U442" s="27"/>
      <c r="V442" s="27"/>
      <c r="W442" s="27"/>
    </row>
    <row r="443" spans="1:23" x14ac:dyDescent="0.25">
      <c r="A443" s="19" t="s">
        <v>1032</v>
      </c>
      <c r="B443" s="67" t="s">
        <v>1134</v>
      </c>
      <c r="C443" s="68"/>
      <c r="D443" s="69"/>
      <c r="E443" s="67" t="s">
        <v>1135</v>
      </c>
      <c r="F443" s="68"/>
      <c r="G443" s="69"/>
      <c r="H443" s="20" t="s">
        <v>16</v>
      </c>
      <c r="I443" s="21">
        <v>3</v>
      </c>
      <c r="J443" s="21">
        <v>3</v>
      </c>
      <c r="K443" s="22">
        <v>1111913.679493269</v>
      </c>
      <c r="L443" s="22">
        <v>3335741.04</v>
      </c>
      <c r="M443" s="22">
        <f t="shared" si="89"/>
        <v>1111913.679493269</v>
      </c>
      <c r="N443" s="22">
        <f t="shared" si="90"/>
        <v>3335741.04</v>
      </c>
      <c r="O443" s="23"/>
      <c r="P443" s="24"/>
      <c r="Q443" s="24"/>
      <c r="R443" s="24">
        <v>3335741.04</v>
      </c>
      <c r="S443" s="24"/>
      <c r="T443" s="27"/>
      <c r="U443" s="27"/>
      <c r="V443" s="27"/>
      <c r="W443" s="27"/>
    </row>
    <row r="444" spans="1:23" x14ac:dyDescent="0.25">
      <c r="A444" s="19" t="s">
        <v>1034</v>
      </c>
      <c r="B444" s="67" t="s">
        <v>1137</v>
      </c>
      <c r="C444" s="68"/>
      <c r="D444" s="69"/>
      <c r="E444" s="67" t="s">
        <v>1138</v>
      </c>
      <c r="F444" s="68"/>
      <c r="G444" s="69"/>
      <c r="H444" s="20" t="s">
        <v>24</v>
      </c>
      <c r="I444" s="21">
        <v>1</v>
      </c>
      <c r="J444" s="21">
        <v>1</v>
      </c>
      <c r="K444" s="22">
        <v>33415.130456106162</v>
      </c>
      <c r="L444" s="22">
        <v>33415.129999999997</v>
      </c>
      <c r="M444" s="22">
        <f t="shared" si="89"/>
        <v>33415.130456106162</v>
      </c>
      <c r="N444" s="22">
        <f t="shared" si="90"/>
        <v>33415.129999999997</v>
      </c>
      <c r="O444" s="23"/>
      <c r="P444" s="24"/>
      <c r="Q444" s="24"/>
      <c r="R444" s="24">
        <v>33415.129999999997</v>
      </c>
      <c r="S444" s="24"/>
      <c r="T444" s="27"/>
      <c r="U444" s="27"/>
      <c r="V444" s="27"/>
      <c r="W444" s="27"/>
    </row>
    <row r="445" spans="1:23" x14ac:dyDescent="0.25">
      <c r="A445" s="19" t="s">
        <v>1037</v>
      </c>
      <c r="B445" s="67" t="s">
        <v>1140</v>
      </c>
      <c r="C445" s="68"/>
      <c r="D445" s="69"/>
      <c r="E445" s="67" t="s">
        <v>1141</v>
      </c>
      <c r="F445" s="68"/>
      <c r="G445" s="69"/>
      <c r="H445" s="20" t="s">
        <v>24</v>
      </c>
      <c r="I445" s="21">
        <v>1</v>
      </c>
      <c r="J445" s="21">
        <v>1</v>
      </c>
      <c r="K445" s="22">
        <v>165156.13642720535</v>
      </c>
      <c r="L445" s="22">
        <v>165156.14000000001</v>
      </c>
      <c r="M445" s="22">
        <f t="shared" si="89"/>
        <v>165156.13642720535</v>
      </c>
      <c r="N445" s="22">
        <f t="shared" si="90"/>
        <v>165156.14000000001</v>
      </c>
      <c r="O445" s="23"/>
      <c r="P445" s="24"/>
      <c r="Q445" s="24"/>
      <c r="R445" s="24">
        <v>165156.14000000001</v>
      </c>
      <c r="S445" s="24"/>
      <c r="T445" s="27"/>
      <c r="U445" s="27"/>
      <c r="V445" s="27"/>
      <c r="W445" s="27"/>
    </row>
    <row r="446" spans="1:23" x14ac:dyDescent="0.25">
      <c r="A446" s="19" t="s">
        <v>1040</v>
      </c>
      <c r="B446" s="67" t="s">
        <v>1143</v>
      </c>
      <c r="C446" s="68"/>
      <c r="D446" s="69"/>
      <c r="E446" s="67" t="s">
        <v>1144</v>
      </c>
      <c r="F446" s="68"/>
      <c r="G446" s="69"/>
      <c r="H446" s="20" t="s">
        <v>24</v>
      </c>
      <c r="I446" s="21">
        <v>1</v>
      </c>
      <c r="J446" s="21">
        <v>1</v>
      </c>
      <c r="K446" s="22">
        <v>27796.142629469599</v>
      </c>
      <c r="L446" s="22">
        <v>27796.14</v>
      </c>
      <c r="M446" s="22">
        <f t="shared" si="89"/>
        <v>27796.142629469599</v>
      </c>
      <c r="N446" s="22">
        <f t="shared" si="90"/>
        <v>27796.14</v>
      </c>
      <c r="O446" s="23"/>
      <c r="P446" s="24"/>
      <c r="Q446" s="24"/>
      <c r="R446" s="24">
        <v>27796.14</v>
      </c>
      <c r="S446" s="24"/>
      <c r="T446" s="27"/>
      <c r="U446" s="27"/>
      <c r="V446" s="27"/>
      <c r="W446" s="27"/>
    </row>
    <row r="447" spans="1:23" x14ac:dyDescent="0.25">
      <c r="A447" s="19" t="s">
        <v>1043</v>
      </c>
      <c r="B447" s="67" t="s">
        <v>1146</v>
      </c>
      <c r="C447" s="68"/>
      <c r="D447" s="69"/>
      <c r="E447" s="67" t="s">
        <v>1147</v>
      </c>
      <c r="F447" s="68"/>
      <c r="G447" s="69"/>
      <c r="H447" s="20" t="s">
        <v>24</v>
      </c>
      <c r="I447" s="21">
        <v>1</v>
      </c>
      <c r="J447" s="21">
        <v>1</v>
      </c>
      <c r="K447" s="22">
        <v>176382.58241115487</v>
      </c>
      <c r="L447" s="22">
        <v>176382.58</v>
      </c>
      <c r="M447" s="22">
        <f t="shared" ref="M447" si="91">K447</f>
        <v>176382.58241115487</v>
      </c>
      <c r="N447" s="22">
        <f t="shared" ref="N447" si="92">L447</f>
        <v>176382.58</v>
      </c>
      <c r="O447" s="23"/>
      <c r="P447" s="24"/>
      <c r="Q447" s="24"/>
      <c r="R447" s="24">
        <v>176382.58</v>
      </c>
      <c r="S447" s="24"/>
      <c r="T447" s="27"/>
      <c r="U447" s="27"/>
      <c r="V447" s="27"/>
      <c r="W447" s="27"/>
    </row>
    <row r="448" spans="1:23" x14ac:dyDescent="0.25">
      <c r="A448" s="29"/>
      <c r="B448" s="63" t="s">
        <v>1148</v>
      </c>
      <c r="C448" s="64"/>
      <c r="D448" s="64"/>
      <c r="E448" s="64"/>
      <c r="F448" s="64"/>
      <c r="G448" s="64"/>
      <c r="H448" s="64"/>
      <c r="I448" s="64"/>
      <c r="J448" s="64"/>
      <c r="K448" s="65"/>
      <c r="L448" s="30">
        <f>SUM(L425:L447)</f>
        <v>7729865.419999999</v>
      </c>
      <c r="M448" s="30"/>
      <c r="N448" s="30">
        <f>SUM(N425:N447)</f>
        <v>7729865.419999999</v>
      </c>
      <c r="O448" s="24"/>
      <c r="P448" s="30"/>
      <c r="Q448" s="30"/>
      <c r="R448" s="30">
        <f>SUM(R425:R447)</f>
        <v>7729865.419999999</v>
      </c>
      <c r="S448" s="24"/>
      <c r="T448" s="27"/>
      <c r="U448" s="27"/>
      <c r="V448" s="27"/>
      <c r="W448" s="27"/>
    </row>
    <row r="449" spans="1:23" x14ac:dyDescent="0.25">
      <c r="B449" s="70"/>
      <c r="C449" s="71"/>
      <c r="D449" s="72"/>
      <c r="E449" s="70" t="s">
        <v>1149</v>
      </c>
      <c r="F449" s="71"/>
      <c r="G449" s="72"/>
      <c r="H449" s="35"/>
      <c r="I449" s="35"/>
      <c r="J449" s="35"/>
      <c r="K449" s="35" t="s">
        <v>3</v>
      </c>
      <c r="L449" s="33" t="s">
        <v>3</v>
      </c>
      <c r="M449" s="33"/>
      <c r="N449" s="33"/>
      <c r="O449" s="33"/>
      <c r="P449" s="24"/>
      <c r="Q449" s="24"/>
      <c r="R449" s="24"/>
      <c r="S449" s="24"/>
      <c r="T449" s="27"/>
      <c r="U449" s="27"/>
      <c r="V449" s="27"/>
      <c r="W449" s="27"/>
    </row>
    <row r="450" spans="1:23" x14ac:dyDescent="0.25">
      <c r="A450" s="19" t="s">
        <v>1046</v>
      </c>
      <c r="B450" s="67" t="s">
        <v>1151</v>
      </c>
      <c r="C450" s="68"/>
      <c r="D450" s="69"/>
      <c r="E450" s="67" t="s">
        <v>1152</v>
      </c>
      <c r="F450" s="68"/>
      <c r="G450" s="69"/>
      <c r="H450" s="20" t="s">
        <v>24</v>
      </c>
      <c r="I450" s="21">
        <v>1</v>
      </c>
      <c r="J450" s="21">
        <v>1</v>
      </c>
      <c r="K450" s="22">
        <v>119995.70497169593</v>
      </c>
      <c r="L450" s="22">
        <v>119995.7</v>
      </c>
      <c r="M450" s="22">
        <f>K450</f>
        <v>119995.70497169593</v>
      </c>
      <c r="N450" s="22">
        <f>L450</f>
        <v>119995.7</v>
      </c>
      <c r="O450" s="23"/>
      <c r="P450" s="24"/>
      <c r="Q450" s="24"/>
      <c r="R450" s="24"/>
      <c r="S450" s="24">
        <v>119995.7</v>
      </c>
      <c r="T450" s="27"/>
      <c r="U450" s="27"/>
      <c r="V450" s="27"/>
      <c r="W450" s="27"/>
    </row>
    <row r="451" spans="1:23" x14ac:dyDescent="0.25">
      <c r="A451" s="19" t="s">
        <v>1051</v>
      </c>
      <c r="B451" s="67" t="s">
        <v>1154</v>
      </c>
      <c r="C451" s="68"/>
      <c r="D451" s="69"/>
      <c r="E451" s="67" t="s">
        <v>1155</v>
      </c>
      <c r="F451" s="68"/>
      <c r="G451" s="69"/>
      <c r="H451" s="20" t="s">
        <v>1309</v>
      </c>
      <c r="I451" s="26">
        <v>693.5</v>
      </c>
      <c r="J451" s="26">
        <v>693.5</v>
      </c>
      <c r="K451" s="22">
        <v>2903.2881214438562</v>
      </c>
      <c r="L451" s="22">
        <v>2013430.31</v>
      </c>
      <c r="M451" s="22">
        <f t="shared" ref="M451:M465" si="93">K451</f>
        <v>2903.2881214438562</v>
      </c>
      <c r="N451" s="22">
        <f t="shared" ref="N451:N465" si="94">L451</f>
        <v>2013430.31</v>
      </c>
      <c r="O451" s="23"/>
      <c r="P451" s="24"/>
      <c r="Q451" s="24"/>
      <c r="R451" s="24"/>
      <c r="S451" s="24">
        <v>2013430.31</v>
      </c>
      <c r="T451" s="27"/>
      <c r="U451" s="27"/>
      <c r="V451" s="27"/>
      <c r="W451" s="27"/>
    </row>
    <row r="452" spans="1:23" x14ac:dyDescent="0.25">
      <c r="A452" s="19" t="s">
        <v>1053</v>
      </c>
      <c r="B452" s="67" t="s">
        <v>1157</v>
      </c>
      <c r="C452" s="68"/>
      <c r="D452" s="69"/>
      <c r="E452" s="67" t="s">
        <v>1158</v>
      </c>
      <c r="F452" s="68"/>
      <c r="G452" s="69"/>
      <c r="H452" s="20" t="s">
        <v>28</v>
      </c>
      <c r="I452" s="26">
        <v>396.3</v>
      </c>
      <c r="J452" s="26">
        <v>396.3</v>
      </c>
      <c r="K452" s="22">
        <v>1542.508598773476</v>
      </c>
      <c r="L452" s="22">
        <v>611296.15</v>
      </c>
      <c r="M452" s="22">
        <f t="shared" si="93"/>
        <v>1542.508598773476</v>
      </c>
      <c r="N452" s="22">
        <f t="shared" si="94"/>
        <v>611296.15</v>
      </c>
      <c r="O452" s="23"/>
      <c r="P452" s="24"/>
      <c r="Q452" s="24"/>
      <c r="R452" s="24"/>
      <c r="S452" s="24">
        <v>611296.15</v>
      </c>
      <c r="T452" s="27"/>
      <c r="U452" s="27"/>
      <c r="V452" s="27"/>
      <c r="W452" s="27"/>
    </row>
    <row r="453" spans="1:23" x14ac:dyDescent="0.25">
      <c r="A453" s="19" t="s">
        <v>1055</v>
      </c>
      <c r="B453" s="67" t="s">
        <v>1160</v>
      </c>
      <c r="C453" s="68"/>
      <c r="D453" s="69"/>
      <c r="E453" s="67" t="s">
        <v>1161</v>
      </c>
      <c r="F453" s="68"/>
      <c r="G453" s="69"/>
      <c r="H453" s="20" t="s">
        <v>28</v>
      </c>
      <c r="I453" s="21">
        <v>81</v>
      </c>
      <c r="J453" s="21">
        <v>81</v>
      </c>
      <c r="K453" s="22">
        <v>1271.158477859082</v>
      </c>
      <c r="L453" s="22">
        <v>102963.84</v>
      </c>
      <c r="M453" s="22">
        <f t="shared" si="93"/>
        <v>1271.158477859082</v>
      </c>
      <c r="N453" s="22">
        <f t="shared" si="94"/>
        <v>102963.84</v>
      </c>
      <c r="O453" s="23"/>
      <c r="P453" s="24"/>
      <c r="Q453" s="24"/>
      <c r="R453" s="24"/>
      <c r="S453" s="24">
        <v>102963.84</v>
      </c>
      <c r="T453" s="27"/>
      <c r="U453" s="27"/>
      <c r="V453" s="27"/>
      <c r="W453" s="27"/>
    </row>
    <row r="454" spans="1:23" x14ac:dyDescent="0.25">
      <c r="A454" s="19" t="s">
        <v>1058</v>
      </c>
      <c r="B454" s="67" t="s">
        <v>1163</v>
      </c>
      <c r="C454" s="68"/>
      <c r="D454" s="69"/>
      <c r="E454" s="67" t="s">
        <v>1164</v>
      </c>
      <c r="F454" s="68"/>
      <c r="G454" s="69"/>
      <c r="H454" s="20" t="s">
        <v>1309</v>
      </c>
      <c r="I454" s="26">
        <v>5.8</v>
      </c>
      <c r="J454" s="26">
        <v>5.8</v>
      </c>
      <c r="K454" s="22">
        <v>1119.4523025485819</v>
      </c>
      <c r="L454" s="22">
        <v>6492.83</v>
      </c>
      <c r="M454" s="22">
        <f t="shared" si="93"/>
        <v>1119.4523025485819</v>
      </c>
      <c r="N454" s="22">
        <f t="shared" si="94"/>
        <v>6492.83</v>
      </c>
      <c r="O454" s="23"/>
      <c r="P454" s="24"/>
      <c r="Q454" s="24"/>
      <c r="R454" s="24"/>
      <c r="S454" s="24">
        <v>6492.83</v>
      </c>
      <c r="T454" s="27"/>
      <c r="U454" s="27"/>
      <c r="V454" s="27"/>
      <c r="W454" s="27"/>
    </row>
    <row r="455" spans="1:23" x14ac:dyDescent="0.25">
      <c r="A455" s="19" t="s">
        <v>1061</v>
      </c>
      <c r="B455" s="67" t="s">
        <v>1166</v>
      </c>
      <c r="C455" s="68"/>
      <c r="D455" s="69"/>
      <c r="E455" s="67" t="s">
        <v>1167</v>
      </c>
      <c r="F455" s="68"/>
      <c r="G455" s="69"/>
      <c r="H455" s="20" t="s">
        <v>1309</v>
      </c>
      <c r="I455" s="26">
        <v>318.10000000000002</v>
      </c>
      <c r="J455" s="26">
        <v>318.10000000000002</v>
      </c>
      <c r="K455" s="22">
        <v>2820.5709511024261</v>
      </c>
      <c r="L455" s="22">
        <v>897223.62</v>
      </c>
      <c r="M455" s="22">
        <f t="shared" si="93"/>
        <v>2820.5709511024261</v>
      </c>
      <c r="N455" s="22">
        <f t="shared" si="94"/>
        <v>897223.62</v>
      </c>
      <c r="O455" s="23"/>
      <c r="P455" s="24"/>
      <c r="Q455" s="24"/>
      <c r="R455" s="24"/>
      <c r="S455" s="24">
        <v>897223.62</v>
      </c>
      <c r="T455" s="27"/>
      <c r="U455" s="27"/>
      <c r="V455" s="27"/>
      <c r="W455" s="27"/>
    </row>
    <row r="456" spans="1:23" x14ac:dyDescent="0.25">
      <c r="A456" s="19" t="s">
        <v>1065</v>
      </c>
      <c r="B456" s="67" t="s">
        <v>1168</v>
      </c>
      <c r="C456" s="68"/>
      <c r="D456" s="69"/>
      <c r="E456" s="67" t="s">
        <v>1169</v>
      </c>
      <c r="F456" s="68"/>
      <c r="G456" s="69"/>
      <c r="H456" s="20" t="s">
        <v>1309</v>
      </c>
      <c r="I456" s="26">
        <v>14.2</v>
      </c>
      <c r="J456" s="26">
        <v>14.2</v>
      </c>
      <c r="K456" s="22">
        <v>1273.7847355824899</v>
      </c>
      <c r="L456" s="22">
        <v>18087.740000000002</v>
      </c>
      <c r="M456" s="22">
        <f t="shared" si="93"/>
        <v>1273.7847355824899</v>
      </c>
      <c r="N456" s="22">
        <f t="shared" si="94"/>
        <v>18087.740000000002</v>
      </c>
      <c r="O456" s="23"/>
      <c r="P456" s="24"/>
      <c r="Q456" s="24"/>
      <c r="R456" s="24"/>
      <c r="S456" s="24">
        <v>18087.740000000002</v>
      </c>
      <c r="T456" s="27"/>
      <c r="U456" s="27"/>
      <c r="V456" s="27"/>
      <c r="W456" s="27"/>
    </row>
    <row r="457" spans="1:23" x14ac:dyDescent="0.25">
      <c r="A457" s="19" t="s">
        <v>1067</v>
      </c>
      <c r="B457" s="67" t="s">
        <v>1170</v>
      </c>
      <c r="C457" s="68"/>
      <c r="D457" s="69"/>
      <c r="E457" s="67" t="s">
        <v>1171</v>
      </c>
      <c r="F457" s="68"/>
      <c r="G457" s="69"/>
      <c r="H457" s="20" t="s">
        <v>1309</v>
      </c>
      <c r="I457" s="21">
        <v>33</v>
      </c>
      <c r="J457" s="21">
        <v>33</v>
      </c>
      <c r="K457" s="22">
        <v>1758.6177759830039</v>
      </c>
      <c r="L457" s="22">
        <v>58034.39</v>
      </c>
      <c r="M457" s="22">
        <f t="shared" si="93"/>
        <v>1758.6177759830039</v>
      </c>
      <c r="N457" s="22">
        <f t="shared" si="94"/>
        <v>58034.39</v>
      </c>
      <c r="O457" s="23"/>
      <c r="P457" s="24"/>
      <c r="Q457" s="24"/>
      <c r="R457" s="24"/>
      <c r="S457" s="24">
        <v>58034.39</v>
      </c>
      <c r="T457" s="27"/>
      <c r="U457" s="27"/>
      <c r="V457" s="27"/>
      <c r="W457" s="27"/>
    </row>
    <row r="458" spans="1:23" x14ac:dyDescent="0.25">
      <c r="A458" s="19" t="s">
        <v>1070</v>
      </c>
      <c r="B458" s="67" t="s">
        <v>1172</v>
      </c>
      <c r="C458" s="68"/>
      <c r="D458" s="69"/>
      <c r="E458" s="67" t="s">
        <v>1173</v>
      </c>
      <c r="F458" s="68"/>
      <c r="G458" s="69"/>
      <c r="H458" s="20" t="s">
        <v>1309</v>
      </c>
      <c r="I458" s="26">
        <v>57.8</v>
      </c>
      <c r="J458" s="26">
        <v>57.8</v>
      </c>
      <c r="K458" s="22">
        <v>1538.69853548535</v>
      </c>
      <c r="L458" s="22">
        <v>88936.78</v>
      </c>
      <c r="M458" s="22">
        <f t="shared" si="93"/>
        <v>1538.69853548535</v>
      </c>
      <c r="N458" s="22">
        <f t="shared" si="94"/>
        <v>88936.78</v>
      </c>
      <c r="O458" s="23"/>
      <c r="P458" s="24"/>
      <c r="Q458" s="24"/>
      <c r="R458" s="24"/>
      <c r="S458" s="24">
        <v>88936.78</v>
      </c>
      <c r="T458" s="27"/>
      <c r="U458" s="27"/>
      <c r="V458" s="27"/>
      <c r="W458" s="27"/>
    </row>
    <row r="459" spans="1:23" x14ac:dyDescent="0.25">
      <c r="A459" s="19" t="s">
        <v>1073</v>
      </c>
      <c r="B459" s="67" t="s">
        <v>1174</v>
      </c>
      <c r="C459" s="68"/>
      <c r="D459" s="69"/>
      <c r="E459" s="67" t="s">
        <v>1175</v>
      </c>
      <c r="F459" s="68"/>
      <c r="G459" s="69"/>
      <c r="H459" s="20" t="s">
        <v>1309</v>
      </c>
      <c r="I459" s="26">
        <v>164.5</v>
      </c>
      <c r="J459" s="26">
        <v>164.5</v>
      </c>
      <c r="K459" s="22">
        <v>2086.7806160579398</v>
      </c>
      <c r="L459" s="22">
        <v>343275.41</v>
      </c>
      <c r="M459" s="22">
        <f t="shared" si="93"/>
        <v>2086.7806160579398</v>
      </c>
      <c r="N459" s="22">
        <f t="shared" si="94"/>
        <v>343275.41</v>
      </c>
      <c r="O459" s="23"/>
      <c r="P459" s="24"/>
      <c r="Q459" s="24"/>
      <c r="R459" s="24"/>
      <c r="S459" s="24">
        <v>343275.41</v>
      </c>
      <c r="T459" s="27"/>
      <c r="U459" s="27"/>
      <c r="V459" s="27"/>
      <c r="W459" s="27"/>
    </row>
    <row r="460" spans="1:23" x14ac:dyDescent="0.25">
      <c r="A460" s="19" t="s">
        <v>1076</v>
      </c>
      <c r="B460" s="67" t="s">
        <v>1176</v>
      </c>
      <c r="C460" s="68"/>
      <c r="D460" s="69"/>
      <c r="E460" s="67" t="s">
        <v>1177</v>
      </c>
      <c r="F460" s="68"/>
      <c r="G460" s="69"/>
      <c r="H460" s="20" t="s">
        <v>1309</v>
      </c>
      <c r="I460" s="21">
        <v>93</v>
      </c>
      <c r="J460" s="21">
        <v>93</v>
      </c>
      <c r="K460" s="22">
        <v>757.16800796118594</v>
      </c>
      <c r="L460" s="22">
        <v>70416.62</v>
      </c>
      <c r="M460" s="22">
        <f t="shared" si="93"/>
        <v>757.16800796118594</v>
      </c>
      <c r="N460" s="22">
        <f t="shared" si="94"/>
        <v>70416.62</v>
      </c>
      <c r="O460" s="23"/>
      <c r="P460" s="24"/>
      <c r="Q460" s="24"/>
      <c r="R460" s="24"/>
      <c r="S460" s="24">
        <v>70416.62</v>
      </c>
      <c r="T460" s="27"/>
      <c r="U460" s="27"/>
      <c r="V460" s="27"/>
      <c r="W460" s="27"/>
    </row>
    <row r="461" spans="1:23" x14ac:dyDescent="0.25">
      <c r="A461" s="19" t="s">
        <v>1078</v>
      </c>
      <c r="B461" s="67" t="s">
        <v>1178</v>
      </c>
      <c r="C461" s="68"/>
      <c r="D461" s="69"/>
      <c r="E461" s="67" t="s">
        <v>1179</v>
      </c>
      <c r="F461" s="68"/>
      <c r="G461" s="69"/>
      <c r="H461" s="20" t="s">
        <v>1309</v>
      </c>
      <c r="I461" s="21">
        <v>85</v>
      </c>
      <c r="J461" s="21">
        <v>85</v>
      </c>
      <c r="K461" s="22">
        <v>2922.2787502089541</v>
      </c>
      <c r="L461" s="22">
        <v>248393.69</v>
      </c>
      <c r="M461" s="22">
        <f t="shared" si="93"/>
        <v>2922.2787502089541</v>
      </c>
      <c r="N461" s="22">
        <f t="shared" si="94"/>
        <v>248393.69</v>
      </c>
      <c r="O461" s="23"/>
      <c r="P461" s="24"/>
      <c r="Q461" s="24"/>
      <c r="R461" s="24"/>
      <c r="S461" s="24">
        <v>248393.69</v>
      </c>
      <c r="T461" s="27"/>
      <c r="U461" s="27"/>
      <c r="V461" s="27"/>
      <c r="W461" s="27"/>
    </row>
    <row r="462" spans="1:23" x14ac:dyDescent="0.25">
      <c r="A462" s="19" t="s">
        <v>1082</v>
      </c>
      <c r="B462" s="67" t="s">
        <v>1180</v>
      </c>
      <c r="C462" s="68"/>
      <c r="D462" s="69"/>
      <c r="E462" s="67" t="s">
        <v>1181</v>
      </c>
      <c r="F462" s="68"/>
      <c r="G462" s="69"/>
      <c r="H462" s="20" t="s">
        <v>16</v>
      </c>
      <c r="I462" s="21">
        <v>32</v>
      </c>
      <c r="J462" s="21">
        <v>32</v>
      </c>
      <c r="K462" s="22">
        <v>778.96395747628799</v>
      </c>
      <c r="L462" s="22">
        <v>24926.85</v>
      </c>
      <c r="M462" s="22">
        <f t="shared" si="93"/>
        <v>778.96395747628799</v>
      </c>
      <c r="N462" s="22">
        <f t="shared" si="94"/>
        <v>24926.85</v>
      </c>
      <c r="O462" s="23"/>
      <c r="P462" s="24"/>
      <c r="Q462" s="24"/>
      <c r="R462" s="24"/>
      <c r="S462" s="24">
        <v>24926.85</v>
      </c>
      <c r="T462" s="27"/>
      <c r="U462" s="27"/>
      <c r="V462" s="27"/>
      <c r="W462" s="27"/>
    </row>
    <row r="463" spans="1:23" x14ac:dyDescent="0.25">
      <c r="A463" s="19" t="s">
        <v>1085</v>
      </c>
      <c r="B463" s="67" t="s">
        <v>1182</v>
      </c>
      <c r="C463" s="68"/>
      <c r="D463" s="69"/>
      <c r="E463" s="67" t="s">
        <v>1183</v>
      </c>
      <c r="F463" s="68"/>
      <c r="G463" s="69"/>
      <c r="H463" s="20" t="s">
        <v>16</v>
      </c>
      <c r="I463" s="21">
        <v>7</v>
      </c>
      <c r="J463" s="21">
        <v>7</v>
      </c>
      <c r="K463" s="22">
        <v>5017.137098355558</v>
      </c>
      <c r="L463" s="22">
        <v>35119.96</v>
      </c>
      <c r="M463" s="22">
        <f t="shared" si="93"/>
        <v>5017.137098355558</v>
      </c>
      <c r="N463" s="22">
        <f t="shared" si="94"/>
        <v>35119.96</v>
      </c>
      <c r="O463" s="23"/>
      <c r="P463" s="24"/>
      <c r="Q463" s="24"/>
      <c r="R463" s="24"/>
      <c r="S463" s="24">
        <v>35119.96</v>
      </c>
      <c r="T463" s="27"/>
      <c r="U463" s="27"/>
      <c r="V463" s="27"/>
      <c r="W463" s="27"/>
    </row>
    <row r="464" spans="1:23" x14ac:dyDescent="0.25">
      <c r="A464" s="19" t="s">
        <v>1087</v>
      </c>
      <c r="B464" s="67" t="s">
        <v>1184</v>
      </c>
      <c r="C464" s="68"/>
      <c r="D464" s="69"/>
      <c r="E464" s="67" t="s">
        <v>1185</v>
      </c>
      <c r="F464" s="68"/>
      <c r="G464" s="69"/>
      <c r="H464" s="20" t="s">
        <v>1309</v>
      </c>
      <c r="I464" s="21">
        <v>160</v>
      </c>
      <c r="J464" s="21">
        <v>160</v>
      </c>
      <c r="K464" s="22">
        <v>752.96002683617996</v>
      </c>
      <c r="L464" s="22">
        <v>120473.60000000001</v>
      </c>
      <c r="M464" s="22">
        <f t="shared" si="93"/>
        <v>752.96002683617996</v>
      </c>
      <c r="N464" s="22">
        <f t="shared" si="94"/>
        <v>120473.60000000001</v>
      </c>
      <c r="O464" s="23"/>
      <c r="P464" s="24"/>
      <c r="Q464" s="24"/>
      <c r="R464" s="24"/>
      <c r="S464" s="24">
        <v>120473.60000000001</v>
      </c>
      <c r="T464" s="27"/>
      <c r="U464" s="27"/>
      <c r="V464" s="27"/>
      <c r="W464" s="27"/>
    </row>
    <row r="465" spans="1:23" x14ac:dyDescent="0.25">
      <c r="A465" s="19" t="s">
        <v>1090</v>
      </c>
      <c r="B465" s="67" t="s">
        <v>1186</v>
      </c>
      <c r="C465" s="68"/>
      <c r="D465" s="69"/>
      <c r="E465" s="67" t="s">
        <v>1187</v>
      </c>
      <c r="F465" s="68"/>
      <c r="G465" s="69"/>
      <c r="H465" s="20" t="s">
        <v>16</v>
      </c>
      <c r="I465" s="21">
        <v>15</v>
      </c>
      <c r="J465" s="21">
        <v>15</v>
      </c>
      <c r="K465" s="22">
        <v>14662.546088975694</v>
      </c>
      <c r="L465" s="22">
        <v>219938.19</v>
      </c>
      <c r="M465" s="22">
        <f t="shared" si="93"/>
        <v>14662.546088975694</v>
      </c>
      <c r="N465" s="22">
        <f t="shared" si="94"/>
        <v>219938.19</v>
      </c>
      <c r="O465" s="23"/>
      <c r="P465" s="24"/>
      <c r="Q465" s="24"/>
      <c r="R465" s="24"/>
      <c r="S465" s="24">
        <v>219938.19</v>
      </c>
      <c r="T465" s="27"/>
      <c r="U465" s="27"/>
      <c r="V465" s="27"/>
      <c r="W465" s="27"/>
    </row>
    <row r="466" spans="1:23" x14ac:dyDescent="0.25">
      <c r="A466" s="19" t="s">
        <v>1093</v>
      </c>
      <c r="B466" s="67" t="s">
        <v>1188</v>
      </c>
      <c r="C466" s="68"/>
      <c r="D466" s="69"/>
      <c r="E466" s="67" t="s">
        <v>1189</v>
      </c>
      <c r="F466" s="68"/>
      <c r="G466" s="69"/>
      <c r="H466" s="20" t="s">
        <v>16</v>
      </c>
      <c r="I466" s="21">
        <v>1</v>
      </c>
      <c r="J466" s="21">
        <v>1</v>
      </c>
      <c r="K466" s="22">
        <v>199085.32698883087</v>
      </c>
      <c r="L466" s="22">
        <v>199085.33</v>
      </c>
      <c r="M466" s="22">
        <f>K466</f>
        <v>199085.32698883087</v>
      </c>
      <c r="N466" s="22">
        <f>L466</f>
        <v>199085.33</v>
      </c>
      <c r="O466" s="23"/>
      <c r="P466" s="24"/>
      <c r="Q466" s="24"/>
      <c r="R466" s="24"/>
      <c r="S466" s="24">
        <v>199085.33</v>
      </c>
      <c r="T466" s="27"/>
      <c r="U466" s="27"/>
      <c r="V466" s="27"/>
      <c r="W466" s="27"/>
    </row>
    <row r="467" spans="1:23" x14ac:dyDescent="0.25">
      <c r="A467" s="19" t="s">
        <v>1096</v>
      </c>
      <c r="B467" s="67" t="s">
        <v>1190</v>
      </c>
      <c r="C467" s="68"/>
      <c r="D467" s="69"/>
      <c r="E467" s="67" t="s">
        <v>1191</v>
      </c>
      <c r="F467" s="68"/>
      <c r="G467" s="69"/>
      <c r="H467" s="20" t="s">
        <v>16</v>
      </c>
      <c r="I467" s="21">
        <v>52</v>
      </c>
      <c r="J467" s="21">
        <v>52</v>
      </c>
      <c r="K467" s="22">
        <v>4979.2951120682701</v>
      </c>
      <c r="L467" s="22">
        <v>258923.35</v>
      </c>
      <c r="M467" s="22">
        <f t="shared" ref="M467:M471" si="95">K467</f>
        <v>4979.2951120682701</v>
      </c>
      <c r="N467" s="22">
        <f t="shared" ref="N467:N471" si="96">L467</f>
        <v>258923.35</v>
      </c>
      <c r="O467" s="23"/>
      <c r="P467" s="24"/>
      <c r="Q467" s="24"/>
      <c r="R467" s="24"/>
      <c r="S467" s="24">
        <v>258923.35</v>
      </c>
      <c r="T467" s="27"/>
      <c r="U467" s="27"/>
      <c r="V467" s="27"/>
      <c r="W467" s="27"/>
    </row>
    <row r="468" spans="1:23" x14ac:dyDescent="0.25">
      <c r="A468" s="19" t="s">
        <v>1099</v>
      </c>
      <c r="B468" s="67" t="s">
        <v>1192</v>
      </c>
      <c r="C468" s="68"/>
      <c r="D468" s="69"/>
      <c r="E468" s="67" t="s">
        <v>1193</v>
      </c>
      <c r="F468" s="68"/>
      <c r="G468" s="69"/>
      <c r="H468" s="20" t="s">
        <v>1308</v>
      </c>
      <c r="I468" s="26">
        <v>104.3</v>
      </c>
      <c r="J468" s="26">
        <v>104.3</v>
      </c>
      <c r="K468" s="22">
        <v>2168.5626794827017</v>
      </c>
      <c r="L468" s="22">
        <v>226181.08</v>
      </c>
      <c r="M468" s="22">
        <f t="shared" si="95"/>
        <v>2168.5626794827017</v>
      </c>
      <c r="N468" s="22">
        <f t="shared" si="96"/>
        <v>226181.08</v>
      </c>
      <c r="O468" s="23"/>
      <c r="P468" s="24"/>
      <c r="Q468" s="24"/>
      <c r="R468" s="24"/>
      <c r="S468" s="24">
        <v>226181.08</v>
      </c>
      <c r="T468" s="27"/>
      <c r="U468" s="27"/>
      <c r="V468" s="27"/>
      <c r="W468" s="27"/>
    </row>
    <row r="469" spans="1:23" x14ac:dyDescent="0.25">
      <c r="A469" s="19" t="s">
        <v>1102</v>
      </c>
      <c r="B469" s="67" t="s">
        <v>1194</v>
      </c>
      <c r="C469" s="68"/>
      <c r="D469" s="69"/>
      <c r="E469" s="67" t="s">
        <v>1195</v>
      </c>
      <c r="F469" s="68"/>
      <c r="G469" s="69"/>
      <c r="H469" s="20" t="s">
        <v>16</v>
      </c>
      <c r="I469" s="21">
        <v>3</v>
      </c>
      <c r="J469" s="21">
        <v>3</v>
      </c>
      <c r="K469" s="22">
        <v>40998.58890368967</v>
      </c>
      <c r="L469" s="22">
        <v>122995.77</v>
      </c>
      <c r="M469" s="22">
        <f t="shared" si="95"/>
        <v>40998.58890368967</v>
      </c>
      <c r="N469" s="22">
        <f t="shared" si="96"/>
        <v>122995.77</v>
      </c>
      <c r="O469" s="23"/>
      <c r="P469" s="24"/>
      <c r="Q469" s="24"/>
      <c r="R469" s="24"/>
      <c r="S469" s="24">
        <v>122995.77</v>
      </c>
      <c r="T469" s="27"/>
      <c r="U469" s="27"/>
      <c r="V469" s="27"/>
      <c r="W469" s="27"/>
    </row>
    <row r="470" spans="1:23" x14ac:dyDescent="0.25">
      <c r="A470" s="19" t="s">
        <v>1105</v>
      </c>
      <c r="B470" s="67" t="s">
        <v>1196</v>
      </c>
      <c r="C470" s="68"/>
      <c r="D470" s="69"/>
      <c r="E470" s="67" t="s">
        <v>1197</v>
      </c>
      <c r="F470" s="68"/>
      <c r="G470" s="69"/>
      <c r="H470" s="20" t="s">
        <v>16</v>
      </c>
      <c r="I470" s="21">
        <v>4</v>
      </c>
      <c r="J470" s="21">
        <v>4</v>
      </c>
      <c r="K470" s="22">
        <v>104180.14221063082</v>
      </c>
      <c r="L470" s="22">
        <v>416720.57</v>
      </c>
      <c r="M470" s="22">
        <f t="shared" si="95"/>
        <v>104180.14221063082</v>
      </c>
      <c r="N470" s="22">
        <f t="shared" si="96"/>
        <v>416720.57</v>
      </c>
      <c r="O470" s="23"/>
      <c r="P470" s="24"/>
      <c r="Q470" s="24"/>
      <c r="R470" s="24"/>
      <c r="S470" s="24">
        <v>416720.57</v>
      </c>
      <c r="T470" s="27"/>
      <c r="U470" s="27"/>
      <c r="V470" s="27"/>
      <c r="W470" s="27"/>
    </row>
    <row r="471" spans="1:23" x14ac:dyDescent="0.25">
      <c r="A471" s="19" t="s">
        <v>1108</v>
      </c>
      <c r="B471" s="67" t="s">
        <v>1198</v>
      </c>
      <c r="C471" s="68"/>
      <c r="D471" s="69"/>
      <c r="E471" s="67" t="s">
        <v>1199</v>
      </c>
      <c r="F471" s="68"/>
      <c r="G471" s="69"/>
      <c r="H471" s="20" t="s">
        <v>38</v>
      </c>
      <c r="I471" s="26">
        <v>5.2</v>
      </c>
      <c r="J471" s="26">
        <v>5.2</v>
      </c>
      <c r="K471" s="22">
        <v>535.99532627735994</v>
      </c>
      <c r="L471" s="22">
        <v>2787.11</v>
      </c>
      <c r="M471" s="22">
        <f t="shared" si="95"/>
        <v>535.99532627735994</v>
      </c>
      <c r="N471" s="22">
        <f t="shared" si="96"/>
        <v>2787.11</v>
      </c>
      <c r="O471" s="23"/>
      <c r="P471" s="24"/>
      <c r="Q471" s="24"/>
      <c r="R471" s="24"/>
      <c r="S471" s="24">
        <v>2787.11</v>
      </c>
      <c r="T471" s="27"/>
      <c r="U471" s="27"/>
      <c r="V471" s="27"/>
      <c r="W471" s="27"/>
    </row>
    <row r="472" spans="1:23" x14ac:dyDescent="0.25">
      <c r="A472" s="29"/>
      <c r="B472" s="63" t="s">
        <v>1200</v>
      </c>
      <c r="C472" s="64"/>
      <c r="D472" s="64"/>
      <c r="E472" s="64"/>
      <c r="F472" s="64"/>
      <c r="G472" s="64"/>
      <c r="H472" s="64"/>
      <c r="I472" s="64"/>
      <c r="J472" s="64"/>
      <c r="K472" s="65"/>
      <c r="L472" s="30">
        <f>SUM(L450:L471)</f>
        <v>6205698.8900000006</v>
      </c>
      <c r="M472" s="30"/>
      <c r="N472" s="30">
        <f>SUM(N450:N471)</f>
        <v>6205698.8900000006</v>
      </c>
      <c r="O472" s="24"/>
      <c r="P472" s="30"/>
      <c r="Q472" s="30"/>
      <c r="R472" s="24"/>
      <c r="S472" s="30">
        <f>SUM(S450:S471)</f>
        <v>6205698.8900000006</v>
      </c>
      <c r="T472" s="27"/>
      <c r="U472" s="27"/>
      <c r="V472" s="27"/>
      <c r="W472" s="27"/>
    </row>
    <row r="473" spans="1:23" x14ac:dyDescent="0.25">
      <c r="B473" s="70"/>
      <c r="C473" s="71"/>
      <c r="D473" s="72"/>
      <c r="E473" s="70" t="s">
        <v>1201</v>
      </c>
      <c r="F473" s="71"/>
      <c r="G473" s="72"/>
      <c r="H473" s="35"/>
      <c r="I473" s="35"/>
      <c r="J473" s="35"/>
      <c r="K473" s="35" t="s">
        <v>3</v>
      </c>
      <c r="L473" s="33" t="s">
        <v>3</v>
      </c>
      <c r="M473" s="33"/>
      <c r="N473" s="33"/>
      <c r="O473" s="33"/>
      <c r="P473" s="24"/>
      <c r="Q473" s="24"/>
      <c r="R473" s="24"/>
      <c r="S473" s="24"/>
      <c r="T473" s="27"/>
      <c r="U473" s="27"/>
      <c r="V473" s="27"/>
      <c r="W473" s="27"/>
    </row>
    <row r="474" spans="1:23" x14ac:dyDescent="0.25">
      <c r="A474" s="19" t="s">
        <v>1111</v>
      </c>
      <c r="B474" s="67" t="s">
        <v>1202</v>
      </c>
      <c r="C474" s="68"/>
      <c r="D474" s="69"/>
      <c r="E474" s="67" t="s">
        <v>1203</v>
      </c>
      <c r="F474" s="68"/>
      <c r="G474" s="69"/>
      <c r="H474" s="20" t="s">
        <v>24</v>
      </c>
      <c r="I474" s="21">
        <v>1</v>
      </c>
      <c r="J474" s="21">
        <v>1</v>
      </c>
      <c r="K474" s="22">
        <v>1188272.0432177891</v>
      </c>
      <c r="L474" s="22">
        <v>1188272.04</v>
      </c>
      <c r="M474" s="22">
        <f>K474</f>
        <v>1188272.0432177891</v>
      </c>
      <c r="N474" s="22">
        <f>L474</f>
        <v>1188272.04</v>
      </c>
      <c r="O474" s="23"/>
      <c r="P474" s="24"/>
      <c r="Q474" s="24"/>
      <c r="R474" s="24"/>
      <c r="S474" s="24">
        <v>1188272.04</v>
      </c>
      <c r="T474" s="27"/>
      <c r="U474" s="27"/>
      <c r="V474" s="27"/>
      <c r="W474" s="27"/>
    </row>
    <row r="475" spans="1:23" x14ac:dyDescent="0.25">
      <c r="A475" s="19" t="s">
        <v>1114</v>
      </c>
      <c r="B475" s="67" t="s">
        <v>1204</v>
      </c>
      <c r="C475" s="68"/>
      <c r="D475" s="69"/>
      <c r="E475" s="67" t="s">
        <v>1205</v>
      </c>
      <c r="F475" s="68"/>
      <c r="G475" s="69"/>
      <c r="H475" s="20" t="s">
        <v>24</v>
      </c>
      <c r="I475" s="21">
        <v>1</v>
      </c>
      <c r="J475" s="21">
        <v>1</v>
      </c>
      <c r="K475" s="22">
        <v>147217.2045049812</v>
      </c>
      <c r="L475" s="22">
        <v>147217.20000000001</v>
      </c>
      <c r="M475" s="22">
        <f t="shared" ref="M475:M489" si="97">K475</f>
        <v>147217.2045049812</v>
      </c>
      <c r="N475" s="22">
        <f t="shared" ref="N475:N489" si="98">L475</f>
        <v>147217.20000000001</v>
      </c>
      <c r="O475" s="23"/>
      <c r="P475" s="24"/>
      <c r="Q475" s="24"/>
      <c r="R475" s="24"/>
      <c r="S475" s="24">
        <v>147217.20000000001</v>
      </c>
      <c r="T475" s="27"/>
      <c r="U475" s="27"/>
      <c r="V475" s="27"/>
      <c r="W475" s="27"/>
    </row>
    <row r="476" spans="1:23" x14ac:dyDescent="0.25">
      <c r="A476" s="19" t="s">
        <v>1117</v>
      </c>
      <c r="B476" s="67" t="s">
        <v>1206</v>
      </c>
      <c r="C476" s="68"/>
      <c r="D476" s="69"/>
      <c r="E476" s="67" t="s">
        <v>1207</v>
      </c>
      <c r="F476" s="68"/>
      <c r="G476" s="69"/>
      <c r="H476" s="20" t="s">
        <v>24</v>
      </c>
      <c r="I476" s="21">
        <v>1</v>
      </c>
      <c r="J476" s="21">
        <v>1</v>
      </c>
      <c r="K476" s="22">
        <v>313049.97036996321</v>
      </c>
      <c r="L476" s="22">
        <v>313049.96999999997</v>
      </c>
      <c r="M476" s="22">
        <f t="shared" si="97"/>
        <v>313049.97036996321</v>
      </c>
      <c r="N476" s="22">
        <f t="shared" si="98"/>
        <v>313049.96999999997</v>
      </c>
      <c r="O476" s="23"/>
      <c r="P476" s="24"/>
      <c r="Q476" s="24"/>
      <c r="R476" s="24"/>
      <c r="S476" s="24">
        <v>313049.96999999997</v>
      </c>
      <c r="T476" s="27"/>
      <c r="U476" s="27"/>
      <c r="V476" s="27"/>
      <c r="W476" s="27"/>
    </row>
    <row r="477" spans="1:23" x14ac:dyDescent="0.25">
      <c r="A477" s="19" t="s">
        <v>1120</v>
      </c>
      <c r="B477" s="67" t="s">
        <v>1208</v>
      </c>
      <c r="C477" s="68"/>
      <c r="D477" s="69"/>
      <c r="E477" s="67" t="s">
        <v>1209</v>
      </c>
      <c r="F477" s="68"/>
      <c r="G477" s="69"/>
      <c r="H477" s="20" t="s">
        <v>24</v>
      </c>
      <c r="I477" s="21">
        <v>1</v>
      </c>
      <c r="J477" s="21">
        <v>1</v>
      </c>
      <c r="K477" s="22">
        <v>301004.93775993009</v>
      </c>
      <c r="L477" s="22">
        <v>301004.94</v>
      </c>
      <c r="M477" s="22">
        <f t="shared" si="97"/>
        <v>301004.93775993009</v>
      </c>
      <c r="N477" s="22">
        <f t="shared" si="98"/>
        <v>301004.94</v>
      </c>
      <c r="O477" s="23"/>
      <c r="P477" s="24"/>
      <c r="Q477" s="24"/>
      <c r="R477" s="24"/>
      <c r="S477" s="24">
        <v>301004.94</v>
      </c>
      <c r="T477" s="27"/>
      <c r="U477" s="27"/>
      <c r="V477" s="27"/>
      <c r="W477" s="27"/>
    </row>
    <row r="478" spans="1:23" x14ac:dyDescent="0.25">
      <c r="A478" s="19" t="s">
        <v>1123</v>
      </c>
      <c r="B478" s="67" t="s">
        <v>1210</v>
      </c>
      <c r="C478" s="68"/>
      <c r="D478" s="69"/>
      <c r="E478" s="67" t="s">
        <v>1211</v>
      </c>
      <c r="F478" s="68"/>
      <c r="G478" s="69"/>
      <c r="H478" s="20" t="s">
        <v>24</v>
      </c>
      <c r="I478" s="21">
        <v>1</v>
      </c>
      <c r="J478" s="21">
        <v>1</v>
      </c>
      <c r="K478" s="22">
        <v>178443.71722262591</v>
      </c>
      <c r="L478" s="22">
        <v>178443.72</v>
      </c>
      <c r="M478" s="22">
        <f t="shared" si="97"/>
        <v>178443.71722262591</v>
      </c>
      <c r="N478" s="22">
        <f t="shared" si="98"/>
        <v>178443.72</v>
      </c>
      <c r="O478" s="23"/>
      <c r="P478" s="24"/>
      <c r="Q478" s="24"/>
      <c r="R478" s="24"/>
      <c r="S478" s="24">
        <v>178443.72</v>
      </c>
      <c r="T478" s="27"/>
      <c r="U478" s="27"/>
      <c r="V478" s="27"/>
      <c r="W478" s="27"/>
    </row>
    <row r="479" spans="1:23" x14ac:dyDescent="0.25">
      <c r="A479" s="19" t="s">
        <v>1125</v>
      </c>
      <c r="B479" s="67" t="s">
        <v>1212</v>
      </c>
      <c r="C479" s="68"/>
      <c r="D479" s="69"/>
      <c r="E479" s="67" t="s">
        <v>1213</v>
      </c>
      <c r="F479" s="68"/>
      <c r="G479" s="69"/>
      <c r="H479" s="20" t="s">
        <v>24</v>
      </c>
      <c r="I479" s="21">
        <v>1</v>
      </c>
      <c r="J479" s="21">
        <v>1</v>
      </c>
      <c r="K479" s="22">
        <v>141653.57699740055</v>
      </c>
      <c r="L479" s="22">
        <v>141653.57999999999</v>
      </c>
      <c r="M479" s="22">
        <f t="shared" si="97"/>
        <v>141653.57699740055</v>
      </c>
      <c r="N479" s="22">
        <f t="shared" si="98"/>
        <v>141653.57999999999</v>
      </c>
      <c r="O479" s="23"/>
      <c r="P479" s="24"/>
      <c r="Q479" s="24"/>
      <c r="R479" s="24"/>
      <c r="S479" s="24">
        <v>141653.57999999999</v>
      </c>
      <c r="T479" s="27"/>
      <c r="U479" s="27"/>
      <c r="V479" s="27"/>
      <c r="W479" s="27"/>
    </row>
    <row r="480" spans="1:23" x14ac:dyDescent="0.25">
      <c r="A480" s="19" t="s">
        <v>1128</v>
      </c>
      <c r="B480" s="67" t="s">
        <v>1214</v>
      </c>
      <c r="C480" s="68"/>
      <c r="D480" s="69"/>
      <c r="E480" s="67" t="s">
        <v>1215</v>
      </c>
      <c r="F480" s="68"/>
      <c r="G480" s="69"/>
      <c r="H480" s="20" t="s">
        <v>24</v>
      </c>
      <c r="I480" s="21">
        <v>1</v>
      </c>
      <c r="J480" s="21">
        <v>1</v>
      </c>
      <c r="K480" s="22">
        <v>199791.3426588611</v>
      </c>
      <c r="L480" s="22">
        <v>199791.34</v>
      </c>
      <c r="M480" s="22">
        <f t="shared" si="97"/>
        <v>199791.3426588611</v>
      </c>
      <c r="N480" s="22">
        <f t="shared" si="98"/>
        <v>199791.34</v>
      </c>
      <c r="O480" s="23"/>
      <c r="P480" s="24"/>
      <c r="Q480" s="24"/>
      <c r="R480" s="24"/>
      <c r="S480" s="24">
        <v>199791.34</v>
      </c>
      <c r="T480" s="27"/>
      <c r="U480" s="27"/>
      <c r="V480" s="27"/>
      <c r="W480" s="27"/>
    </row>
    <row r="481" spans="1:23" x14ac:dyDescent="0.25">
      <c r="A481" s="19" t="s">
        <v>1130</v>
      </c>
      <c r="B481" s="67" t="s">
        <v>1216</v>
      </c>
      <c r="C481" s="68"/>
      <c r="D481" s="69"/>
      <c r="E481" s="67" t="s">
        <v>1217</v>
      </c>
      <c r="F481" s="68"/>
      <c r="G481" s="69"/>
      <c r="H481" s="20" t="s">
        <v>24</v>
      </c>
      <c r="I481" s="21">
        <v>1</v>
      </c>
      <c r="J481" s="21">
        <v>1</v>
      </c>
      <c r="K481" s="22">
        <v>142389.4265572509</v>
      </c>
      <c r="L481" s="22">
        <v>142389.43</v>
      </c>
      <c r="M481" s="22">
        <f t="shared" si="97"/>
        <v>142389.4265572509</v>
      </c>
      <c r="N481" s="22">
        <f t="shared" si="98"/>
        <v>142389.43</v>
      </c>
      <c r="O481" s="23"/>
      <c r="P481" s="24"/>
      <c r="Q481" s="24"/>
      <c r="R481" s="24"/>
      <c r="S481" s="24">
        <v>142389.43</v>
      </c>
      <c r="T481" s="27"/>
      <c r="U481" s="27"/>
      <c r="V481" s="27"/>
      <c r="W481" s="27"/>
    </row>
    <row r="482" spans="1:23" x14ac:dyDescent="0.25">
      <c r="A482" s="19" t="s">
        <v>1133</v>
      </c>
      <c r="B482" s="67" t="s">
        <v>1218</v>
      </c>
      <c r="C482" s="68"/>
      <c r="D482" s="69"/>
      <c r="E482" s="67" t="s">
        <v>1219</v>
      </c>
      <c r="F482" s="68"/>
      <c r="G482" s="69"/>
      <c r="H482" s="20" t="s">
        <v>24</v>
      </c>
      <c r="I482" s="21">
        <v>12</v>
      </c>
      <c r="J482" s="21">
        <v>12</v>
      </c>
      <c r="K482" s="22">
        <v>77212.593840842354</v>
      </c>
      <c r="L482" s="22">
        <v>926551.13</v>
      </c>
      <c r="M482" s="22">
        <f t="shared" si="97"/>
        <v>77212.593840842354</v>
      </c>
      <c r="N482" s="22">
        <f t="shared" si="98"/>
        <v>926551.13</v>
      </c>
      <c r="O482" s="23"/>
      <c r="P482" s="24"/>
      <c r="Q482" s="24"/>
      <c r="R482" s="24"/>
      <c r="S482" s="24">
        <v>926551.13</v>
      </c>
      <c r="T482" s="27"/>
      <c r="U482" s="27"/>
      <c r="V482" s="27"/>
      <c r="W482" s="27"/>
    </row>
    <row r="483" spans="1:23" x14ac:dyDescent="0.25">
      <c r="A483" s="19" t="s">
        <v>1136</v>
      </c>
      <c r="B483" s="67" t="s">
        <v>1220</v>
      </c>
      <c r="C483" s="68"/>
      <c r="D483" s="69"/>
      <c r="E483" s="67" t="s">
        <v>1221</v>
      </c>
      <c r="F483" s="68"/>
      <c r="G483" s="69"/>
      <c r="H483" s="20" t="s">
        <v>24</v>
      </c>
      <c r="I483" s="21">
        <v>10</v>
      </c>
      <c r="J483" s="21">
        <v>10</v>
      </c>
      <c r="K483" s="22">
        <v>64956.784152613895</v>
      </c>
      <c r="L483" s="22">
        <v>649567.84</v>
      </c>
      <c r="M483" s="22">
        <f t="shared" si="97"/>
        <v>64956.784152613895</v>
      </c>
      <c r="N483" s="22">
        <f t="shared" si="98"/>
        <v>649567.84</v>
      </c>
      <c r="O483" s="23"/>
      <c r="P483" s="24"/>
      <c r="Q483" s="24"/>
      <c r="R483" s="24"/>
      <c r="S483" s="24">
        <v>649567.84</v>
      </c>
      <c r="T483" s="27"/>
      <c r="U483" s="27"/>
      <c r="V483" s="27"/>
      <c r="W483" s="27"/>
    </row>
    <row r="484" spans="1:23" x14ac:dyDescent="0.25">
      <c r="A484" s="19" t="s">
        <v>1139</v>
      </c>
      <c r="B484" s="67" t="s">
        <v>1222</v>
      </c>
      <c r="C484" s="68"/>
      <c r="D484" s="69"/>
      <c r="E484" s="67" t="s">
        <v>1223</v>
      </c>
      <c r="F484" s="68"/>
      <c r="G484" s="69"/>
      <c r="H484" s="20" t="s">
        <v>24</v>
      </c>
      <c r="I484" s="21">
        <v>1</v>
      </c>
      <c r="J484" s="21">
        <v>1</v>
      </c>
      <c r="K484" s="22">
        <v>62524.660593873727</v>
      </c>
      <c r="L484" s="22">
        <v>62524.66</v>
      </c>
      <c r="M484" s="22">
        <f t="shared" si="97"/>
        <v>62524.660593873727</v>
      </c>
      <c r="N484" s="22">
        <f t="shared" si="98"/>
        <v>62524.66</v>
      </c>
      <c r="O484" s="23"/>
      <c r="P484" s="24"/>
      <c r="Q484" s="24"/>
      <c r="R484" s="24"/>
      <c r="S484" s="24">
        <v>62524.66</v>
      </c>
      <c r="T484" s="27"/>
      <c r="U484" s="27"/>
      <c r="V484" s="27"/>
      <c r="W484" s="27"/>
    </row>
    <row r="485" spans="1:23" x14ac:dyDescent="0.25">
      <c r="A485" s="19" t="s">
        <v>1142</v>
      </c>
      <c r="B485" s="67" t="s">
        <v>1224</v>
      </c>
      <c r="C485" s="68"/>
      <c r="D485" s="69"/>
      <c r="E485" s="67" t="s">
        <v>1225</v>
      </c>
      <c r="F485" s="68"/>
      <c r="G485" s="69"/>
      <c r="H485" s="20" t="s">
        <v>24</v>
      </c>
      <c r="I485" s="21">
        <v>10</v>
      </c>
      <c r="J485" s="21">
        <v>10</v>
      </c>
      <c r="K485" s="22">
        <v>39400.978632454229</v>
      </c>
      <c r="L485" s="22">
        <v>394009.79</v>
      </c>
      <c r="M485" s="22">
        <f t="shared" si="97"/>
        <v>39400.978632454229</v>
      </c>
      <c r="N485" s="22">
        <f t="shared" si="98"/>
        <v>394009.79</v>
      </c>
      <c r="O485" s="23"/>
      <c r="P485" s="24"/>
      <c r="Q485" s="24"/>
      <c r="R485" s="24"/>
      <c r="S485" s="24">
        <v>394009.79</v>
      </c>
      <c r="T485" s="27"/>
      <c r="U485" s="27"/>
      <c r="V485" s="27"/>
      <c r="W485" s="27"/>
    </row>
    <row r="486" spans="1:23" x14ac:dyDescent="0.25">
      <c r="A486" s="19" t="s">
        <v>1145</v>
      </c>
      <c r="B486" s="67" t="s">
        <v>1226</v>
      </c>
      <c r="C486" s="68"/>
      <c r="D486" s="69"/>
      <c r="E486" s="67" t="s">
        <v>1227</v>
      </c>
      <c r="F486" s="68"/>
      <c r="G486" s="69"/>
      <c r="H486" s="20" t="s">
        <v>24</v>
      </c>
      <c r="I486" s="21">
        <v>1</v>
      </c>
      <c r="J486" s="21">
        <v>1</v>
      </c>
      <c r="K486" s="22">
        <v>910112.35436086776</v>
      </c>
      <c r="L486" s="22">
        <v>910112.35</v>
      </c>
      <c r="M486" s="22">
        <f t="shared" si="97"/>
        <v>910112.35436086776</v>
      </c>
      <c r="N486" s="22">
        <f t="shared" si="98"/>
        <v>910112.35</v>
      </c>
      <c r="O486" s="23"/>
      <c r="P486" s="24"/>
      <c r="Q486" s="24"/>
      <c r="R486" s="24"/>
      <c r="S486" s="24">
        <v>910112.35</v>
      </c>
      <c r="T486" s="27"/>
      <c r="U486" s="27"/>
      <c r="V486" s="27"/>
      <c r="W486" s="27"/>
    </row>
    <row r="487" spans="1:23" x14ac:dyDescent="0.25">
      <c r="A487" s="19" t="s">
        <v>1150</v>
      </c>
      <c r="B487" s="67" t="s">
        <v>1228</v>
      </c>
      <c r="C487" s="68"/>
      <c r="D487" s="69"/>
      <c r="E487" s="67" t="s">
        <v>1229</v>
      </c>
      <c r="F487" s="68"/>
      <c r="G487" s="69"/>
      <c r="H487" s="20" t="s">
        <v>24</v>
      </c>
      <c r="I487" s="21">
        <v>1</v>
      </c>
      <c r="J487" s="21">
        <v>1</v>
      </c>
      <c r="K487" s="22">
        <v>18095.691654063037</v>
      </c>
      <c r="L487" s="22">
        <v>18095.689999999999</v>
      </c>
      <c r="M487" s="22">
        <f t="shared" si="97"/>
        <v>18095.691654063037</v>
      </c>
      <c r="N487" s="22">
        <f t="shared" si="98"/>
        <v>18095.689999999999</v>
      </c>
      <c r="O487" s="23"/>
      <c r="P487" s="24"/>
      <c r="Q487" s="24"/>
      <c r="R487" s="24"/>
      <c r="S487" s="24">
        <v>18095.689999999999</v>
      </c>
      <c r="T487" s="27"/>
      <c r="U487" s="27"/>
      <c r="V487" s="27"/>
      <c r="W487" s="27"/>
    </row>
    <row r="488" spans="1:23" x14ac:dyDescent="0.25">
      <c r="A488" s="19" t="s">
        <v>1153</v>
      </c>
      <c r="B488" s="67" t="s">
        <v>1230</v>
      </c>
      <c r="C488" s="68"/>
      <c r="D488" s="69"/>
      <c r="E488" s="67" t="s">
        <v>1231</v>
      </c>
      <c r="F488" s="68"/>
      <c r="G488" s="69"/>
      <c r="H488" s="20" t="s">
        <v>24</v>
      </c>
      <c r="I488" s="21">
        <v>1</v>
      </c>
      <c r="J488" s="21">
        <v>1</v>
      </c>
      <c r="K488" s="22">
        <v>197629.06708120112</v>
      </c>
      <c r="L488" s="22">
        <v>197629.07</v>
      </c>
      <c r="M488" s="22">
        <f t="shared" si="97"/>
        <v>197629.06708120112</v>
      </c>
      <c r="N488" s="22">
        <f t="shared" si="98"/>
        <v>197629.07</v>
      </c>
      <c r="O488" s="23"/>
      <c r="P488" s="24"/>
      <c r="Q488" s="24"/>
      <c r="R488" s="24"/>
      <c r="S488" s="24">
        <v>197629.07</v>
      </c>
      <c r="T488" s="27"/>
      <c r="U488" s="27"/>
      <c r="V488" s="27"/>
      <c r="W488" s="27"/>
    </row>
    <row r="489" spans="1:23" x14ac:dyDescent="0.25">
      <c r="A489" s="19" t="s">
        <v>1156</v>
      </c>
      <c r="B489" s="67" t="s">
        <v>1232</v>
      </c>
      <c r="C489" s="68"/>
      <c r="D489" s="69"/>
      <c r="E489" s="67" t="s">
        <v>1233</v>
      </c>
      <c r="F489" s="68"/>
      <c r="G489" s="69"/>
      <c r="H489" s="20" t="s">
        <v>24</v>
      </c>
      <c r="I489" s="21">
        <v>1</v>
      </c>
      <c r="J489" s="21">
        <v>1</v>
      </c>
      <c r="K489" s="22">
        <v>355594.24126717547</v>
      </c>
      <c r="L489" s="22">
        <v>355594.23999999999</v>
      </c>
      <c r="M489" s="22">
        <f t="shared" si="97"/>
        <v>355594.24126717547</v>
      </c>
      <c r="N489" s="22">
        <f t="shared" si="98"/>
        <v>355594.23999999999</v>
      </c>
      <c r="O489" s="23"/>
      <c r="P489" s="24"/>
      <c r="Q489" s="24"/>
      <c r="R489" s="24"/>
      <c r="S489" s="24">
        <v>355594.23999999999</v>
      </c>
      <c r="T489" s="27"/>
      <c r="U489" s="27"/>
      <c r="V489" s="27"/>
      <c r="W489" s="27"/>
    </row>
    <row r="490" spans="1:23" x14ac:dyDescent="0.25">
      <c r="A490" s="29"/>
      <c r="B490" s="63" t="s">
        <v>1234</v>
      </c>
      <c r="C490" s="64"/>
      <c r="D490" s="64"/>
      <c r="E490" s="64"/>
      <c r="F490" s="64"/>
      <c r="G490" s="64"/>
      <c r="H490" s="64"/>
      <c r="I490" s="64"/>
      <c r="J490" s="64"/>
      <c r="K490" s="65"/>
      <c r="L490" s="30">
        <f>SUM(L474:L489)</f>
        <v>6125906.9900000002</v>
      </c>
      <c r="M490" s="30"/>
      <c r="N490" s="30">
        <f>SUM(N474:N489)</f>
        <v>6125906.9900000002</v>
      </c>
      <c r="O490" s="24"/>
      <c r="P490" s="31"/>
      <c r="Q490" s="31"/>
      <c r="R490" s="31"/>
      <c r="S490" s="30">
        <f>SUM(S474:S489)</f>
        <v>6125906.9900000002</v>
      </c>
      <c r="T490" s="27"/>
      <c r="U490" s="27"/>
      <c r="V490" s="27"/>
      <c r="W490" s="27"/>
    </row>
    <row r="491" spans="1:23" x14ac:dyDescent="0.25">
      <c r="B491" s="70"/>
      <c r="C491" s="71"/>
      <c r="D491" s="72"/>
      <c r="E491" s="70" t="s">
        <v>1235</v>
      </c>
      <c r="F491" s="71"/>
      <c r="G491" s="72"/>
      <c r="H491" s="35"/>
      <c r="I491" s="35"/>
      <c r="J491" s="35"/>
      <c r="K491" s="35" t="s">
        <v>3</v>
      </c>
      <c r="L491" s="33" t="s">
        <v>3</v>
      </c>
      <c r="M491" s="33"/>
      <c r="N491" s="33"/>
      <c r="O491" s="33"/>
      <c r="P491" s="24"/>
      <c r="Q491" s="24"/>
      <c r="R491" s="24"/>
      <c r="S491" s="24"/>
      <c r="T491" s="27"/>
      <c r="U491" s="27"/>
      <c r="V491" s="27"/>
      <c r="W491" s="27"/>
    </row>
    <row r="492" spans="1:23" x14ac:dyDescent="0.25">
      <c r="A492" s="19" t="s">
        <v>1159</v>
      </c>
      <c r="B492" s="67" t="s">
        <v>1236</v>
      </c>
      <c r="C492" s="68"/>
      <c r="D492" s="69"/>
      <c r="E492" s="67" t="s">
        <v>1237</v>
      </c>
      <c r="F492" s="68"/>
      <c r="G492" s="69"/>
      <c r="H492" s="20" t="s">
        <v>16</v>
      </c>
      <c r="I492" s="21">
        <v>1</v>
      </c>
      <c r="J492" s="21">
        <v>1</v>
      </c>
      <c r="K492" s="22">
        <v>9129340.7032054588</v>
      </c>
      <c r="L492" s="22">
        <v>9129340.6999999993</v>
      </c>
      <c r="M492" s="56">
        <v>1698497.83</v>
      </c>
      <c r="N492" s="56">
        <f>J492*M492</f>
        <v>1698497.83</v>
      </c>
      <c r="O492" s="23"/>
      <c r="P492" s="24"/>
      <c r="Q492" s="56">
        <v>1698497.83</v>
      </c>
      <c r="R492" s="56"/>
      <c r="S492" s="24"/>
      <c r="T492" s="27"/>
      <c r="U492" s="27"/>
      <c r="V492" s="27"/>
      <c r="W492" s="27"/>
    </row>
    <row r="493" spans="1:23" x14ac:dyDescent="0.25">
      <c r="A493" s="29"/>
      <c r="B493" s="63" t="s">
        <v>1238</v>
      </c>
      <c r="C493" s="64"/>
      <c r="D493" s="64"/>
      <c r="E493" s="64"/>
      <c r="F493" s="64"/>
      <c r="G493" s="64"/>
      <c r="H493" s="64"/>
      <c r="I493" s="64"/>
      <c r="J493" s="64"/>
      <c r="K493" s="65"/>
      <c r="L493" s="30">
        <f>L492</f>
        <v>9129340.6999999993</v>
      </c>
      <c r="M493" s="30"/>
      <c r="N493" s="30">
        <f>N492</f>
        <v>1698497.83</v>
      </c>
      <c r="O493" s="24"/>
      <c r="P493" s="30"/>
      <c r="Q493" s="30">
        <f>Q492</f>
        <v>1698497.83</v>
      </c>
      <c r="R493" s="30"/>
      <c r="S493" s="31"/>
      <c r="T493" s="27"/>
      <c r="U493" s="27"/>
      <c r="V493" s="27"/>
      <c r="W493" s="27"/>
    </row>
    <row r="494" spans="1:23" x14ac:dyDescent="0.25">
      <c r="B494" s="70"/>
      <c r="C494" s="71"/>
      <c r="D494" s="72"/>
      <c r="E494" s="70" t="s">
        <v>1239</v>
      </c>
      <c r="F494" s="71"/>
      <c r="G494" s="72"/>
      <c r="H494" s="35"/>
      <c r="I494" s="35"/>
      <c r="J494" s="35"/>
      <c r="K494" s="35" t="s">
        <v>3</v>
      </c>
      <c r="L494" s="33" t="s">
        <v>3</v>
      </c>
      <c r="M494" s="33"/>
      <c r="N494" s="33"/>
      <c r="O494" s="33"/>
      <c r="P494" s="24"/>
      <c r="Q494" s="24"/>
      <c r="R494" s="24"/>
      <c r="S494" s="24"/>
      <c r="T494" s="27"/>
      <c r="U494" s="27"/>
      <c r="V494" s="27"/>
      <c r="W494" s="27"/>
    </row>
    <row r="495" spans="1:23" x14ac:dyDescent="0.25">
      <c r="A495" s="19" t="s">
        <v>1162</v>
      </c>
      <c r="B495" s="67" t="s">
        <v>1240</v>
      </c>
      <c r="C495" s="68"/>
      <c r="D495" s="69"/>
      <c r="E495" s="67" t="s">
        <v>1241</v>
      </c>
      <c r="F495" s="68"/>
      <c r="G495" s="69"/>
      <c r="H495" s="20" t="s">
        <v>16</v>
      </c>
      <c r="I495" s="21">
        <v>1</v>
      </c>
      <c r="J495" s="21">
        <v>1</v>
      </c>
      <c r="K495" s="22">
        <v>14237.082389837677</v>
      </c>
      <c r="L495" s="22">
        <v>14237.08</v>
      </c>
      <c r="M495" s="22"/>
      <c r="N495" s="22">
        <f>L495</f>
        <v>14237.08</v>
      </c>
      <c r="O495" s="23"/>
      <c r="P495" s="24"/>
      <c r="Q495" s="24"/>
      <c r="R495" s="24">
        <v>14237.08</v>
      </c>
      <c r="S495" s="24"/>
      <c r="T495" s="27"/>
      <c r="U495" s="27"/>
      <c r="V495" s="27"/>
      <c r="W495" s="27"/>
    </row>
    <row r="496" spans="1:23" x14ac:dyDescent="0.25">
      <c r="A496" s="29"/>
      <c r="B496" s="63" t="s">
        <v>1242</v>
      </c>
      <c r="C496" s="64"/>
      <c r="D496" s="64"/>
      <c r="E496" s="64"/>
      <c r="F496" s="64"/>
      <c r="G496" s="64"/>
      <c r="H496" s="64"/>
      <c r="I496" s="64"/>
      <c r="J496" s="64"/>
      <c r="K496" s="65"/>
      <c r="L496" s="30">
        <f>L495</f>
        <v>14237.08</v>
      </c>
      <c r="M496" s="30"/>
      <c r="N496" s="30">
        <f>N495</f>
        <v>14237.08</v>
      </c>
      <c r="O496" s="24"/>
      <c r="P496" s="24"/>
      <c r="Q496" s="30"/>
      <c r="R496" s="30">
        <f>R495</f>
        <v>14237.08</v>
      </c>
      <c r="S496" s="24"/>
      <c r="T496" s="27"/>
      <c r="U496" s="27"/>
      <c r="V496" s="27"/>
      <c r="W496" s="27"/>
    </row>
    <row r="497" spans="1:23" x14ac:dyDescent="0.25">
      <c r="B497" s="70"/>
      <c r="C497" s="71"/>
      <c r="D497" s="72"/>
      <c r="E497" s="70" t="s">
        <v>1252</v>
      </c>
      <c r="F497" s="71"/>
      <c r="G497" s="72"/>
      <c r="H497" s="35"/>
      <c r="I497" s="35"/>
      <c r="J497" s="35"/>
      <c r="K497" s="35" t="s">
        <v>3</v>
      </c>
      <c r="L497" s="33" t="s">
        <v>3</v>
      </c>
      <c r="M497" s="33"/>
      <c r="N497" s="33"/>
      <c r="O497" s="33"/>
      <c r="P497" s="24"/>
      <c r="Q497" s="24"/>
      <c r="R497" s="24"/>
      <c r="S497" s="24"/>
      <c r="T497" s="27"/>
      <c r="U497" s="27"/>
      <c r="V497" s="27"/>
      <c r="W497" s="27"/>
    </row>
    <row r="498" spans="1:23" x14ac:dyDescent="0.25">
      <c r="A498" s="19" t="s">
        <v>1165</v>
      </c>
      <c r="B498" s="67" t="s">
        <v>1243</v>
      </c>
      <c r="C498" s="68"/>
      <c r="D498" s="69"/>
      <c r="E498" s="67" t="s">
        <v>1244</v>
      </c>
      <c r="F498" s="68"/>
      <c r="G498" s="69"/>
      <c r="H498" s="20" t="s">
        <v>16</v>
      </c>
      <c r="I498" s="21">
        <v>1</v>
      </c>
      <c r="J498" s="21">
        <v>1</v>
      </c>
      <c r="K498" s="22">
        <v>2581576.2855486348</v>
      </c>
      <c r="L498" s="22">
        <v>2581576.29</v>
      </c>
      <c r="M498" s="22"/>
      <c r="N498" s="22">
        <f>L498</f>
        <v>2581576.29</v>
      </c>
      <c r="O498" s="23"/>
      <c r="P498" s="37"/>
      <c r="Q498" s="37"/>
      <c r="R498" s="37">
        <f>N498</f>
        <v>2581576.29</v>
      </c>
      <c r="S498" s="37"/>
      <c r="T498" s="27"/>
      <c r="U498" s="27"/>
      <c r="V498" s="27"/>
      <c r="W498" s="27"/>
    </row>
    <row r="499" spans="1:23" x14ac:dyDescent="0.25">
      <c r="A499" s="29"/>
      <c r="B499" s="63" t="s">
        <v>1245</v>
      </c>
      <c r="C499" s="64"/>
      <c r="D499" s="64"/>
      <c r="E499" s="64"/>
      <c r="F499" s="64"/>
      <c r="G499" s="64"/>
      <c r="H499" s="64"/>
      <c r="I499" s="64"/>
      <c r="J499" s="64"/>
      <c r="K499" s="65"/>
      <c r="L499" s="30">
        <f>L498</f>
        <v>2581576.29</v>
      </c>
      <c r="M499" s="30"/>
      <c r="N499" s="30">
        <f>N498</f>
        <v>2581576.29</v>
      </c>
      <c r="O499" s="24"/>
      <c r="P499" s="30"/>
      <c r="Q499" s="30"/>
      <c r="R499" s="30">
        <f>R498</f>
        <v>2581576.29</v>
      </c>
      <c r="S499" s="30"/>
      <c r="T499" s="27"/>
      <c r="U499" s="27"/>
      <c r="V499" s="27"/>
      <c r="W499" s="27"/>
    </row>
    <row r="500" spans="1:23" ht="45" x14ac:dyDescent="0.25">
      <c r="B500" s="38"/>
      <c r="C500" s="39"/>
      <c r="D500" s="40"/>
      <c r="E500" s="38" t="s">
        <v>1253</v>
      </c>
      <c r="F500" s="39"/>
      <c r="G500" s="40"/>
      <c r="H500" s="35"/>
      <c r="I500" s="35"/>
      <c r="J500" s="35"/>
      <c r="K500" s="35" t="s">
        <v>3</v>
      </c>
      <c r="L500" s="33" t="s">
        <v>3</v>
      </c>
      <c r="M500" s="33"/>
      <c r="N500" s="33"/>
      <c r="O500" s="33"/>
      <c r="P500" s="24"/>
      <c r="Q500" s="24"/>
      <c r="R500" s="24"/>
      <c r="S500" s="24"/>
      <c r="T500" s="27"/>
      <c r="U500" s="27"/>
      <c r="V500" s="27"/>
      <c r="W500" s="27"/>
    </row>
    <row r="501" spans="1:23" x14ac:dyDescent="0.25">
      <c r="A501" s="19" t="s">
        <v>1306</v>
      </c>
      <c r="B501" s="67" t="s">
        <v>1246</v>
      </c>
      <c r="C501" s="68"/>
      <c r="D501" s="69"/>
      <c r="E501" s="67" t="s">
        <v>1247</v>
      </c>
      <c r="F501" s="68"/>
      <c r="G501" s="69"/>
      <c r="H501" s="20" t="s">
        <v>16</v>
      </c>
      <c r="I501" s="21">
        <v>1</v>
      </c>
      <c r="J501" s="21">
        <v>1</v>
      </c>
      <c r="K501" s="22">
        <v>11797385.609086277</v>
      </c>
      <c r="L501" s="22">
        <v>11797385.609999999</v>
      </c>
      <c r="M501" s="22"/>
      <c r="N501" s="22">
        <f>L501</f>
        <v>11797385.609999999</v>
      </c>
      <c r="O501" s="23"/>
      <c r="P501" s="37"/>
      <c r="Q501" s="61">
        <f>N501</f>
        <v>11797385.609999999</v>
      </c>
      <c r="R501" s="37"/>
      <c r="S501" s="37"/>
      <c r="T501" s="27"/>
      <c r="U501" s="27"/>
      <c r="V501" s="27"/>
      <c r="W501" s="27"/>
    </row>
    <row r="502" spans="1:23" x14ac:dyDescent="0.25">
      <c r="A502" s="29"/>
      <c r="B502" s="63" t="s">
        <v>1297</v>
      </c>
      <c r="C502" s="64"/>
      <c r="D502" s="64"/>
      <c r="E502" s="64"/>
      <c r="F502" s="64"/>
      <c r="G502" s="64"/>
      <c r="H502" s="64"/>
      <c r="I502" s="64"/>
      <c r="J502" s="64"/>
      <c r="K502" s="65"/>
      <c r="L502" s="30">
        <f>L501</f>
        <v>11797385.609999999</v>
      </c>
      <c r="M502" s="30"/>
      <c r="N502" s="30">
        <f>N501</f>
        <v>11797385.609999999</v>
      </c>
      <c r="O502" s="24"/>
      <c r="P502" s="30"/>
      <c r="Q502" s="30">
        <f>Q501</f>
        <v>11797385.609999999</v>
      </c>
      <c r="R502" s="30"/>
      <c r="S502" s="30"/>
      <c r="T502" s="27"/>
      <c r="U502" s="27"/>
      <c r="V502" s="27"/>
      <c r="W502" s="27"/>
    </row>
    <row r="503" spans="1:23" x14ac:dyDescent="0.25">
      <c r="A503" s="19"/>
      <c r="B503" s="63" t="s">
        <v>1301</v>
      </c>
      <c r="C503" s="64"/>
      <c r="D503" s="64"/>
      <c r="E503" s="64"/>
      <c r="F503" s="64"/>
      <c r="G503" s="64"/>
      <c r="H503" s="64"/>
      <c r="I503" s="64"/>
      <c r="J503" s="64"/>
      <c r="K503" s="65"/>
      <c r="L503" s="41">
        <v>30083333.329999998</v>
      </c>
      <c r="M503" s="53"/>
      <c r="N503" s="41">
        <v>30083333.329999998</v>
      </c>
      <c r="O503" s="23"/>
      <c r="P503" s="41">
        <v>30083333.329999998</v>
      </c>
      <c r="Q503" s="37"/>
      <c r="R503" s="37"/>
      <c r="S503" s="37"/>
      <c r="T503" s="27"/>
      <c r="U503" s="27"/>
      <c r="V503" s="27"/>
      <c r="W503" s="27"/>
    </row>
    <row r="504" spans="1:23" x14ac:dyDescent="0.25">
      <c r="A504" s="29"/>
      <c r="B504" s="63" t="s">
        <v>1298</v>
      </c>
      <c r="C504" s="64"/>
      <c r="D504" s="64"/>
      <c r="E504" s="64"/>
      <c r="F504" s="64"/>
      <c r="G504" s="64"/>
      <c r="H504" s="64"/>
      <c r="I504" s="64"/>
      <c r="J504" s="64"/>
      <c r="K504" s="65"/>
      <c r="L504" s="30">
        <f>L23+L124+L140+L155+L180+L184+L211+L217+L252+L258+L262+L274+L285+L295+L300+L307+L316+L332+L339+L349+L355+L360+L376+L382+L385+L390+L396+L408+L415+L423+L448+L472+L490+L493+L496+L499+L502</f>
        <v>601666666.671</v>
      </c>
      <c r="M504" s="30"/>
      <c r="N504" s="30">
        <f>N23+N124+N140+N155+N180+N184+N211+N217+N252+N258+N262+N274+N285+N295+N300+N307+N316+N332+N339+N349+N355+N360+N376+N382+N385+N390+N396+N408+N415+N423+N448+N472+N490+N493+N496+N499+N502</f>
        <v>601666666.67099988</v>
      </c>
      <c r="O504" s="24"/>
      <c r="P504" s="30">
        <f>P23+P124+P140+P155+P180+P184+P211+P217+P252+P258+P262+P274+P285+P295+P300+P307+P316+P332+P339+P349+P355+P360+P376+P382+P385+P390+P396+P408+P415+P423+P448+P472+P490+P493+P496+P499+P502</f>
        <v>65675702.508262329</v>
      </c>
      <c r="Q504" s="30">
        <f>Q23+Q124+Q140+Q155+Q180+Q184+Q211+Q217+Q252+Q258+Q262+Q274+Q285+Q295+Q300+Q307+Q316+Q332+Q339+Q349+Q355+Q360+Q376+Q382+Q385+Q390+Q396+Q408+Q415+Q423+Q448+Q472+Q490+Q493+Q496+Q499+Q502+0.01</f>
        <v>207422516.13273776</v>
      </c>
      <c r="R504" s="30">
        <f>R23+R124+R140+R155+R180+R184+R211+R217+R252+R258+R262+R274+R285+R295+R300+R307+R316+R332+R339+R349+R355+R360+R376+R382+R385+R390+R396+R408+R415+R423+R448+R472+R490+R493+R496+R499+R502</f>
        <v>301984798.90886641</v>
      </c>
      <c r="S504" s="30">
        <f>S23+S124+S140+S155+S180+S184+S211+S217+S252+S258+S262+S274+S285+S295+S300+S307+S316+S332+S339+S349+S355+S360+S376+S382+S385+S390+S396+S408+S415+S423+S448+S472+S490+S493+S496+S499+S502-0.01</f>
        <v>26583649.120000001</v>
      </c>
      <c r="T504" s="27"/>
    </row>
    <row r="505" spans="1:23" x14ac:dyDescent="0.25">
      <c r="A505" s="29"/>
      <c r="B505" s="63" t="s">
        <v>1300</v>
      </c>
      <c r="C505" s="64"/>
      <c r="D505" s="64"/>
      <c r="E505" s="64"/>
      <c r="F505" s="64"/>
      <c r="G505" s="64"/>
      <c r="H505" s="64"/>
      <c r="I505" s="64"/>
      <c r="J505" s="64"/>
      <c r="K505" s="65"/>
      <c r="L505" s="30"/>
      <c r="M505" s="30"/>
      <c r="N505" s="30"/>
      <c r="O505" s="24"/>
      <c r="P505" s="30">
        <f>ROUND(P504-5%*P504,2)</f>
        <v>62391917.380000003</v>
      </c>
      <c r="Q505" s="30">
        <f>ROUND(Q504-5%*Q504,2)</f>
        <v>197051390.33000001</v>
      </c>
      <c r="R505" s="30">
        <f>ROUND(R504-5%*R504,2)</f>
        <v>286885558.95999998</v>
      </c>
      <c r="S505" s="30">
        <f>ROUND(S504-5%*S504,2)+0.01</f>
        <v>25254466.670000002</v>
      </c>
      <c r="T505" s="27"/>
    </row>
    <row r="506" spans="1:23" x14ac:dyDescent="0.25">
      <c r="A506" s="29"/>
      <c r="B506" s="63" t="s">
        <v>1299</v>
      </c>
      <c r="C506" s="64"/>
      <c r="D506" s="64"/>
      <c r="E506" s="64"/>
      <c r="F506" s="64"/>
      <c r="G506" s="64"/>
      <c r="H506" s="64"/>
      <c r="I506" s="64"/>
      <c r="J506" s="64"/>
      <c r="K506" s="65"/>
      <c r="L506" s="30">
        <f>L504</f>
        <v>601666666.671</v>
      </c>
      <c r="M506" s="30"/>
      <c r="N506" s="30">
        <f>N504</f>
        <v>601666666.67099988</v>
      </c>
      <c r="O506" s="24"/>
      <c r="P506" s="30">
        <f>ROUND(P505+P503,2)</f>
        <v>92475250.709999993</v>
      </c>
      <c r="Q506" s="30">
        <f>ROUND(Q505+Q503,2)</f>
        <v>197051390.33000001</v>
      </c>
      <c r="R506" s="30">
        <f>ROUND(R505+R503,2)</f>
        <v>286885558.95999998</v>
      </c>
      <c r="S506" s="30">
        <f>ROUND(S505+S503,2)</f>
        <v>25254466.670000002</v>
      </c>
      <c r="T506" s="27"/>
    </row>
    <row r="507" spans="1:23" x14ac:dyDescent="0.25">
      <c r="A507" s="29"/>
      <c r="B507" s="63" t="s">
        <v>1254</v>
      </c>
      <c r="C507" s="64"/>
      <c r="D507" s="64"/>
      <c r="E507" s="64"/>
      <c r="F507" s="64"/>
      <c r="G507" s="64"/>
      <c r="H507" s="64"/>
      <c r="I507" s="64"/>
      <c r="J507" s="64"/>
      <c r="K507" s="65"/>
      <c r="L507" s="30">
        <f>ROUND(L504*0.2,2)</f>
        <v>120333333.33</v>
      </c>
      <c r="M507" s="30"/>
      <c r="N507" s="30">
        <f>ROUND(N504*0.2,2)</f>
        <v>120333333.33</v>
      </c>
      <c r="O507" s="24"/>
      <c r="P507" s="30">
        <f>ROUND(P506*0.2,2)</f>
        <v>18495050.140000001</v>
      </c>
      <c r="Q507" s="30">
        <f>ROUND(Q506*0.2,2)</f>
        <v>39410278.07</v>
      </c>
      <c r="R507" s="30">
        <f>ROUND(R506*0.2,2)</f>
        <v>57377111.789999999</v>
      </c>
      <c r="S507" s="30">
        <f>ROUND(S506*0.2,2)</f>
        <v>5050893.33</v>
      </c>
      <c r="T507" s="27"/>
    </row>
    <row r="508" spans="1:23" x14ac:dyDescent="0.25">
      <c r="A508" s="29"/>
      <c r="B508" s="63" t="s">
        <v>1255</v>
      </c>
      <c r="C508" s="64"/>
      <c r="D508" s="64"/>
      <c r="E508" s="64"/>
      <c r="F508" s="64"/>
      <c r="G508" s="64"/>
      <c r="H508" s="64"/>
      <c r="I508" s="64"/>
      <c r="J508" s="64"/>
      <c r="K508" s="65"/>
      <c r="L508" s="30">
        <f>L504+L507</f>
        <v>722000000.00100005</v>
      </c>
      <c r="M508" s="30"/>
      <c r="N508" s="30">
        <f>N504+N507</f>
        <v>722000000.00099993</v>
      </c>
      <c r="O508" s="24"/>
      <c r="P508" s="30">
        <f>P506+P507</f>
        <v>110970300.84999999</v>
      </c>
      <c r="Q508" s="30">
        <f>Q505+Q507</f>
        <v>236461668.40000001</v>
      </c>
      <c r="R508" s="30">
        <f>R505+R507</f>
        <v>344262670.75</v>
      </c>
      <c r="S508" s="30">
        <f>S505+S507</f>
        <v>30305360</v>
      </c>
      <c r="T508" s="27"/>
    </row>
    <row r="509" spans="1:23" x14ac:dyDescent="0.25">
      <c r="A509" s="42"/>
      <c r="B509" s="73" t="s">
        <v>1317</v>
      </c>
      <c r="C509" s="73"/>
      <c r="D509" s="73"/>
      <c r="E509" s="73"/>
      <c r="F509" s="73"/>
      <c r="G509" s="73"/>
      <c r="H509" s="73"/>
      <c r="I509" s="73"/>
      <c r="J509" s="73"/>
      <c r="K509" s="73"/>
      <c r="L509" s="43"/>
      <c r="M509" s="43"/>
      <c r="N509" s="43"/>
      <c r="O509" s="44"/>
      <c r="P509" s="45">
        <v>18495050.140000001</v>
      </c>
      <c r="Q509" s="46">
        <v>15785629.060000001</v>
      </c>
      <c r="R509" s="46">
        <v>78679581.489999995</v>
      </c>
      <c r="S509" s="46">
        <v>15720472.9</v>
      </c>
      <c r="T509" s="27"/>
    </row>
    <row r="510" spans="1:23" x14ac:dyDescent="0.25">
      <c r="B510" s="3"/>
      <c r="C510" s="3"/>
      <c r="D510" s="3"/>
      <c r="L510" s="27"/>
      <c r="M510" s="27"/>
      <c r="N510" s="27"/>
      <c r="P510" s="27"/>
      <c r="Q510" s="27"/>
      <c r="R510" s="27"/>
      <c r="T510" s="27"/>
    </row>
    <row r="511" spans="1:23" x14ac:dyDescent="0.25">
      <c r="A511"/>
      <c r="B511" s="3"/>
      <c r="C511" s="47" t="s">
        <v>1248</v>
      </c>
      <c r="D511" s="48"/>
      <c r="E511" s="49"/>
      <c r="F511" s="49"/>
      <c r="G511" s="49"/>
      <c r="H511" s="49"/>
      <c r="I511" s="49"/>
      <c r="J511" s="49"/>
      <c r="K511" s="49"/>
      <c r="L511" s="47"/>
      <c r="M511" s="47"/>
      <c r="N511" s="59"/>
      <c r="P511" s="50"/>
      <c r="Q511" s="50"/>
      <c r="R511" s="50"/>
      <c r="S511" s="50"/>
    </row>
    <row r="512" spans="1:23" x14ac:dyDescent="0.25">
      <c r="B512" s="3"/>
      <c r="C512" s="3"/>
      <c r="D512" s="66" t="s">
        <v>1249</v>
      </c>
      <c r="E512" s="66"/>
      <c r="F512" s="66"/>
      <c r="G512" s="66"/>
      <c r="H512" s="66"/>
      <c r="I512" s="66"/>
      <c r="J512" s="66"/>
      <c r="K512" s="66"/>
      <c r="L512" s="66"/>
      <c r="M512" s="54"/>
      <c r="N512" s="54"/>
      <c r="O512" s="51"/>
      <c r="P512" s="50"/>
      <c r="Q512" s="50"/>
      <c r="R512" s="50"/>
      <c r="S512" s="50"/>
      <c r="T512" s="2"/>
    </row>
    <row r="513" spans="1:20" x14ac:dyDescent="0.25">
      <c r="B513" s="3"/>
      <c r="C513" s="3"/>
      <c r="D513" s="3"/>
      <c r="E513" s="5"/>
      <c r="F513" s="5"/>
      <c r="G513" s="5"/>
      <c r="H513" s="5"/>
      <c r="I513" s="5"/>
      <c r="J513" s="5"/>
      <c r="K513" s="5"/>
      <c r="L513" s="5"/>
      <c r="M513" s="5"/>
      <c r="N513" s="5"/>
      <c r="P513" s="50"/>
      <c r="Q513" s="50"/>
      <c r="R513" s="50"/>
      <c r="S513" s="50"/>
    </row>
    <row r="514" spans="1:20" x14ac:dyDescent="0.25">
      <c r="A514"/>
      <c r="B514" s="3"/>
      <c r="C514" s="47" t="s">
        <v>1250</v>
      </c>
      <c r="D514" s="48"/>
      <c r="G514" s="52"/>
      <c r="H514" s="52"/>
      <c r="I514" s="52"/>
      <c r="J514" s="52"/>
      <c r="L514" s="47"/>
      <c r="M514" s="47"/>
      <c r="N514" s="47"/>
      <c r="P514" s="50"/>
      <c r="Q514" s="50"/>
      <c r="R514" s="50"/>
      <c r="S514" s="50"/>
      <c r="T514" s="27"/>
    </row>
    <row r="515" spans="1:20" x14ac:dyDescent="0.25">
      <c r="B515" s="3"/>
      <c r="C515" s="3"/>
      <c r="D515" s="66" t="s">
        <v>1249</v>
      </c>
      <c r="E515" s="66"/>
      <c r="F515" s="66"/>
      <c r="G515" s="66"/>
      <c r="H515" s="66"/>
      <c r="I515" s="66"/>
      <c r="J515" s="66"/>
      <c r="K515" s="66"/>
      <c r="L515" s="66"/>
      <c r="M515" s="54"/>
      <c r="N515" s="54"/>
      <c r="P515" s="50"/>
      <c r="Q515" s="50"/>
      <c r="R515" s="50"/>
      <c r="S515" s="50"/>
    </row>
    <row r="516" spans="1:20" x14ac:dyDescent="0.25">
      <c r="B516" s="3"/>
      <c r="C516" s="3"/>
      <c r="D516" s="3"/>
      <c r="P516" s="50"/>
      <c r="Q516" s="50"/>
      <c r="R516" s="50"/>
      <c r="S516" s="50"/>
    </row>
    <row r="517" spans="1:20" x14ac:dyDescent="0.25">
      <c r="B517" s="3"/>
      <c r="C517" s="3"/>
      <c r="D517" s="3"/>
      <c r="P517" s="27"/>
      <c r="Q517" s="27"/>
      <c r="R517" s="27"/>
      <c r="S517" s="27"/>
    </row>
    <row r="518" spans="1:20" x14ac:dyDescent="0.25">
      <c r="B518" s="3"/>
      <c r="C518" s="3"/>
      <c r="D518" s="3"/>
      <c r="P518" s="27"/>
      <c r="Q518" s="27"/>
      <c r="R518" s="27"/>
      <c r="S518" s="27"/>
    </row>
    <row r="519" spans="1:20" x14ac:dyDescent="0.25">
      <c r="P519" s="27"/>
      <c r="Q519" s="27"/>
      <c r="R519" s="27"/>
      <c r="S519" s="27"/>
    </row>
    <row r="520" spans="1:20" x14ac:dyDescent="0.25">
      <c r="P520" s="27"/>
      <c r="Q520" s="27"/>
      <c r="R520" s="27"/>
      <c r="S520" s="27"/>
    </row>
    <row r="521" spans="1:20" x14ac:dyDescent="0.25">
      <c r="P521" s="27"/>
      <c r="Q521" s="27"/>
      <c r="R521" s="27"/>
      <c r="S521" s="27"/>
    </row>
    <row r="522" spans="1:20" x14ac:dyDescent="0.25">
      <c r="P522" s="27"/>
      <c r="Q522" s="27"/>
      <c r="R522" s="27"/>
      <c r="S522" s="27"/>
    </row>
    <row r="523" spans="1:20" x14ac:dyDescent="0.25">
      <c r="P523" s="27"/>
      <c r="Q523" s="27"/>
      <c r="R523" s="27"/>
      <c r="S523" s="27"/>
    </row>
  </sheetData>
  <mergeCells count="972">
    <mergeCell ref="E416:G416"/>
    <mergeCell ref="B416:D416"/>
    <mergeCell ref="E424:G424"/>
    <mergeCell ref="B424:D424"/>
    <mergeCell ref="E350:G350"/>
    <mergeCell ref="B350:D350"/>
    <mergeCell ref="E356:G356"/>
    <mergeCell ref="B356:D356"/>
    <mergeCell ref="E361:G361"/>
    <mergeCell ref="B361:D361"/>
    <mergeCell ref="E377:G377"/>
    <mergeCell ref="B377:D377"/>
    <mergeCell ref="E383:G383"/>
    <mergeCell ref="B354:D354"/>
    <mergeCell ref="E354:G354"/>
    <mergeCell ref="B355:K355"/>
    <mergeCell ref="B351:D351"/>
    <mergeCell ref="E351:G351"/>
    <mergeCell ref="B352:D352"/>
    <mergeCell ref="E352:G352"/>
    <mergeCell ref="B353:D353"/>
    <mergeCell ref="E353:G353"/>
    <mergeCell ref="B360:K360"/>
    <mergeCell ref="B362:D362"/>
    <mergeCell ref="E296:G296"/>
    <mergeCell ref="B296:D296"/>
    <mergeCell ref="E301:G301"/>
    <mergeCell ref="B301:D301"/>
    <mergeCell ref="E308:G308"/>
    <mergeCell ref="B308:D308"/>
    <mergeCell ref="E317:G317"/>
    <mergeCell ref="B317:D317"/>
    <mergeCell ref="E333:G333"/>
    <mergeCell ref="B333:D333"/>
    <mergeCell ref="B300:K300"/>
    <mergeCell ref="B302:D302"/>
    <mergeCell ref="E302:G302"/>
    <mergeCell ref="B297:D297"/>
    <mergeCell ref="E297:G297"/>
    <mergeCell ref="B298:D298"/>
    <mergeCell ref="E298:G298"/>
    <mergeCell ref="B299:D299"/>
    <mergeCell ref="E299:G299"/>
    <mergeCell ref="B306:D306"/>
    <mergeCell ref="E306:G306"/>
    <mergeCell ref="B307:K307"/>
    <mergeCell ref="B303:D303"/>
    <mergeCell ref="E303:G303"/>
    <mergeCell ref="E218:G218"/>
    <mergeCell ref="B218:D218"/>
    <mergeCell ref="E253:G253"/>
    <mergeCell ref="B253:D253"/>
    <mergeCell ref="B259:D259"/>
    <mergeCell ref="E263:G263"/>
    <mergeCell ref="B263:D263"/>
    <mergeCell ref="E275:G275"/>
    <mergeCell ref="B275:D275"/>
    <mergeCell ref="B222:D222"/>
    <mergeCell ref="E222:G222"/>
    <mergeCell ref="B223:D223"/>
    <mergeCell ref="E223:G223"/>
    <mergeCell ref="B224:D224"/>
    <mergeCell ref="E224:G224"/>
    <mergeCell ref="B219:D219"/>
    <mergeCell ref="E219:G219"/>
    <mergeCell ref="B220:D220"/>
    <mergeCell ref="E220:G220"/>
    <mergeCell ref="B221:D221"/>
    <mergeCell ref="E221:G221"/>
    <mergeCell ref="B228:D228"/>
    <mergeCell ref="E228:G228"/>
    <mergeCell ref="B229:D229"/>
    <mergeCell ref="E141:G141"/>
    <mergeCell ref="B141:D141"/>
    <mergeCell ref="E156:G156"/>
    <mergeCell ref="B156:D156"/>
    <mergeCell ref="E181:G181"/>
    <mergeCell ref="B181:D181"/>
    <mergeCell ref="E185:G185"/>
    <mergeCell ref="B185:D185"/>
    <mergeCell ref="E212:G212"/>
    <mergeCell ref="B212:D212"/>
    <mergeCell ref="B144:D144"/>
    <mergeCell ref="E144:G144"/>
    <mergeCell ref="B145:D145"/>
    <mergeCell ref="E145:G145"/>
    <mergeCell ref="B146:D146"/>
    <mergeCell ref="E146:G146"/>
    <mergeCell ref="B142:D142"/>
    <mergeCell ref="E142:G142"/>
    <mergeCell ref="B143:D143"/>
    <mergeCell ref="E143:G143"/>
    <mergeCell ref="B150:D150"/>
    <mergeCell ref="E150:G150"/>
    <mergeCell ref="B151:D151"/>
    <mergeCell ref="E151:G151"/>
    <mergeCell ref="P9:P10"/>
    <mergeCell ref="Q9:Q10"/>
    <mergeCell ref="R9:R10"/>
    <mergeCell ref="S9:S10"/>
    <mergeCell ref="E12:G12"/>
    <mergeCell ref="B12:D12"/>
    <mergeCell ref="E24:G24"/>
    <mergeCell ref="B24:D24"/>
    <mergeCell ref="E125:G125"/>
    <mergeCell ref="B125:D125"/>
    <mergeCell ref="B11:D11"/>
    <mergeCell ref="E11:G11"/>
    <mergeCell ref="B13:D13"/>
    <mergeCell ref="E13:G13"/>
    <mergeCell ref="B17:D17"/>
    <mergeCell ref="E17:G17"/>
    <mergeCell ref="B18:D18"/>
    <mergeCell ref="E18:G18"/>
    <mergeCell ref="B19:D19"/>
    <mergeCell ref="E19:G19"/>
    <mergeCell ref="B14:D14"/>
    <mergeCell ref="E14:G14"/>
    <mergeCell ref="B15:D15"/>
    <mergeCell ref="E15:G15"/>
    <mergeCell ref="A4:O4"/>
    <mergeCell ref="A6:O6"/>
    <mergeCell ref="A7:O7"/>
    <mergeCell ref="A9:A10"/>
    <mergeCell ref="B9:D10"/>
    <mergeCell ref="E9:G10"/>
    <mergeCell ref="H9:H10"/>
    <mergeCell ref="I9:I10"/>
    <mergeCell ref="K9:K10"/>
    <mergeCell ref="L9:L10"/>
    <mergeCell ref="O9:O10"/>
    <mergeCell ref="M9:M10"/>
    <mergeCell ref="N9:N10"/>
    <mergeCell ref="J9:J10"/>
    <mergeCell ref="B16:D16"/>
    <mergeCell ref="E16:G16"/>
    <mergeCell ref="B23:K23"/>
    <mergeCell ref="B25:D25"/>
    <mergeCell ref="E25:G25"/>
    <mergeCell ref="B20:D20"/>
    <mergeCell ref="E20:G20"/>
    <mergeCell ref="B21:D21"/>
    <mergeCell ref="E21:G21"/>
    <mergeCell ref="B22:D22"/>
    <mergeCell ref="E22:G22"/>
    <mergeCell ref="B30:D30"/>
    <mergeCell ref="E30:G30"/>
    <mergeCell ref="B31:D31"/>
    <mergeCell ref="E31:G31"/>
    <mergeCell ref="B32:D32"/>
    <mergeCell ref="E32:G32"/>
    <mergeCell ref="B26:D26"/>
    <mergeCell ref="E26:G26"/>
    <mergeCell ref="B27:D27"/>
    <mergeCell ref="E27:G27"/>
    <mergeCell ref="B29:D29"/>
    <mergeCell ref="E29:G29"/>
    <mergeCell ref="B28:D28"/>
    <mergeCell ref="E28:G28"/>
    <mergeCell ref="B36:D36"/>
    <mergeCell ref="E36:G36"/>
    <mergeCell ref="B37:D37"/>
    <mergeCell ref="E37:G37"/>
    <mergeCell ref="B38:D38"/>
    <mergeCell ref="E38:G38"/>
    <mergeCell ref="B33:D33"/>
    <mergeCell ref="E33:G33"/>
    <mergeCell ref="B34:D34"/>
    <mergeCell ref="E34:G34"/>
    <mergeCell ref="B35:D35"/>
    <mergeCell ref="E35:G35"/>
    <mergeCell ref="B42:D42"/>
    <mergeCell ref="E42:G42"/>
    <mergeCell ref="B43:D43"/>
    <mergeCell ref="E43:G43"/>
    <mergeCell ref="B44:D44"/>
    <mergeCell ref="E44:G44"/>
    <mergeCell ref="B39:D39"/>
    <mergeCell ref="E39:G39"/>
    <mergeCell ref="B40:D40"/>
    <mergeCell ref="E40:G40"/>
    <mergeCell ref="B41:D41"/>
    <mergeCell ref="E41:G41"/>
    <mergeCell ref="B48:D48"/>
    <mergeCell ref="E48:G48"/>
    <mergeCell ref="B49:D49"/>
    <mergeCell ref="E49:G49"/>
    <mergeCell ref="B50:D50"/>
    <mergeCell ref="E50:G50"/>
    <mergeCell ref="B45:D45"/>
    <mergeCell ref="E45:G45"/>
    <mergeCell ref="B46:D46"/>
    <mergeCell ref="E46:G46"/>
    <mergeCell ref="B47:D47"/>
    <mergeCell ref="E47:G47"/>
    <mergeCell ref="B54:D54"/>
    <mergeCell ref="E54:G54"/>
    <mergeCell ref="B55:D55"/>
    <mergeCell ref="E55:G55"/>
    <mergeCell ref="B56:D56"/>
    <mergeCell ref="E56:G56"/>
    <mergeCell ref="B51:D51"/>
    <mergeCell ref="E51:G51"/>
    <mergeCell ref="B52:D52"/>
    <mergeCell ref="E52:G52"/>
    <mergeCell ref="B53:D53"/>
    <mergeCell ref="E53:G53"/>
    <mergeCell ref="B60:D60"/>
    <mergeCell ref="E60:G60"/>
    <mergeCell ref="B61:D61"/>
    <mergeCell ref="E61:G61"/>
    <mergeCell ref="B62:D62"/>
    <mergeCell ref="E62:G62"/>
    <mergeCell ref="B57:D57"/>
    <mergeCell ref="E57:G57"/>
    <mergeCell ref="B58:D58"/>
    <mergeCell ref="E58:G58"/>
    <mergeCell ref="B59:D59"/>
    <mergeCell ref="E59:G59"/>
    <mergeCell ref="B66:D66"/>
    <mergeCell ref="E66:G66"/>
    <mergeCell ref="B67:D67"/>
    <mergeCell ref="E67:G67"/>
    <mergeCell ref="B68:D68"/>
    <mergeCell ref="E68:G68"/>
    <mergeCell ref="B63:D63"/>
    <mergeCell ref="E63:G63"/>
    <mergeCell ref="B64:D64"/>
    <mergeCell ref="E64:G64"/>
    <mergeCell ref="B65:D65"/>
    <mergeCell ref="E65:G65"/>
    <mergeCell ref="B72:D72"/>
    <mergeCell ref="E72:G72"/>
    <mergeCell ref="B73:D73"/>
    <mergeCell ref="E73:G73"/>
    <mergeCell ref="B74:D74"/>
    <mergeCell ref="E74:G74"/>
    <mergeCell ref="B69:D69"/>
    <mergeCell ref="E69:G69"/>
    <mergeCell ref="B70:D70"/>
    <mergeCell ref="E70:G70"/>
    <mergeCell ref="B71:D71"/>
    <mergeCell ref="E71:G71"/>
    <mergeCell ref="B78:D78"/>
    <mergeCell ref="E78:G78"/>
    <mergeCell ref="B79:D79"/>
    <mergeCell ref="E79:G79"/>
    <mergeCell ref="B80:D80"/>
    <mergeCell ref="E80:G80"/>
    <mergeCell ref="B75:D75"/>
    <mergeCell ref="E75:G75"/>
    <mergeCell ref="B76:D76"/>
    <mergeCell ref="E76:G76"/>
    <mergeCell ref="B77:D77"/>
    <mergeCell ref="E77:G77"/>
    <mergeCell ref="B84:D84"/>
    <mergeCell ref="E84:G84"/>
    <mergeCell ref="B85:D85"/>
    <mergeCell ref="E85:G85"/>
    <mergeCell ref="B86:D86"/>
    <mergeCell ref="E86:G86"/>
    <mergeCell ref="B81:D81"/>
    <mergeCell ref="E81:G81"/>
    <mergeCell ref="B82:D82"/>
    <mergeCell ref="E82:G82"/>
    <mergeCell ref="B83:D83"/>
    <mergeCell ref="E83:G83"/>
    <mergeCell ref="B90:D90"/>
    <mergeCell ref="E90:G90"/>
    <mergeCell ref="B91:D91"/>
    <mergeCell ref="E91:G91"/>
    <mergeCell ref="B92:D92"/>
    <mergeCell ref="E92:G92"/>
    <mergeCell ref="B87:D87"/>
    <mergeCell ref="E87:G87"/>
    <mergeCell ref="B88:D88"/>
    <mergeCell ref="E88:G88"/>
    <mergeCell ref="B89:D89"/>
    <mergeCell ref="E89:G89"/>
    <mergeCell ref="B96:D96"/>
    <mergeCell ref="E96:G96"/>
    <mergeCell ref="B97:D97"/>
    <mergeCell ref="E97:G97"/>
    <mergeCell ref="B98:D98"/>
    <mergeCell ref="E98:G98"/>
    <mergeCell ref="B93:D93"/>
    <mergeCell ref="E93:G93"/>
    <mergeCell ref="B94:D94"/>
    <mergeCell ref="E94:G94"/>
    <mergeCell ref="B95:D95"/>
    <mergeCell ref="E95:G95"/>
    <mergeCell ref="B102:D102"/>
    <mergeCell ref="E102:G102"/>
    <mergeCell ref="B103:D103"/>
    <mergeCell ref="E103:G103"/>
    <mergeCell ref="B104:D104"/>
    <mergeCell ref="E104:G104"/>
    <mergeCell ref="B99:D99"/>
    <mergeCell ref="E99:G99"/>
    <mergeCell ref="B100:D100"/>
    <mergeCell ref="E100:G100"/>
    <mergeCell ref="B101:D101"/>
    <mergeCell ref="E101:G101"/>
    <mergeCell ref="B108:D108"/>
    <mergeCell ref="E108:G108"/>
    <mergeCell ref="B109:D109"/>
    <mergeCell ref="E109:G109"/>
    <mergeCell ref="B110:D110"/>
    <mergeCell ref="E110:G110"/>
    <mergeCell ref="B105:D105"/>
    <mergeCell ref="E105:G105"/>
    <mergeCell ref="B106:D106"/>
    <mergeCell ref="E106:G106"/>
    <mergeCell ref="B107:D107"/>
    <mergeCell ref="E107:G107"/>
    <mergeCell ref="B114:D114"/>
    <mergeCell ref="E114:G114"/>
    <mergeCell ref="B115:D115"/>
    <mergeCell ref="E115:G115"/>
    <mergeCell ref="B116:D116"/>
    <mergeCell ref="E116:G116"/>
    <mergeCell ref="B111:D111"/>
    <mergeCell ref="E111:G111"/>
    <mergeCell ref="B112:D112"/>
    <mergeCell ref="E112:G112"/>
    <mergeCell ref="B113:D113"/>
    <mergeCell ref="E113:G113"/>
    <mergeCell ref="B120:D120"/>
    <mergeCell ref="E120:G120"/>
    <mergeCell ref="B121:D121"/>
    <mergeCell ref="E121:G121"/>
    <mergeCell ref="B122:D122"/>
    <mergeCell ref="E122:G122"/>
    <mergeCell ref="B117:D117"/>
    <mergeCell ref="E117:G117"/>
    <mergeCell ref="B118:D118"/>
    <mergeCell ref="E118:G118"/>
    <mergeCell ref="B119:D119"/>
    <mergeCell ref="E119:G119"/>
    <mergeCell ref="B126:D126"/>
    <mergeCell ref="E126:G126"/>
    <mergeCell ref="B127:D127"/>
    <mergeCell ref="E127:G127"/>
    <mergeCell ref="B128:D128"/>
    <mergeCell ref="E128:G128"/>
    <mergeCell ref="B123:D123"/>
    <mergeCell ref="E123:G123"/>
    <mergeCell ref="B124:K124"/>
    <mergeCell ref="B132:D132"/>
    <mergeCell ref="E132:G132"/>
    <mergeCell ref="B133:D133"/>
    <mergeCell ref="E133:G133"/>
    <mergeCell ref="B134:D134"/>
    <mergeCell ref="E134:G134"/>
    <mergeCell ref="B129:D129"/>
    <mergeCell ref="E129:G129"/>
    <mergeCell ref="B130:D130"/>
    <mergeCell ref="E130:G130"/>
    <mergeCell ref="B131:D131"/>
    <mergeCell ref="E131:G131"/>
    <mergeCell ref="B138:D138"/>
    <mergeCell ref="E138:G138"/>
    <mergeCell ref="B139:D139"/>
    <mergeCell ref="E139:G139"/>
    <mergeCell ref="B140:K140"/>
    <mergeCell ref="B135:D135"/>
    <mergeCell ref="E135:G135"/>
    <mergeCell ref="B136:D136"/>
    <mergeCell ref="E136:G136"/>
    <mergeCell ref="B137:D137"/>
    <mergeCell ref="E137:G137"/>
    <mergeCell ref="B152:D152"/>
    <mergeCell ref="E152:G152"/>
    <mergeCell ref="B147:D147"/>
    <mergeCell ref="E147:G147"/>
    <mergeCell ref="B148:D148"/>
    <mergeCell ref="E148:G148"/>
    <mergeCell ref="B149:D149"/>
    <mergeCell ref="E149:G149"/>
    <mergeCell ref="B157:D157"/>
    <mergeCell ref="E157:G157"/>
    <mergeCell ref="B158:D158"/>
    <mergeCell ref="E158:G158"/>
    <mergeCell ref="B153:D153"/>
    <mergeCell ref="E153:G153"/>
    <mergeCell ref="B154:D154"/>
    <mergeCell ref="E154:G154"/>
    <mergeCell ref="B155:K155"/>
    <mergeCell ref="B162:D162"/>
    <mergeCell ref="E162:G162"/>
    <mergeCell ref="B163:D163"/>
    <mergeCell ref="E163:G163"/>
    <mergeCell ref="B164:D164"/>
    <mergeCell ref="E164:G164"/>
    <mergeCell ref="B159:D159"/>
    <mergeCell ref="E159:G159"/>
    <mergeCell ref="B160:D160"/>
    <mergeCell ref="E160:G160"/>
    <mergeCell ref="B161:D161"/>
    <mergeCell ref="E161:G161"/>
    <mergeCell ref="B168:D168"/>
    <mergeCell ref="E168:G168"/>
    <mergeCell ref="B169:D169"/>
    <mergeCell ref="E169:G169"/>
    <mergeCell ref="B170:D170"/>
    <mergeCell ref="E170:G170"/>
    <mergeCell ref="B165:D165"/>
    <mergeCell ref="E165:G165"/>
    <mergeCell ref="B166:D166"/>
    <mergeCell ref="E166:G166"/>
    <mergeCell ref="B167:D167"/>
    <mergeCell ref="E167:G167"/>
    <mergeCell ref="B174:D174"/>
    <mergeCell ref="E174:G174"/>
    <mergeCell ref="B175:D175"/>
    <mergeCell ref="E175:G175"/>
    <mergeCell ref="B176:D176"/>
    <mergeCell ref="E176:G176"/>
    <mergeCell ref="B171:D171"/>
    <mergeCell ref="E171:G171"/>
    <mergeCell ref="B172:D172"/>
    <mergeCell ref="E172:G172"/>
    <mergeCell ref="B173:D173"/>
    <mergeCell ref="E173:G173"/>
    <mergeCell ref="B180:K180"/>
    <mergeCell ref="B182:D182"/>
    <mergeCell ref="E182:G182"/>
    <mergeCell ref="B177:D177"/>
    <mergeCell ref="E177:G177"/>
    <mergeCell ref="B178:D178"/>
    <mergeCell ref="E178:G178"/>
    <mergeCell ref="B179:D179"/>
    <mergeCell ref="E179:G179"/>
    <mergeCell ref="B186:D186"/>
    <mergeCell ref="E186:G186"/>
    <mergeCell ref="B187:D187"/>
    <mergeCell ref="E187:G187"/>
    <mergeCell ref="B188:D188"/>
    <mergeCell ref="E188:G188"/>
    <mergeCell ref="B183:D183"/>
    <mergeCell ref="E183:G183"/>
    <mergeCell ref="B184:K184"/>
    <mergeCell ref="B192:D192"/>
    <mergeCell ref="E192:G192"/>
    <mergeCell ref="B193:D193"/>
    <mergeCell ref="E193:G193"/>
    <mergeCell ref="B194:D194"/>
    <mergeCell ref="E194:G194"/>
    <mergeCell ref="B189:D189"/>
    <mergeCell ref="E189:G189"/>
    <mergeCell ref="B190:D190"/>
    <mergeCell ref="E190:G190"/>
    <mergeCell ref="B191:D191"/>
    <mergeCell ref="E191:G191"/>
    <mergeCell ref="B198:D198"/>
    <mergeCell ref="E198:G198"/>
    <mergeCell ref="B199:D199"/>
    <mergeCell ref="E199:G199"/>
    <mergeCell ref="B200:D200"/>
    <mergeCell ref="E200:G200"/>
    <mergeCell ref="B195:D195"/>
    <mergeCell ref="E195:G195"/>
    <mergeCell ref="B196:D196"/>
    <mergeCell ref="E196:G196"/>
    <mergeCell ref="B197:D197"/>
    <mergeCell ref="E197:G197"/>
    <mergeCell ref="B204:D204"/>
    <mergeCell ref="E204:G204"/>
    <mergeCell ref="B205:D205"/>
    <mergeCell ref="E205:G205"/>
    <mergeCell ref="B206:D206"/>
    <mergeCell ref="E206:G206"/>
    <mergeCell ref="B201:D201"/>
    <mergeCell ref="E201:G201"/>
    <mergeCell ref="B202:D202"/>
    <mergeCell ref="E202:G202"/>
    <mergeCell ref="B203:D203"/>
    <mergeCell ref="E203:G203"/>
    <mergeCell ref="B210:D210"/>
    <mergeCell ref="E210:G210"/>
    <mergeCell ref="B211:K211"/>
    <mergeCell ref="B207:D207"/>
    <mergeCell ref="E207:G207"/>
    <mergeCell ref="B208:D208"/>
    <mergeCell ref="E208:G208"/>
    <mergeCell ref="B209:D209"/>
    <mergeCell ref="E209:G209"/>
    <mergeCell ref="B216:D216"/>
    <mergeCell ref="E216:G216"/>
    <mergeCell ref="B217:K217"/>
    <mergeCell ref="B213:D213"/>
    <mergeCell ref="E213:G213"/>
    <mergeCell ref="B214:D214"/>
    <mergeCell ref="E214:G214"/>
    <mergeCell ref="B215:D215"/>
    <mergeCell ref="E215:G215"/>
    <mergeCell ref="E229:G229"/>
    <mergeCell ref="B230:D230"/>
    <mergeCell ref="E230:G230"/>
    <mergeCell ref="B225:D225"/>
    <mergeCell ref="E225:G225"/>
    <mergeCell ref="B226:D226"/>
    <mergeCell ref="E226:G226"/>
    <mergeCell ref="B227:D227"/>
    <mergeCell ref="E227:G227"/>
    <mergeCell ref="B234:D234"/>
    <mergeCell ref="E234:G234"/>
    <mergeCell ref="B235:D235"/>
    <mergeCell ref="E235:G235"/>
    <mergeCell ref="B236:D236"/>
    <mergeCell ref="E236:G236"/>
    <mergeCell ref="B231:D231"/>
    <mergeCell ref="E231:G231"/>
    <mergeCell ref="B232:D232"/>
    <mergeCell ref="E232:G232"/>
    <mergeCell ref="B233:D233"/>
    <mergeCell ref="E233:G233"/>
    <mergeCell ref="B240:D240"/>
    <mergeCell ref="E240:G240"/>
    <mergeCell ref="B241:D241"/>
    <mergeCell ref="E241:G241"/>
    <mergeCell ref="B242:D242"/>
    <mergeCell ref="E242:G242"/>
    <mergeCell ref="B237:D237"/>
    <mergeCell ref="E237:G237"/>
    <mergeCell ref="B238:D238"/>
    <mergeCell ref="E238:G238"/>
    <mergeCell ref="B239:D239"/>
    <mergeCell ref="E239:G239"/>
    <mergeCell ref="B246:D246"/>
    <mergeCell ref="E246:G246"/>
    <mergeCell ref="B247:D247"/>
    <mergeCell ref="E247:G247"/>
    <mergeCell ref="B248:D248"/>
    <mergeCell ref="E248:G248"/>
    <mergeCell ref="B243:D243"/>
    <mergeCell ref="E243:G243"/>
    <mergeCell ref="B244:D244"/>
    <mergeCell ref="E244:G244"/>
    <mergeCell ref="B245:D245"/>
    <mergeCell ref="E245:G245"/>
    <mergeCell ref="B252:K252"/>
    <mergeCell ref="B254:D254"/>
    <mergeCell ref="E254:G254"/>
    <mergeCell ref="B249:D249"/>
    <mergeCell ref="E249:G249"/>
    <mergeCell ref="B250:D250"/>
    <mergeCell ref="E250:G250"/>
    <mergeCell ref="B251:D251"/>
    <mergeCell ref="E251:G251"/>
    <mergeCell ref="B258:K258"/>
    <mergeCell ref="B260:D260"/>
    <mergeCell ref="E260:G260"/>
    <mergeCell ref="B255:D255"/>
    <mergeCell ref="E255:G255"/>
    <mergeCell ref="B256:D256"/>
    <mergeCell ref="E256:G256"/>
    <mergeCell ref="B257:D257"/>
    <mergeCell ref="E257:G257"/>
    <mergeCell ref="E259:G259"/>
    <mergeCell ref="B264:D264"/>
    <mergeCell ref="E264:G264"/>
    <mergeCell ref="B265:D265"/>
    <mergeCell ref="E265:G265"/>
    <mergeCell ref="B266:D266"/>
    <mergeCell ref="E266:G266"/>
    <mergeCell ref="B261:D261"/>
    <mergeCell ref="E261:G261"/>
    <mergeCell ref="B262:K262"/>
    <mergeCell ref="B270:D270"/>
    <mergeCell ref="E270:G270"/>
    <mergeCell ref="B271:D271"/>
    <mergeCell ref="E271:G271"/>
    <mergeCell ref="B272:D272"/>
    <mergeCell ref="E272:G272"/>
    <mergeCell ref="B267:D267"/>
    <mergeCell ref="E267:G267"/>
    <mergeCell ref="B268:D268"/>
    <mergeCell ref="E268:G268"/>
    <mergeCell ref="B269:D269"/>
    <mergeCell ref="E269:G269"/>
    <mergeCell ref="B276:D276"/>
    <mergeCell ref="E276:G276"/>
    <mergeCell ref="B277:D277"/>
    <mergeCell ref="E277:G277"/>
    <mergeCell ref="B278:D278"/>
    <mergeCell ref="E278:G278"/>
    <mergeCell ref="B273:D273"/>
    <mergeCell ref="E273:G273"/>
    <mergeCell ref="B274:K274"/>
    <mergeCell ref="B282:D282"/>
    <mergeCell ref="E282:G282"/>
    <mergeCell ref="B283:D283"/>
    <mergeCell ref="E283:G283"/>
    <mergeCell ref="B284:D284"/>
    <mergeCell ref="E284:G284"/>
    <mergeCell ref="B279:D279"/>
    <mergeCell ref="E279:G279"/>
    <mergeCell ref="B280:D280"/>
    <mergeCell ref="E280:G280"/>
    <mergeCell ref="B281:D281"/>
    <mergeCell ref="E281:G281"/>
    <mergeCell ref="B288:D288"/>
    <mergeCell ref="E288:G288"/>
    <mergeCell ref="B289:D289"/>
    <mergeCell ref="E289:G289"/>
    <mergeCell ref="B290:D290"/>
    <mergeCell ref="E290:G290"/>
    <mergeCell ref="B285:K285"/>
    <mergeCell ref="B287:D287"/>
    <mergeCell ref="E287:G287"/>
    <mergeCell ref="E286:G286"/>
    <mergeCell ref="B286:D286"/>
    <mergeCell ref="B294:D294"/>
    <mergeCell ref="E294:G294"/>
    <mergeCell ref="B295:K295"/>
    <mergeCell ref="B291:D291"/>
    <mergeCell ref="E291:G291"/>
    <mergeCell ref="B292:D292"/>
    <mergeCell ref="E292:G292"/>
    <mergeCell ref="B293:D293"/>
    <mergeCell ref="E293:G293"/>
    <mergeCell ref="B304:D304"/>
    <mergeCell ref="E304:G304"/>
    <mergeCell ref="B305:D305"/>
    <mergeCell ref="E305:G305"/>
    <mergeCell ref="B312:D312"/>
    <mergeCell ref="E312:G312"/>
    <mergeCell ref="B313:D313"/>
    <mergeCell ref="E313:G313"/>
    <mergeCell ref="B314:D314"/>
    <mergeCell ref="E314:G314"/>
    <mergeCell ref="B309:D309"/>
    <mergeCell ref="E309:G309"/>
    <mergeCell ref="B310:D310"/>
    <mergeCell ref="E310:G310"/>
    <mergeCell ref="B311:D311"/>
    <mergeCell ref="E311:G311"/>
    <mergeCell ref="B318:D318"/>
    <mergeCell ref="E318:G318"/>
    <mergeCell ref="B319:D319"/>
    <mergeCell ref="E319:G319"/>
    <mergeCell ref="B320:D320"/>
    <mergeCell ref="E320:G320"/>
    <mergeCell ref="B315:D315"/>
    <mergeCell ref="E315:G315"/>
    <mergeCell ref="B316:K316"/>
    <mergeCell ref="B324:D324"/>
    <mergeCell ref="E324:G324"/>
    <mergeCell ref="B325:D325"/>
    <mergeCell ref="E325:G325"/>
    <mergeCell ref="B326:D326"/>
    <mergeCell ref="E326:G326"/>
    <mergeCell ref="B321:D321"/>
    <mergeCell ref="E321:G321"/>
    <mergeCell ref="B322:D322"/>
    <mergeCell ref="E322:G322"/>
    <mergeCell ref="B323:D323"/>
    <mergeCell ref="E323:G323"/>
    <mergeCell ref="B330:D330"/>
    <mergeCell ref="E330:G330"/>
    <mergeCell ref="B331:D331"/>
    <mergeCell ref="E331:G331"/>
    <mergeCell ref="B332:K332"/>
    <mergeCell ref="B327:D327"/>
    <mergeCell ref="E327:G327"/>
    <mergeCell ref="B328:D328"/>
    <mergeCell ref="E328:G328"/>
    <mergeCell ref="B329:D329"/>
    <mergeCell ref="E329:G329"/>
    <mergeCell ref="B336:D336"/>
    <mergeCell ref="E336:G336"/>
    <mergeCell ref="B337:D337"/>
    <mergeCell ref="E337:G337"/>
    <mergeCell ref="B338:D338"/>
    <mergeCell ref="E338:G338"/>
    <mergeCell ref="B334:D334"/>
    <mergeCell ref="E334:G334"/>
    <mergeCell ref="B335:D335"/>
    <mergeCell ref="E335:G335"/>
    <mergeCell ref="B342:D342"/>
    <mergeCell ref="E342:G342"/>
    <mergeCell ref="B343:D343"/>
    <mergeCell ref="E343:G343"/>
    <mergeCell ref="B344:D344"/>
    <mergeCell ref="E344:G344"/>
    <mergeCell ref="B339:K339"/>
    <mergeCell ref="B341:D341"/>
    <mergeCell ref="E341:G341"/>
    <mergeCell ref="E340:G340"/>
    <mergeCell ref="B340:D340"/>
    <mergeCell ref="B348:D348"/>
    <mergeCell ref="E348:G348"/>
    <mergeCell ref="B349:K349"/>
    <mergeCell ref="B345:D345"/>
    <mergeCell ref="E345:G345"/>
    <mergeCell ref="B346:D346"/>
    <mergeCell ref="E346:G346"/>
    <mergeCell ref="B347:D347"/>
    <mergeCell ref="E347:G347"/>
    <mergeCell ref="E362:G362"/>
    <mergeCell ref="B357:D357"/>
    <mergeCell ref="E357:G357"/>
    <mergeCell ref="B358:D358"/>
    <mergeCell ref="E358:G358"/>
    <mergeCell ref="B359:D359"/>
    <mergeCell ref="E359:G359"/>
    <mergeCell ref="B366:D366"/>
    <mergeCell ref="E366:G366"/>
    <mergeCell ref="B367:D367"/>
    <mergeCell ref="E367:G367"/>
    <mergeCell ref="B368:D368"/>
    <mergeCell ref="E368:G368"/>
    <mergeCell ref="B363:D363"/>
    <mergeCell ref="E363:G363"/>
    <mergeCell ref="B364:D364"/>
    <mergeCell ref="E364:G364"/>
    <mergeCell ref="B365:D365"/>
    <mergeCell ref="E365:G365"/>
    <mergeCell ref="B372:D372"/>
    <mergeCell ref="E372:G372"/>
    <mergeCell ref="B373:D373"/>
    <mergeCell ref="E373:G373"/>
    <mergeCell ref="B374:D374"/>
    <mergeCell ref="E374:G374"/>
    <mergeCell ref="B369:D369"/>
    <mergeCell ref="E369:G369"/>
    <mergeCell ref="B370:D370"/>
    <mergeCell ref="E370:G370"/>
    <mergeCell ref="B371:D371"/>
    <mergeCell ref="E371:G371"/>
    <mergeCell ref="B378:D378"/>
    <mergeCell ref="E378:G378"/>
    <mergeCell ref="B379:D379"/>
    <mergeCell ref="E379:G379"/>
    <mergeCell ref="B380:D380"/>
    <mergeCell ref="E380:G380"/>
    <mergeCell ref="B375:D375"/>
    <mergeCell ref="E375:G375"/>
    <mergeCell ref="B376:K376"/>
    <mergeCell ref="B384:D384"/>
    <mergeCell ref="E384:G384"/>
    <mergeCell ref="B385:K385"/>
    <mergeCell ref="B381:D381"/>
    <mergeCell ref="E381:G381"/>
    <mergeCell ref="B382:K382"/>
    <mergeCell ref="B390:K390"/>
    <mergeCell ref="B392:D392"/>
    <mergeCell ref="E392:G392"/>
    <mergeCell ref="B387:D387"/>
    <mergeCell ref="E387:G387"/>
    <mergeCell ref="B388:D388"/>
    <mergeCell ref="E388:G388"/>
    <mergeCell ref="B389:D389"/>
    <mergeCell ref="E389:G389"/>
    <mergeCell ref="B383:D383"/>
    <mergeCell ref="E391:G391"/>
    <mergeCell ref="B391:D391"/>
    <mergeCell ref="E386:G386"/>
    <mergeCell ref="B386:D386"/>
    <mergeCell ref="B396:K396"/>
    <mergeCell ref="B398:D398"/>
    <mergeCell ref="E398:G398"/>
    <mergeCell ref="B393:D393"/>
    <mergeCell ref="E393:G393"/>
    <mergeCell ref="B394:D394"/>
    <mergeCell ref="E394:G394"/>
    <mergeCell ref="B395:D395"/>
    <mergeCell ref="E395:G395"/>
    <mergeCell ref="E397:G397"/>
    <mergeCell ref="B397:D397"/>
    <mergeCell ref="B402:D402"/>
    <mergeCell ref="E402:G402"/>
    <mergeCell ref="B403:D403"/>
    <mergeCell ref="E403:G403"/>
    <mergeCell ref="B404:D404"/>
    <mergeCell ref="E404:G404"/>
    <mergeCell ref="B399:D399"/>
    <mergeCell ref="E399:G399"/>
    <mergeCell ref="B400:D400"/>
    <mergeCell ref="E400:G400"/>
    <mergeCell ref="B401:D401"/>
    <mergeCell ref="E401:G401"/>
    <mergeCell ref="B408:K408"/>
    <mergeCell ref="B410:D410"/>
    <mergeCell ref="E410:G410"/>
    <mergeCell ref="B405:D405"/>
    <mergeCell ref="E405:G405"/>
    <mergeCell ref="B406:D406"/>
    <mergeCell ref="E406:G406"/>
    <mergeCell ref="B407:D407"/>
    <mergeCell ref="E407:G407"/>
    <mergeCell ref="E409:G409"/>
    <mergeCell ref="B409:D409"/>
    <mergeCell ref="B414:D414"/>
    <mergeCell ref="E414:G414"/>
    <mergeCell ref="B415:K415"/>
    <mergeCell ref="B411:D411"/>
    <mergeCell ref="E411:G411"/>
    <mergeCell ref="B412:D412"/>
    <mergeCell ref="E412:G412"/>
    <mergeCell ref="B413:D413"/>
    <mergeCell ref="E413:G413"/>
    <mergeCell ref="B420:D420"/>
    <mergeCell ref="E420:G420"/>
    <mergeCell ref="B421:D421"/>
    <mergeCell ref="E421:G421"/>
    <mergeCell ref="B422:D422"/>
    <mergeCell ref="E422:G422"/>
    <mergeCell ref="B417:D417"/>
    <mergeCell ref="E417:G417"/>
    <mergeCell ref="B418:D418"/>
    <mergeCell ref="E418:G418"/>
    <mergeCell ref="B419:D419"/>
    <mergeCell ref="E419:G419"/>
    <mergeCell ref="B426:D426"/>
    <mergeCell ref="E426:G426"/>
    <mergeCell ref="B427:D427"/>
    <mergeCell ref="E427:G427"/>
    <mergeCell ref="B428:D428"/>
    <mergeCell ref="E428:G428"/>
    <mergeCell ref="B423:K423"/>
    <mergeCell ref="B425:D425"/>
    <mergeCell ref="E425:G425"/>
    <mergeCell ref="B432:D432"/>
    <mergeCell ref="E432:G432"/>
    <mergeCell ref="B433:D433"/>
    <mergeCell ref="E433:G433"/>
    <mergeCell ref="B434:D434"/>
    <mergeCell ref="E434:G434"/>
    <mergeCell ref="B429:D429"/>
    <mergeCell ref="E429:G429"/>
    <mergeCell ref="B430:D430"/>
    <mergeCell ref="E430:G430"/>
    <mergeCell ref="B431:D431"/>
    <mergeCell ref="E431:G431"/>
    <mergeCell ref="B438:D438"/>
    <mergeCell ref="E438:G438"/>
    <mergeCell ref="B439:D439"/>
    <mergeCell ref="E439:G439"/>
    <mergeCell ref="B440:D440"/>
    <mergeCell ref="E440:G440"/>
    <mergeCell ref="B435:D435"/>
    <mergeCell ref="E435:G435"/>
    <mergeCell ref="B436:D436"/>
    <mergeCell ref="E436:G436"/>
    <mergeCell ref="B437:D437"/>
    <mergeCell ref="E437:G437"/>
    <mergeCell ref="B444:D444"/>
    <mergeCell ref="E444:G444"/>
    <mergeCell ref="B445:D445"/>
    <mergeCell ref="E445:G445"/>
    <mergeCell ref="B446:D446"/>
    <mergeCell ref="E446:G446"/>
    <mergeCell ref="B441:D441"/>
    <mergeCell ref="E441:G441"/>
    <mergeCell ref="B442:D442"/>
    <mergeCell ref="E442:G442"/>
    <mergeCell ref="B443:D443"/>
    <mergeCell ref="E443:G443"/>
    <mergeCell ref="B450:D450"/>
    <mergeCell ref="E450:G450"/>
    <mergeCell ref="B451:D451"/>
    <mergeCell ref="E451:G451"/>
    <mergeCell ref="B452:D452"/>
    <mergeCell ref="E452:G452"/>
    <mergeCell ref="B447:D447"/>
    <mergeCell ref="E447:G447"/>
    <mergeCell ref="B448:K448"/>
    <mergeCell ref="E449:G449"/>
    <mergeCell ref="B449:D449"/>
    <mergeCell ref="B456:D456"/>
    <mergeCell ref="E456:G456"/>
    <mergeCell ref="B457:D457"/>
    <mergeCell ref="E457:G457"/>
    <mergeCell ref="B458:D458"/>
    <mergeCell ref="E458:G458"/>
    <mergeCell ref="B453:D453"/>
    <mergeCell ref="E453:G453"/>
    <mergeCell ref="B454:D454"/>
    <mergeCell ref="E454:G454"/>
    <mergeCell ref="B455:D455"/>
    <mergeCell ref="E455:G455"/>
    <mergeCell ref="B462:D462"/>
    <mergeCell ref="E462:G462"/>
    <mergeCell ref="B463:D463"/>
    <mergeCell ref="E463:G463"/>
    <mergeCell ref="B464:D464"/>
    <mergeCell ref="E464:G464"/>
    <mergeCell ref="B459:D459"/>
    <mergeCell ref="E459:G459"/>
    <mergeCell ref="B460:D460"/>
    <mergeCell ref="E460:G460"/>
    <mergeCell ref="B461:D461"/>
    <mergeCell ref="E461:G461"/>
    <mergeCell ref="B468:D468"/>
    <mergeCell ref="E468:G468"/>
    <mergeCell ref="B469:D469"/>
    <mergeCell ref="E469:G469"/>
    <mergeCell ref="B470:D470"/>
    <mergeCell ref="E470:G470"/>
    <mergeCell ref="B465:D465"/>
    <mergeCell ref="E465:G465"/>
    <mergeCell ref="B466:D466"/>
    <mergeCell ref="E466:G466"/>
    <mergeCell ref="B467:D467"/>
    <mergeCell ref="E467:G467"/>
    <mergeCell ref="B474:D474"/>
    <mergeCell ref="E474:G474"/>
    <mergeCell ref="B475:D475"/>
    <mergeCell ref="E475:G475"/>
    <mergeCell ref="B471:D471"/>
    <mergeCell ref="E471:G471"/>
    <mergeCell ref="B472:K472"/>
    <mergeCell ref="E473:G473"/>
    <mergeCell ref="B473:D473"/>
    <mergeCell ref="B479:D479"/>
    <mergeCell ref="E479:G479"/>
    <mergeCell ref="B480:D480"/>
    <mergeCell ref="E480:G480"/>
    <mergeCell ref="B481:D481"/>
    <mergeCell ref="E481:G481"/>
    <mergeCell ref="B476:D476"/>
    <mergeCell ref="E476:G476"/>
    <mergeCell ref="B477:D477"/>
    <mergeCell ref="E477:G477"/>
    <mergeCell ref="B478:D478"/>
    <mergeCell ref="E478:G478"/>
    <mergeCell ref="B485:D485"/>
    <mergeCell ref="E485:G485"/>
    <mergeCell ref="B486:D486"/>
    <mergeCell ref="E486:G486"/>
    <mergeCell ref="B487:D487"/>
    <mergeCell ref="E487:G487"/>
    <mergeCell ref="B482:D482"/>
    <mergeCell ref="E482:G482"/>
    <mergeCell ref="B483:D483"/>
    <mergeCell ref="E483:G483"/>
    <mergeCell ref="B484:D484"/>
    <mergeCell ref="E484:G484"/>
    <mergeCell ref="B492:D492"/>
    <mergeCell ref="E492:G492"/>
    <mergeCell ref="B493:K493"/>
    <mergeCell ref="B488:D488"/>
    <mergeCell ref="E488:G488"/>
    <mergeCell ref="B489:D489"/>
    <mergeCell ref="E489:G489"/>
    <mergeCell ref="B490:K490"/>
    <mergeCell ref="E491:G491"/>
    <mergeCell ref="B491:D491"/>
    <mergeCell ref="B504:K504"/>
    <mergeCell ref="B507:K507"/>
    <mergeCell ref="B508:K508"/>
    <mergeCell ref="D512:L512"/>
    <mergeCell ref="D515:L515"/>
    <mergeCell ref="B501:D501"/>
    <mergeCell ref="E501:G501"/>
    <mergeCell ref="E494:G494"/>
    <mergeCell ref="B494:D494"/>
    <mergeCell ref="B498:D498"/>
    <mergeCell ref="E498:G498"/>
    <mergeCell ref="B499:K499"/>
    <mergeCell ref="B495:D495"/>
    <mergeCell ref="E495:G495"/>
    <mergeCell ref="B496:K496"/>
    <mergeCell ref="E497:G497"/>
    <mergeCell ref="B497:D497"/>
    <mergeCell ref="B503:K503"/>
    <mergeCell ref="B505:K505"/>
    <mergeCell ref="B506:K506"/>
    <mergeCell ref="B502:K502"/>
    <mergeCell ref="B509:K509"/>
  </mergeCells>
  <phoneticPr fontId="12" type="noConversion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Строительство 2025 в работу от </vt:lpstr>
      <vt:lpstr>'Строительство 2025 в работу от '!Заголовки_для_печати</vt:lpstr>
      <vt:lpstr>'Строительство 2025 в работу от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Admin</cp:lastModifiedBy>
  <cp:lastPrinted>2025-10-31T19:21:43Z</cp:lastPrinted>
  <dcterms:created xsi:type="dcterms:W3CDTF">2020-09-30T08:50:27Z</dcterms:created>
  <dcterms:modified xsi:type="dcterms:W3CDTF">2026-08-31T08:39:19Z</dcterms:modified>
</cp:coreProperties>
</file>