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D16134AD-0084-47D1-915C-F742AF3A69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Лист1!$A$1:$Q$18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6" i="1" l="1"/>
  <c r="P6" i="1" s="1"/>
  <c r="Q6" i="1" s="1"/>
  <c r="M6" i="1"/>
  <c r="L6" i="1"/>
  <c r="I6" i="1"/>
  <c r="J6" i="1" s="1"/>
  <c r="O5" i="1"/>
  <c r="P5" i="1" s="1"/>
  <c r="Q5" i="1" s="1"/>
  <c r="M5" i="1"/>
  <c r="N5" i="1" s="1"/>
  <c r="L5" i="1"/>
  <c r="I5" i="1"/>
  <c r="J5" i="1" s="1"/>
  <c r="O7" i="1"/>
  <c r="P7" i="1" s="1"/>
  <c r="N6" i="1" l="1"/>
  <c r="Q7" i="1"/>
  <c r="Q8" i="1" s="1"/>
  <c r="M7" i="1"/>
  <c r="L7" i="1"/>
  <c r="I7" i="1"/>
  <c r="J7" i="1" s="1"/>
  <c r="N7" i="1" l="1"/>
</calcChain>
</file>

<file path=xl/sharedStrings.xml><?xml version="1.0" encoding="utf-8"?>
<sst xmlns="http://schemas.openxmlformats.org/spreadsheetml/2006/main" count="38" uniqueCount="35">
  <si>
    <t>ОБОСНОВАНИЕ НАЧАЛЬНОЙ (МАКСИМАЛЬНОЙ) ЦЕНЫ КОНТРАКТА</t>
  </si>
  <si>
    <t>КП</t>
  </si>
  <si>
    <t>Применяемые сокращения:</t>
  </si>
  <si>
    <t>Коммерческие предложения</t>
  </si>
  <si>
    <t>РК</t>
  </si>
  <si>
    <t>Реестр контрактов</t>
  </si>
  <si>
    <t>№ п/п</t>
  </si>
  <si>
    <t>* Тарифный метод применяется при наличии цен на медицинское изделие в указанном государственном реестре предельных отпускных цен производителей на медицинские изделия.
** На основании статьи 34 Бюджетного кодекса Российской Федерации Заказчик в целях эффективности и экономности расходования бюджетных средств определяет минимальное значение цены единицы медицинского изделия.</t>
  </si>
  <si>
    <t>Цена за единицу изм. с округлением (вниз) до сотых долей после запятой (руб.)</t>
  </si>
  <si>
    <t>Ставка НДС в отношении МИ*, %</t>
  </si>
  <si>
    <t>Ед. изм.</t>
  </si>
  <si>
    <t>Кол-во</t>
  </si>
  <si>
    <t xml:space="preserve">Среднее квадратичное отклонение     </t>
  </si>
  <si>
    <t>коэфициент  вариации цен V (%)                    (не должен превышать 33%)</t>
  </si>
  <si>
    <r>
      <t xml:space="preserve">Н(М)ЦК  контракта </t>
    </r>
    <r>
      <rPr>
        <b/>
        <sz val="11"/>
        <color rgb="FF333333"/>
        <rFont val="Times New Roman"/>
        <family val="1"/>
        <charset val="204"/>
      </rPr>
      <t>исходя из имеющегося у него объема финансового обеспечения</t>
    </r>
    <r>
      <rPr>
        <b/>
        <sz val="11"/>
        <color rgb="FF000000"/>
        <rFont val="Times New Roman"/>
        <family val="1"/>
        <charset val="204"/>
      </rPr>
      <t xml:space="preserve"> (руб.)</t>
    </r>
  </si>
  <si>
    <t xml:space="preserve">Средняя арифметическая цена за единицу     &lt;ц&gt; </t>
  </si>
  <si>
    <t>Среднее квадратичное отклонение</t>
  </si>
  <si>
    <t>коэффициент вариации цен V (%)                    (не должен превышать 33%)</t>
  </si>
  <si>
    <t>Итого:</t>
  </si>
  <si>
    <r>
      <t xml:space="preserve">Н(М)ЦК  контракта </t>
    </r>
    <r>
      <rPr>
        <sz val="11"/>
        <rFont val="Times New Roman"/>
        <family val="1"/>
        <charset val="204"/>
      </rPr>
      <t xml:space="preserve">с учетом округления цены за единицу </t>
    </r>
    <r>
      <rPr>
        <b/>
        <sz val="11"/>
        <rFont val="Times New Roman"/>
        <family val="1"/>
        <charset val="204"/>
      </rPr>
      <t>(руб.)</t>
    </r>
  </si>
  <si>
    <t xml:space="preserve">Цена за ЕИ, согласно информации, полученной заказчиком, без учета НДС,  руб.
</t>
  </si>
  <si>
    <t>Наименьшая цена, руб.         (без НДС), руб.</t>
  </si>
  <si>
    <t>Цена за ЕИ минимальная, руб. с НДС</t>
  </si>
  <si>
    <t xml:space="preserve">Средняя арифмети- ческая цена за единицу с НДС &lt;ц&gt; </t>
  </si>
  <si>
    <t>Н(М)ЦК определена в размере:</t>
  </si>
  <si>
    <t>Расчет произведен в соответствии с положениями статьи 22 Федерального закона от 05.04.2013 № 44-ФЗ "О контрактной системе в сфере закупок товаров, работ, услуг для обеспечения государственных и муниципальных нужд", приказом Минздрава России от 15.05.2020 № 450н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изделий". Данный Приказ не учитывает, что применение утвержденных формул определения НМЦК, может привести к формированию цены контракта и цены за единицу товара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(вниз) таких показателей.</t>
  </si>
  <si>
    <t>Наименование, основные характеристики, ОКПД2</t>
  </si>
  <si>
    <t>шт</t>
  </si>
  <si>
    <t xml:space="preserve">Источник 1 </t>
  </si>
  <si>
    <t xml:space="preserve">Источник 2 </t>
  </si>
  <si>
    <t xml:space="preserve">Источник 3  </t>
  </si>
  <si>
    <t>Компрессор ременной масляный Patriot LRM 100-480R, 100 л 480 л/мин 2.2 кВт или эквивалент ОКДП 28.13.26.000</t>
  </si>
  <si>
    <t xml:space="preserve">Перфоратор сетевой Makita HR2470, 2.4 Дж, 780 Вт, 4500 уд/мин, в кейсе или эквивалент ОКДП 28.24.11.000 </t>
  </si>
  <si>
    <t xml:space="preserve">Удлинитель на катушке 3x1.5 50 м 4 розетки 3500 Вт с заземлением цвет черный ОКДП 25.73.60.190 </t>
  </si>
  <si>
    <t>В соответствии с положениями статьи 22 Федерального закона от 05.04.2013 № 44-ФЗ "О контрактной системе в сфере закупок товаров, работ, услуг для обеспечения государственных и муниципальных нужд" Заказчик определяет максимальную цену контракта в размере 70029,00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</si>
</sst>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0.000%"/>
  </numFmts>
  <fonts count="34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 Cyr"/>
    </font>
    <font>
      <sz val="10"/>
      <color rgb="FF008000"/>
      <name val="Arial Cyr"/>
    </font>
    <font>
      <b/>
      <sz val="12"/>
      <name val="Times New Roman"/>
      <family val="1"/>
      <charset val="204"/>
    </font>
    <font>
      <sz val="10"/>
      <name val="Arial"/>
      <family val="2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TimesNewRomanPSMT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333333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" fillId="0" borderId="0"/>
    <xf numFmtId="0" fontId="1" fillId="0" borderId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9" fillId="23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49" fontId="20" fillId="0" borderId="10">
      <alignment vertical="top" wrapText="1"/>
    </xf>
    <xf numFmtId="4" fontId="21" fillId="0" borderId="10">
      <alignment vertical="top" shrinkToFit="1"/>
    </xf>
    <xf numFmtId="0" fontId="1" fillId="0" borderId="0"/>
    <xf numFmtId="0" fontId="3" fillId="7" borderId="11" applyNumberFormat="0" applyAlignment="0" applyProtection="0"/>
    <xf numFmtId="0" fontId="4" fillId="20" borderId="12" applyNumberFormat="0" applyAlignment="0" applyProtection="0"/>
    <xf numFmtId="0" fontId="5" fillId="20" borderId="11" applyNumberFormat="0" applyAlignment="0" applyProtection="0"/>
    <xf numFmtId="0" fontId="9" fillId="0" borderId="13" applyNumberFormat="0" applyFill="0" applyAlignment="0" applyProtection="0"/>
    <xf numFmtId="0" fontId="19" fillId="23" borderId="14" applyNumberFormat="0" applyAlignment="0" applyProtection="0"/>
    <xf numFmtId="0" fontId="23" fillId="0" borderId="0"/>
    <xf numFmtId="0" fontId="1" fillId="0" borderId="0"/>
    <xf numFmtId="49" fontId="20" fillId="0" borderId="15">
      <alignment vertical="top" wrapText="1"/>
    </xf>
    <xf numFmtId="4" fontId="21" fillId="0" borderId="15">
      <alignment vertical="top" shrinkToFit="1"/>
    </xf>
    <xf numFmtId="9" fontId="19" fillId="0" borderId="0" applyFont="0" applyFill="0" applyBorder="0" applyAlignment="0" applyProtection="0"/>
  </cellStyleXfs>
  <cellXfs count="50">
    <xf numFmtId="0" fontId="0" fillId="0" borderId="0" xfId="0"/>
    <xf numFmtId="0" fontId="24" fillId="0" borderId="0" xfId="0" applyFont="1" applyAlignment="1">
      <alignment vertical="top" wrapText="1"/>
    </xf>
    <xf numFmtId="0" fontId="24" fillId="0" borderId="0" xfId="0" applyFont="1" applyBorder="1" applyAlignment="1">
      <alignment vertical="top" wrapText="1"/>
    </xf>
    <xf numFmtId="4" fontId="24" fillId="0" borderId="0" xfId="0" applyNumberFormat="1" applyFont="1" applyAlignment="1">
      <alignment vertical="top" wrapText="1"/>
    </xf>
    <xf numFmtId="0" fontId="24" fillId="0" borderId="0" xfId="0" applyFont="1" applyAlignment="1">
      <alignment horizontal="center" vertical="top" wrapText="1"/>
    </xf>
    <xf numFmtId="0" fontId="24" fillId="0" borderId="0" xfId="0" applyFont="1" applyBorder="1" applyAlignment="1">
      <alignment horizontal="center" vertical="top" wrapText="1"/>
    </xf>
    <xf numFmtId="0" fontId="30" fillId="0" borderId="0" xfId="0" applyFont="1" applyAlignment="1">
      <alignment vertical="center"/>
    </xf>
    <xf numFmtId="10" fontId="24" fillId="0" borderId="0" xfId="0" applyNumberFormat="1" applyFont="1" applyAlignment="1">
      <alignment vertical="top" wrapText="1"/>
    </xf>
    <xf numFmtId="4" fontId="28" fillId="24" borderId="15" xfId="52" applyNumberFormat="1" applyFont="1" applyFill="1" applyBorder="1" applyAlignment="1">
      <alignment horizontal="center" vertical="center" wrapText="1"/>
    </xf>
    <xf numFmtId="165" fontId="25" fillId="24" borderId="15" xfId="56" applyNumberFormat="1" applyFont="1" applyFill="1" applyBorder="1" applyAlignment="1" applyProtection="1">
      <alignment horizontal="center" vertical="center" wrapText="1"/>
    </xf>
    <xf numFmtId="164" fontId="25" fillId="24" borderId="15" xfId="0" applyNumberFormat="1" applyFont="1" applyFill="1" applyBorder="1" applyAlignment="1">
      <alignment horizontal="center" vertical="center" wrapText="1"/>
    </xf>
    <xf numFmtId="0" fontId="24" fillId="24" borderId="0" xfId="0" applyFont="1" applyFill="1" applyAlignment="1">
      <alignment vertical="top" wrapText="1"/>
    </xf>
    <xf numFmtId="2" fontId="24" fillId="0" borderId="0" xfId="0" applyNumberFormat="1" applyFont="1" applyAlignment="1">
      <alignment vertical="top" wrapText="1"/>
    </xf>
    <xf numFmtId="4" fontId="26" fillId="24" borderId="15" xfId="0" applyNumberFormat="1" applyFont="1" applyFill="1" applyBorder="1" applyAlignment="1">
      <alignment horizontal="center" vertical="center" wrapText="1"/>
    </xf>
    <xf numFmtId="2" fontId="25" fillId="24" borderId="15" xfId="0" applyNumberFormat="1" applyFont="1" applyFill="1" applyBorder="1" applyAlignment="1">
      <alignment horizontal="center" vertical="center" wrapText="1"/>
    </xf>
    <xf numFmtId="2" fontId="27" fillId="24" borderId="15" xfId="0" applyNumberFormat="1" applyFont="1" applyFill="1" applyBorder="1" applyAlignment="1">
      <alignment horizontal="center" vertical="center" wrapText="1"/>
    </xf>
    <xf numFmtId="4" fontId="25" fillId="24" borderId="15" xfId="0" applyNumberFormat="1" applyFont="1" applyFill="1" applyBorder="1" applyAlignment="1">
      <alignment horizontal="center" vertical="center" wrapText="1"/>
    </xf>
    <xf numFmtId="10" fontId="25" fillId="24" borderId="15" xfId="0" applyNumberFormat="1" applyFont="1" applyFill="1" applyBorder="1" applyAlignment="1">
      <alignment horizontal="center" vertical="center" wrapText="1"/>
    </xf>
    <xf numFmtId="4" fontId="32" fillId="24" borderId="15" xfId="0" applyNumberFormat="1" applyFont="1" applyFill="1" applyBorder="1" applyAlignment="1">
      <alignment horizontal="center" vertical="center" wrapText="1"/>
    </xf>
    <xf numFmtId="4" fontId="27" fillId="24" borderId="15" xfId="0" applyNumberFormat="1" applyFont="1" applyFill="1" applyBorder="1" applyAlignment="1">
      <alignment horizontal="center" vertical="center" wrapText="1"/>
    </xf>
    <xf numFmtId="2" fontId="28" fillId="0" borderId="15" xfId="0" applyNumberFormat="1" applyFont="1" applyBorder="1" applyAlignment="1">
      <alignment horizontal="center" vertical="center"/>
    </xf>
    <xf numFmtId="4" fontId="25" fillId="24" borderId="15" xfId="0" applyNumberFormat="1" applyFont="1" applyFill="1" applyBorder="1" applyAlignment="1">
      <alignment horizontal="center" vertical="center" wrapText="1"/>
    </xf>
    <xf numFmtId="0" fontId="25" fillId="24" borderId="15" xfId="0" applyFont="1" applyFill="1" applyBorder="1" applyAlignment="1">
      <alignment horizontal="center" vertical="center" wrapText="1"/>
    </xf>
    <xf numFmtId="0" fontId="27" fillId="24" borderId="15" xfId="0" applyFont="1" applyFill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2" fontId="30" fillId="0" borderId="15" xfId="0" applyNumberFormat="1" applyFont="1" applyBorder="1" applyAlignment="1">
      <alignment horizontal="center" vertical="center" wrapText="1"/>
    </xf>
    <xf numFmtId="10" fontId="30" fillId="24" borderId="15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25" fillId="24" borderId="15" xfId="0" applyFont="1" applyFill="1" applyBorder="1" applyAlignment="1">
      <alignment horizontal="center" vertical="center" wrapText="1"/>
    </xf>
    <xf numFmtId="0" fontId="27" fillId="24" borderId="15" xfId="0" applyFont="1" applyFill="1" applyBorder="1" applyAlignment="1">
      <alignment horizontal="center" vertical="center" wrapText="1"/>
    </xf>
    <xf numFmtId="4" fontId="25" fillId="24" borderId="15" xfId="0" applyNumberFormat="1" applyFont="1" applyFill="1" applyBorder="1" applyAlignment="1">
      <alignment horizontal="center" vertical="center" wrapText="1"/>
    </xf>
    <xf numFmtId="4" fontId="28" fillId="24" borderId="15" xfId="0" applyNumberFormat="1" applyFont="1" applyFill="1" applyBorder="1" applyAlignment="1">
      <alignment horizontal="center" vertical="center" wrapText="1"/>
    </xf>
    <xf numFmtId="4" fontId="25" fillId="24" borderId="15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top" wrapText="1"/>
    </xf>
    <xf numFmtId="0" fontId="22" fillId="24" borderId="16" xfId="0" applyFont="1" applyFill="1" applyBorder="1" applyAlignment="1">
      <alignment horizontal="center" vertical="top" wrapText="1"/>
    </xf>
    <xf numFmtId="0" fontId="24" fillId="0" borderId="0" xfId="0" applyNumberFormat="1" applyFont="1" applyBorder="1" applyAlignment="1">
      <alignment horizontal="center" vertical="top" wrapText="1"/>
    </xf>
    <xf numFmtId="0" fontId="24" fillId="0" borderId="0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4" fillId="0" borderId="0" xfId="0" applyFont="1" applyBorder="1" applyAlignment="1">
      <alignment horizontal="center" vertical="top" wrapText="1"/>
    </xf>
    <xf numFmtId="0" fontId="24" fillId="24" borderId="0" xfId="0" applyNumberFormat="1" applyFont="1" applyFill="1" applyBorder="1" applyAlignment="1">
      <alignment horizontal="center" vertical="top" wrapText="1"/>
    </xf>
    <xf numFmtId="164" fontId="28" fillId="24" borderId="15" xfId="0" applyNumberFormat="1" applyFont="1" applyFill="1" applyBorder="1" applyAlignment="1">
      <alignment horizontal="center" vertical="center" wrapText="1"/>
    </xf>
    <xf numFmtId="0" fontId="25" fillId="24" borderId="15" xfId="0" applyFont="1" applyFill="1" applyBorder="1" applyAlignment="1">
      <alignment horizontal="center" vertical="center" wrapText="1"/>
    </xf>
    <xf numFmtId="164" fontId="28" fillId="0" borderId="15" xfId="0" applyNumberFormat="1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2" fontId="31" fillId="24" borderId="15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top" wrapText="1"/>
    </xf>
    <xf numFmtId="0" fontId="22" fillId="24" borderId="0" xfId="0" applyFont="1" applyFill="1" applyBorder="1" applyAlignment="1">
      <alignment horizontal="center" vertical="top" wrapText="1"/>
    </xf>
    <xf numFmtId="0" fontId="27" fillId="24" borderId="15" xfId="0" applyFont="1" applyFill="1" applyBorder="1" applyAlignment="1">
      <alignment horizontal="center" vertical="center" wrapText="1"/>
    </xf>
    <xf numFmtId="10" fontId="28" fillId="24" borderId="15" xfId="0" applyNumberFormat="1" applyFont="1" applyFill="1" applyBorder="1" applyAlignment="1">
      <alignment horizontal="center" vertical="center" wrapText="1"/>
    </xf>
    <xf numFmtId="10" fontId="25" fillId="24" borderId="15" xfId="0" applyNumberFormat="1" applyFont="1" applyFill="1" applyBorder="1" applyAlignment="1">
      <alignment horizontal="center" vertical="center" wrapText="1"/>
    </xf>
  </cellXfs>
  <cellStyles count="57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Excel Built-in Excel Built-in Excel Built-in Normal" xfId="46" xr:uid="{00000000-0005-0000-0000-000012000000}"/>
    <cellStyle name="Excel Built-in Normal" xfId="19" xr:uid="{00000000-0005-0000-0000-000013000000}"/>
    <cellStyle name="Excel Built-in Normal 2" xfId="20" xr:uid="{00000000-0005-0000-0000-000014000000}"/>
    <cellStyle name="st15" xfId="44" xr:uid="{00000000-0005-0000-0000-000015000000}"/>
    <cellStyle name="st15 2" xfId="54" xr:uid="{00000000-0005-0000-0000-000016000000}"/>
    <cellStyle name="st18" xfId="45" xr:uid="{00000000-0005-0000-0000-000017000000}"/>
    <cellStyle name="st18 2" xfId="55" xr:uid="{00000000-0005-0000-0000-000018000000}"/>
    <cellStyle name="Акцент1" xfId="21" builtinId="29" customBuiltin="1"/>
    <cellStyle name="Акцент2" xfId="22" builtinId="33" customBuiltin="1"/>
    <cellStyle name="Акцент3" xfId="23" builtinId="37" customBuiltin="1"/>
    <cellStyle name="Акцент4" xfId="24" builtinId="41" customBuiltin="1"/>
    <cellStyle name="Акцент5" xfId="25" builtinId="45" customBuiltin="1"/>
    <cellStyle name="Акцент6" xfId="26" builtinId="49" customBuiltin="1"/>
    <cellStyle name="Ввод " xfId="27" builtinId="20" customBuiltin="1"/>
    <cellStyle name="Ввод  2" xfId="47" xr:uid="{00000000-0005-0000-0000-000020000000}"/>
    <cellStyle name="Вывод" xfId="28" builtinId="21" customBuiltin="1"/>
    <cellStyle name="Вывод 2" xfId="48" xr:uid="{00000000-0005-0000-0000-000022000000}"/>
    <cellStyle name="Вычисление" xfId="29" builtinId="22" customBuiltin="1"/>
    <cellStyle name="Вычисление 2" xfId="49" xr:uid="{00000000-0005-0000-0000-000024000000}"/>
    <cellStyle name="Заголовок 1" xfId="30" builtinId="16" customBuiltin="1"/>
    <cellStyle name="Заголовок 2" xfId="31" builtinId="17" customBuiltin="1"/>
    <cellStyle name="Заголовок 3" xfId="32" builtinId="18" customBuiltin="1"/>
    <cellStyle name="Заголовок 4" xfId="33" builtinId="19" customBuiltin="1"/>
    <cellStyle name="Итог" xfId="34" builtinId="25" customBuiltin="1"/>
    <cellStyle name="Итог 2" xfId="50" xr:uid="{00000000-0005-0000-0000-00002A000000}"/>
    <cellStyle name="Контрольная ячейка" xfId="35" builtinId="23" customBuiltin="1"/>
    <cellStyle name="Название" xfId="36" builtinId="15" customBuiltin="1"/>
    <cellStyle name="Нейтральный" xfId="37" builtinId="28" customBuiltin="1"/>
    <cellStyle name="Обычный" xfId="0" builtinId="0"/>
    <cellStyle name="Обычный 2" xfId="53" xr:uid="{00000000-0005-0000-0000-00002F000000}"/>
    <cellStyle name="Обычный 3" xfId="52" xr:uid="{00000000-0005-0000-0000-000030000000}"/>
    <cellStyle name="Плохой" xfId="38" builtinId="27" customBuiltin="1"/>
    <cellStyle name="Пояснение" xfId="39" builtinId="53" customBuiltin="1"/>
    <cellStyle name="Примечание" xfId="40" builtinId="10" customBuiltin="1"/>
    <cellStyle name="Примечание 2" xfId="51" xr:uid="{00000000-0005-0000-0000-000034000000}"/>
    <cellStyle name="Процентный" xfId="56" builtinId="5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178200</xdr:colOff>
      <xdr:row>8</xdr:row>
      <xdr:rowOff>0</xdr:rowOff>
    </xdr:from>
    <xdr:to>
      <xdr:col>13</xdr:col>
      <xdr:colOff>785880</xdr:colOff>
      <xdr:row>8</xdr:row>
      <xdr:rowOff>198075</xdr:rowOff>
    </xdr:to>
    <xdr:pic>
      <xdr:nvPicPr>
        <xdr:cNvPr id="2" name="Рисунок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5903975" y="3154830"/>
          <a:ext cx="607680" cy="360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8</xdr:row>
      <xdr:rowOff>0</xdr:rowOff>
    </xdr:from>
    <xdr:to>
      <xdr:col>13</xdr:col>
      <xdr:colOff>785880</xdr:colOff>
      <xdr:row>8</xdr:row>
      <xdr:rowOff>5125</xdr:rowOff>
    </xdr:to>
    <xdr:pic>
      <xdr:nvPicPr>
        <xdr:cNvPr id="3" name="Рисунок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8</xdr:row>
      <xdr:rowOff>0</xdr:rowOff>
    </xdr:from>
    <xdr:to>
      <xdr:col>13</xdr:col>
      <xdr:colOff>785880</xdr:colOff>
      <xdr:row>8</xdr:row>
      <xdr:rowOff>5125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8</xdr:row>
      <xdr:rowOff>0</xdr:rowOff>
    </xdr:from>
    <xdr:to>
      <xdr:col>13</xdr:col>
      <xdr:colOff>785880</xdr:colOff>
      <xdr:row>8</xdr:row>
      <xdr:rowOff>5125</xdr:rowOff>
    </xdr:to>
    <xdr:pic>
      <xdr:nvPicPr>
        <xdr:cNvPr id="5" name="Рисунок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8</xdr:row>
      <xdr:rowOff>0</xdr:rowOff>
    </xdr:from>
    <xdr:to>
      <xdr:col>13</xdr:col>
      <xdr:colOff>785880</xdr:colOff>
      <xdr:row>8</xdr:row>
      <xdr:rowOff>5125</xdr:rowOff>
    </xdr:to>
    <xdr:pic>
      <xdr:nvPicPr>
        <xdr:cNvPr id="6" name="Рисунок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8</xdr:row>
      <xdr:rowOff>0</xdr:rowOff>
    </xdr:from>
    <xdr:to>
      <xdr:col>13</xdr:col>
      <xdr:colOff>785880</xdr:colOff>
      <xdr:row>8</xdr:row>
      <xdr:rowOff>5125</xdr:rowOff>
    </xdr:to>
    <xdr:pic>
      <xdr:nvPicPr>
        <xdr:cNvPr id="7" name="Рисунок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8</xdr:row>
      <xdr:rowOff>0</xdr:rowOff>
    </xdr:from>
    <xdr:to>
      <xdr:col>13</xdr:col>
      <xdr:colOff>785880</xdr:colOff>
      <xdr:row>8</xdr:row>
      <xdr:rowOff>5125</xdr:rowOff>
    </xdr:to>
    <xdr:pic>
      <xdr:nvPicPr>
        <xdr:cNvPr id="8" name="Рисунок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8</xdr:row>
      <xdr:rowOff>0</xdr:rowOff>
    </xdr:from>
    <xdr:to>
      <xdr:col>13</xdr:col>
      <xdr:colOff>785880</xdr:colOff>
      <xdr:row>8</xdr:row>
      <xdr:rowOff>5125</xdr:rowOff>
    </xdr:to>
    <xdr:pic>
      <xdr:nvPicPr>
        <xdr:cNvPr id="9" name="Рисунок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8</xdr:row>
      <xdr:rowOff>0</xdr:rowOff>
    </xdr:from>
    <xdr:to>
      <xdr:col>13</xdr:col>
      <xdr:colOff>785880</xdr:colOff>
      <xdr:row>8</xdr:row>
      <xdr:rowOff>5125</xdr:rowOff>
    </xdr:to>
    <xdr:pic>
      <xdr:nvPicPr>
        <xdr:cNvPr id="10" name="Рисунок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8</xdr:row>
      <xdr:rowOff>0</xdr:rowOff>
    </xdr:from>
    <xdr:to>
      <xdr:col>13</xdr:col>
      <xdr:colOff>785880</xdr:colOff>
      <xdr:row>8</xdr:row>
      <xdr:rowOff>5125</xdr:rowOff>
    </xdr:to>
    <xdr:pic>
      <xdr:nvPicPr>
        <xdr:cNvPr id="11" name="Рисунок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8</xdr:row>
      <xdr:rowOff>0</xdr:rowOff>
    </xdr:from>
    <xdr:to>
      <xdr:col>13</xdr:col>
      <xdr:colOff>785880</xdr:colOff>
      <xdr:row>8</xdr:row>
      <xdr:rowOff>5125</xdr:rowOff>
    </xdr:to>
    <xdr:pic>
      <xdr:nvPicPr>
        <xdr:cNvPr id="12" name="Рисунок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8</xdr:row>
      <xdr:rowOff>0</xdr:rowOff>
    </xdr:from>
    <xdr:to>
      <xdr:col>13</xdr:col>
      <xdr:colOff>785880</xdr:colOff>
      <xdr:row>8</xdr:row>
      <xdr:rowOff>5125</xdr:rowOff>
    </xdr:to>
    <xdr:pic>
      <xdr:nvPicPr>
        <xdr:cNvPr id="13" name="Рисунок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8</xdr:row>
      <xdr:rowOff>0</xdr:rowOff>
    </xdr:from>
    <xdr:to>
      <xdr:col>13</xdr:col>
      <xdr:colOff>785880</xdr:colOff>
      <xdr:row>8</xdr:row>
      <xdr:rowOff>5125</xdr:rowOff>
    </xdr:to>
    <xdr:pic>
      <xdr:nvPicPr>
        <xdr:cNvPr id="14" name="Рисунок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8</xdr:row>
      <xdr:rowOff>0</xdr:rowOff>
    </xdr:from>
    <xdr:to>
      <xdr:col>13</xdr:col>
      <xdr:colOff>785880</xdr:colOff>
      <xdr:row>8</xdr:row>
      <xdr:rowOff>5125</xdr:rowOff>
    </xdr:to>
    <xdr:pic>
      <xdr:nvPicPr>
        <xdr:cNvPr id="15" name="Рисунок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8</xdr:row>
      <xdr:rowOff>0</xdr:rowOff>
    </xdr:from>
    <xdr:to>
      <xdr:col>13</xdr:col>
      <xdr:colOff>785880</xdr:colOff>
      <xdr:row>8</xdr:row>
      <xdr:rowOff>5125</xdr:rowOff>
    </xdr:to>
    <xdr:pic>
      <xdr:nvPicPr>
        <xdr:cNvPr id="16" name="Рисунок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8</xdr:row>
      <xdr:rowOff>0</xdr:rowOff>
    </xdr:from>
    <xdr:to>
      <xdr:col>13</xdr:col>
      <xdr:colOff>785880</xdr:colOff>
      <xdr:row>8</xdr:row>
      <xdr:rowOff>5125</xdr:rowOff>
    </xdr:to>
    <xdr:pic>
      <xdr:nvPicPr>
        <xdr:cNvPr id="17" name="Рисунок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8</xdr:row>
      <xdr:rowOff>0</xdr:rowOff>
    </xdr:from>
    <xdr:to>
      <xdr:col>13</xdr:col>
      <xdr:colOff>785880</xdr:colOff>
      <xdr:row>8</xdr:row>
      <xdr:rowOff>5125</xdr:rowOff>
    </xdr:to>
    <xdr:pic>
      <xdr:nvPicPr>
        <xdr:cNvPr id="18" name="Рисунок 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8</xdr:row>
      <xdr:rowOff>0</xdr:rowOff>
    </xdr:from>
    <xdr:to>
      <xdr:col>13</xdr:col>
      <xdr:colOff>785880</xdr:colOff>
      <xdr:row>8</xdr:row>
      <xdr:rowOff>5125</xdr:rowOff>
    </xdr:to>
    <xdr:pic>
      <xdr:nvPicPr>
        <xdr:cNvPr id="19" name="Рисунок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8</xdr:row>
      <xdr:rowOff>0</xdr:rowOff>
    </xdr:from>
    <xdr:to>
      <xdr:col>13</xdr:col>
      <xdr:colOff>785880</xdr:colOff>
      <xdr:row>8</xdr:row>
      <xdr:rowOff>5125</xdr:rowOff>
    </xdr:to>
    <xdr:pic>
      <xdr:nvPicPr>
        <xdr:cNvPr id="20" name="Рисунок 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8</xdr:row>
      <xdr:rowOff>0</xdr:rowOff>
    </xdr:from>
    <xdr:to>
      <xdr:col>13</xdr:col>
      <xdr:colOff>785880</xdr:colOff>
      <xdr:row>8</xdr:row>
      <xdr:rowOff>5125</xdr:rowOff>
    </xdr:to>
    <xdr:pic>
      <xdr:nvPicPr>
        <xdr:cNvPr id="21" name="Рисунок 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8</xdr:row>
      <xdr:rowOff>0</xdr:rowOff>
    </xdr:from>
    <xdr:to>
      <xdr:col>13</xdr:col>
      <xdr:colOff>785880</xdr:colOff>
      <xdr:row>8</xdr:row>
      <xdr:rowOff>5125</xdr:rowOff>
    </xdr:to>
    <xdr:pic>
      <xdr:nvPicPr>
        <xdr:cNvPr id="22" name="Рисунок 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8</xdr:row>
      <xdr:rowOff>0</xdr:rowOff>
    </xdr:from>
    <xdr:to>
      <xdr:col>13</xdr:col>
      <xdr:colOff>785880</xdr:colOff>
      <xdr:row>8</xdr:row>
      <xdr:rowOff>5125</xdr:rowOff>
    </xdr:to>
    <xdr:pic>
      <xdr:nvPicPr>
        <xdr:cNvPr id="23" name="Рисунок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8</xdr:row>
      <xdr:rowOff>0</xdr:rowOff>
    </xdr:from>
    <xdr:to>
      <xdr:col>13</xdr:col>
      <xdr:colOff>785880</xdr:colOff>
      <xdr:row>8</xdr:row>
      <xdr:rowOff>5125</xdr:rowOff>
    </xdr:to>
    <xdr:pic>
      <xdr:nvPicPr>
        <xdr:cNvPr id="24" name="Рисунок 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8</xdr:row>
      <xdr:rowOff>0</xdr:rowOff>
    </xdr:from>
    <xdr:to>
      <xdr:col>13</xdr:col>
      <xdr:colOff>785880</xdr:colOff>
      <xdr:row>8</xdr:row>
      <xdr:rowOff>5125</xdr:rowOff>
    </xdr:to>
    <xdr:pic>
      <xdr:nvPicPr>
        <xdr:cNvPr id="25" name="Рисунок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8</xdr:row>
      <xdr:rowOff>0</xdr:rowOff>
    </xdr:from>
    <xdr:to>
      <xdr:col>13</xdr:col>
      <xdr:colOff>785880</xdr:colOff>
      <xdr:row>8</xdr:row>
      <xdr:rowOff>4400</xdr:rowOff>
    </xdr:to>
    <xdr:pic>
      <xdr:nvPicPr>
        <xdr:cNvPr id="26" name="Рисунок 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8</xdr:row>
      <xdr:rowOff>0</xdr:rowOff>
    </xdr:from>
    <xdr:to>
      <xdr:col>13</xdr:col>
      <xdr:colOff>785880</xdr:colOff>
      <xdr:row>8</xdr:row>
      <xdr:rowOff>8300</xdr:rowOff>
    </xdr:to>
    <xdr:pic>
      <xdr:nvPicPr>
        <xdr:cNvPr id="27" name="Рисунок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8</xdr:row>
      <xdr:rowOff>0</xdr:rowOff>
    </xdr:from>
    <xdr:to>
      <xdr:col>13</xdr:col>
      <xdr:colOff>785880</xdr:colOff>
      <xdr:row>8</xdr:row>
      <xdr:rowOff>1950</xdr:rowOff>
    </xdr:to>
    <xdr:pic>
      <xdr:nvPicPr>
        <xdr:cNvPr id="28" name="Рисунок 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9"/>
  <sheetViews>
    <sheetView tabSelected="1" view="pageBreakPreview" zoomScale="85" zoomScaleNormal="85" zoomScaleSheetLayoutView="85" workbookViewId="0">
      <pane ySplit="4" topLeftCell="A5" activePane="bottomLeft" state="frozen"/>
      <selection pane="bottomLeft" activeCell="H12" sqref="H12"/>
    </sheetView>
  </sheetViews>
  <sheetFormatPr defaultColWidth="9.140625" defaultRowHeight="15.75"/>
  <cols>
    <col min="1" max="1" width="5.28515625" style="1" customWidth="1"/>
    <col min="2" max="2" width="18" style="1" hidden="1" customWidth="1"/>
    <col min="3" max="3" width="25.7109375" style="1" customWidth="1"/>
    <col min="4" max="4" width="10.42578125" style="4" customWidth="1"/>
    <col min="5" max="5" width="12.28515625" style="1" customWidth="1"/>
    <col min="6" max="8" width="19.7109375" style="3" customWidth="1"/>
    <col min="9" max="10" width="16.5703125" style="3" customWidth="1"/>
    <col min="11" max="11" width="14.140625" style="7" customWidth="1"/>
    <col min="12" max="12" width="18.85546875" style="3" customWidth="1"/>
    <col min="13" max="13" width="15" style="3" customWidth="1"/>
    <col min="14" max="14" width="19.85546875" style="1" customWidth="1"/>
    <col min="15" max="15" width="22" style="1" customWidth="1"/>
    <col min="16" max="16" width="20.5703125" style="1" customWidth="1"/>
    <col min="17" max="17" width="27.42578125" style="1" customWidth="1"/>
    <col min="18" max="16384" width="9.140625" style="1"/>
  </cols>
  <sheetData>
    <row r="1" spans="1:17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7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7" s="6" customFormat="1" ht="41.25" customHeight="1">
      <c r="A3" s="47" t="s">
        <v>6</v>
      </c>
      <c r="B3" s="47"/>
      <c r="C3" s="47" t="s">
        <v>26</v>
      </c>
      <c r="D3" s="47" t="s">
        <v>10</v>
      </c>
      <c r="E3" s="47" t="s">
        <v>11</v>
      </c>
      <c r="F3" s="31" t="s">
        <v>20</v>
      </c>
      <c r="G3" s="31"/>
      <c r="H3" s="31"/>
      <c r="I3" s="31" t="s">
        <v>21</v>
      </c>
      <c r="J3" s="31" t="s">
        <v>22</v>
      </c>
      <c r="K3" s="48" t="s">
        <v>9</v>
      </c>
      <c r="L3" s="31" t="s">
        <v>23</v>
      </c>
      <c r="M3" s="31" t="s">
        <v>12</v>
      </c>
      <c r="N3" s="40" t="s">
        <v>13</v>
      </c>
      <c r="O3" s="40" t="s">
        <v>8</v>
      </c>
      <c r="P3" s="40" t="s">
        <v>19</v>
      </c>
      <c r="Q3" s="42" t="s">
        <v>14</v>
      </c>
    </row>
    <row r="4" spans="1:17" s="6" customFormat="1" ht="15">
      <c r="A4" s="47"/>
      <c r="B4" s="47"/>
      <c r="C4" s="47"/>
      <c r="D4" s="47"/>
      <c r="E4" s="47"/>
      <c r="F4" s="8" t="s">
        <v>28</v>
      </c>
      <c r="G4" s="8" t="s">
        <v>29</v>
      </c>
      <c r="H4" s="8" t="s">
        <v>30</v>
      </c>
      <c r="I4" s="32"/>
      <c r="J4" s="32"/>
      <c r="K4" s="49"/>
      <c r="L4" s="32" t="s">
        <v>15</v>
      </c>
      <c r="M4" s="32" t="s">
        <v>16</v>
      </c>
      <c r="N4" s="41" t="s">
        <v>17</v>
      </c>
      <c r="O4" s="41" t="s">
        <v>8</v>
      </c>
      <c r="P4" s="40"/>
      <c r="Q4" s="43"/>
    </row>
    <row r="5" spans="1:17" s="6" customFormat="1" ht="75">
      <c r="A5" s="29">
        <v>1</v>
      </c>
      <c r="B5" s="29"/>
      <c r="C5" s="28" t="s">
        <v>31</v>
      </c>
      <c r="D5" s="28" t="s">
        <v>27</v>
      </c>
      <c r="E5" s="28">
        <v>1</v>
      </c>
      <c r="F5" s="25">
        <v>42145</v>
      </c>
      <c r="G5" s="25">
        <v>43120</v>
      </c>
      <c r="H5" s="25">
        <v>42300</v>
      </c>
      <c r="I5" s="13">
        <f t="shared" ref="I5:I6" si="0">MIN(F5:H5)</f>
        <v>42145</v>
      </c>
      <c r="J5" s="13">
        <f t="shared" ref="J5:J6" si="1">I5*(1+K5)</f>
        <v>42145</v>
      </c>
      <c r="K5" s="26">
        <v>0</v>
      </c>
      <c r="L5" s="30">
        <f t="shared" ref="L5:L6" si="2">AVERAGE(F5:H5)*(1+K5)</f>
        <v>42521.666666666664</v>
      </c>
      <c r="M5" s="30">
        <f t="shared" ref="M5:M6" si="3">STDEV(F5:H5)</f>
        <v>523.93542859147567</v>
      </c>
      <c r="N5" s="9">
        <f t="shared" ref="N5:N6" si="4">M5/L5</f>
        <v>1.232161083192433E-2</v>
      </c>
      <c r="O5" s="10">
        <f t="shared" ref="O5:O6" si="5">MIN(F5,G5,H5)</f>
        <v>42145</v>
      </c>
      <c r="P5" s="25">
        <f t="shared" ref="P5:P6" si="6">O5*E5</f>
        <v>42145</v>
      </c>
      <c r="Q5" s="25">
        <f t="shared" ref="Q5:Q6" si="7">P5</f>
        <v>42145</v>
      </c>
    </row>
    <row r="6" spans="1:17" s="6" customFormat="1" ht="75">
      <c r="A6" s="29">
        <v>2</v>
      </c>
      <c r="B6" s="29"/>
      <c r="C6" s="28" t="s">
        <v>32</v>
      </c>
      <c r="D6" s="28" t="s">
        <v>27</v>
      </c>
      <c r="E6" s="28">
        <v>1</v>
      </c>
      <c r="F6" s="25">
        <v>12998</v>
      </c>
      <c r="G6" s="25">
        <v>13010</v>
      </c>
      <c r="H6" s="25">
        <v>13025</v>
      </c>
      <c r="I6" s="13">
        <f t="shared" si="0"/>
        <v>12998</v>
      </c>
      <c r="J6" s="13">
        <f t="shared" si="1"/>
        <v>12998</v>
      </c>
      <c r="K6" s="26">
        <v>0</v>
      </c>
      <c r="L6" s="30">
        <f t="shared" si="2"/>
        <v>13011</v>
      </c>
      <c r="M6" s="30">
        <f t="shared" si="3"/>
        <v>13.527749258468683</v>
      </c>
      <c r="N6" s="9">
        <f t="shared" si="4"/>
        <v>1.0397163368279674E-3</v>
      </c>
      <c r="O6" s="10">
        <f t="shared" si="5"/>
        <v>12998</v>
      </c>
      <c r="P6" s="25">
        <f t="shared" si="6"/>
        <v>12998</v>
      </c>
      <c r="Q6" s="25">
        <f t="shared" si="7"/>
        <v>12998</v>
      </c>
    </row>
    <row r="7" spans="1:17" s="27" customFormat="1" ht="51">
      <c r="A7" s="22">
        <v>3</v>
      </c>
      <c r="B7" s="23"/>
      <c r="C7" s="24" t="s">
        <v>33</v>
      </c>
      <c r="D7" s="22" t="s">
        <v>27</v>
      </c>
      <c r="E7" s="22">
        <v>2</v>
      </c>
      <c r="F7" s="25">
        <v>7443</v>
      </c>
      <c r="G7" s="25">
        <v>7500</v>
      </c>
      <c r="H7" s="25">
        <v>7560</v>
      </c>
      <c r="I7" s="13">
        <f t="shared" ref="I7" si="8">MIN(F7:H7)</f>
        <v>7443</v>
      </c>
      <c r="J7" s="13">
        <f t="shared" ref="J7" si="9">I7*(1+K7)</f>
        <v>7443</v>
      </c>
      <c r="K7" s="26">
        <v>0</v>
      </c>
      <c r="L7" s="21">
        <f t="shared" ref="L7" si="10">AVERAGE(F7:H7)*(1+K7)</f>
        <v>7501</v>
      </c>
      <c r="M7" s="21">
        <f t="shared" ref="M7" si="11">STDEV(F7:H7)</f>
        <v>58.506409905240297</v>
      </c>
      <c r="N7" s="9">
        <f t="shared" ref="N7" si="12">M7/L7</f>
        <v>7.7998146787415408E-3</v>
      </c>
      <c r="O7" s="10">
        <f t="shared" ref="O7" si="13">MIN(F7,G7,H7)</f>
        <v>7443</v>
      </c>
      <c r="P7" s="25">
        <f>O7*E7</f>
        <v>14886</v>
      </c>
      <c r="Q7" s="25">
        <f t="shared" ref="Q7" si="14">P7</f>
        <v>14886</v>
      </c>
    </row>
    <row r="8" spans="1:17" s="6" customFormat="1" ht="15">
      <c r="A8" s="14"/>
      <c r="B8" s="14"/>
      <c r="C8" s="14"/>
      <c r="D8" s="14"/>
      <c r="E8" s="15" t="s">
        <v>18</v>
      </c>
      <c r="F8" s="18"/>
      <c r="G8" s="18"/>
      <c r="H8" s="18"/>
      <c r="I8" s="19"/>
      <c r="J8" s="19"/>
      <c r="K8" s="17"/>
      <c r="L8" s="16"/>
      <c r="M8" s="44" t="s">
        <v>24</v>
      </c>
      <c r="N8" s="44"/>
      <c r="O8" s="44"/>
      <c r="P8" s="44"/>
      <c r="Q8" s="20">
        <f>SUM(Q5:Q7)</f>
        <v>70029</v>
      </c>
    </row>
    <row r="9" spans="1:17" ht="37.5" customHeight="1">
      <c r="A9" s="34" t="s">
        <v>34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11"/>
      <c r="P9" s="11"/>
      <c r="Q9" s="12"/>
    </row>
    <row r="10" spans="1:17" ht="82.5" customHeight="1">
      <c r="A10" s="39" t="s">
        <v>25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11"/>
      <c r="P10" s="11"/>
    </row>
    <row r="11" spans="1:17" ht="48" customHeight="1">
      <c r="A11" s="35" t="s">
        <v>7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2" spans="1:17" ht="31.5">
      <c r="C12" s="1" t="s">
        <v>2</v>
      </c>
      <c r="D12" s="4" t="s">
        <v>1</v>
      </c>
      <c r="E12" s="33" t="s">
        <v>3</v>
      </c>
      <c r="F12" s="33"/>
    </row>
    <row r="13" spans="1:17">
      <c r="D13" s="4" t="s">
        <v>4</v>
      </c>
      <c r="E13" s="33" t="s">
        <v>5</v>
      </c>
      <c r="F13" s="33"/>
    </row>
    <row r="14" spans="1:17">
      <c r="I14" s="1"/>
      <c r="J14" s="1"/>
      <c r="K14" s="1"/>
      <c r="L14" s="1"/>
    </row>
    <row r="16" spans="1:17">
      <c r="A16" s="38"/>
      <c r="B16" s="38"/>
      <c r="C16" s="36"/>
      <c r="D16" s="36"/>
      <c r="E16" s="36"/>
    </row>
    <row r="17" spans="1:14">
      <c r="A17" s="2"/>
      <c r="B17" s="2"/>
      <c r="C17" s="2"/>
      <c r="D17" s="5"/>
    </row>
    <row r="18" spans="1:14">
      <c r="A18" s="33"/>
      <c r="B18" s="33"/>
      <c r="C18" s="37"/>
      <c r="D18" s="37"/>
      <c r="E18" s="37"/>
      <c r="F18" s="37"/>
    </row>
    <row r="19" spans="1:14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</row>
  </sheetData>
  <sheetProtection selectLockedCells="1" selectUnlockedCells="1"/>
  <mergeCells count="28">
    <mergeCell ref="P3:P4"/>
    <mergeCell ref="O3:O4"/>
    <mergeCell ref="Q3:Q4"/>
    <mergeCell ref="M8:P8"/>
    <mergeCell ref="A1:N1"/>
    <mergeCell ref="A2:N2"/>
    <mergeCell ref="N3:N4"/>
    <mergeCell ref="A3:A4"/>
    <mergeCell ref="B3:B4"/>
    <mergeCell ref="C3:C4"/>
    <mergeCell ref="D3:D4"/>
    <mergeCell ref="E3:E4"/>
    <mergeCell ref="F3:H3"/>
    <mergeCell ref="I3:I4"/>
    <mergeCell ref="J3:J4"/>
    <mergeCell ref="K3:K4"/>
    <mergeCell ref="L3:L4"/>
    <mergeCell ref="M3:M4"/>
    <mergeCell ref="A19:N19"/>
    <mergeCell ref="A9:N9"/>
    <mergeCell ref="A11:N11"/>
    <mergeCell ref="C16:E16"/>
    <mergeCell ref="C18:F18"/>
    <mergeCell ref="E12:F12"/>
    <mergeCell ref="E13:F13"/>
    <mergeCell ref="A16:B16"/>
    <mergeCell ref="A18:B18"/>
    <mergeCell ref="A10:N10"/>
  </mergeCells>
  <phoneticPr fontId="18" type="noConversion"/>
  <pageMargins left="0.39370078740157483" right="0.31496062992125984" top="0.39370078740157483" bottom="0.39370078740157483" header="0.51181102362204722" footer="0.51181102362204722"/>
  <pageSetup paperSize="9" scale="50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2022-06-07T12:59:42Z</dcterms:created>
  <dcterms:modified xsi:type="dcterms:W3CDTF">2026-05-26T09:28:44Z</dcterms:modified>
</cp:coreProperties>
</file>