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П и СИ\с карточки закупки\"/>
    </mc:Choice>
  </mc:AlternateContent>
  <bookViews>
    <workbookView xWindow="0" yWindow="0" windowWidth="23040" windowHeight="9075"/>
  </bookViews>
  <sheets>
    <sheet name="Расчет цены (2)" sheetId="3" r:id="rId1"/>
    <sheet name="Лист1" sheetId="4" r:id="rId2"/>
  </sheets>
  <definedNames>
    <definedName name="OLE_LINK1" localSheetId="0">'Расчет цены (2)'!#REF!</definedName>
    <definedName name="_xlnm.Print_Area" localSheetId="0">'Расчет цены (2)'!$A$1:$Q$33</definedName>
  </definedNames>
  <calcPr calcId="162913"/>
</workbook>
</file>

<file path=xl/calcChain.xml><?xml version="1.0" encoding="utf-8"?>
<calcChain xmlns="http://schemas.openxmlformats.org/spreadsheetml/2006/main">
  <c r="Q31" i="3" l="1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6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G31" i="3"/>
  <c r="F31" i="3"/>
  <c r="E31" i="3" l="1"/>
  <c r="L6" i="3"/>
  <c r="M6" i="3"/>
  <c r="N6" i="3" l="1"/>
  <c r="C10" i="4"/>
  <c r="C9" i="4"/>
  <c r="C8" i="4"/>
  <c r="C11" i="4" l="1"/>
</calcChain>
</file>

<file path=xl/sharedStrings.xml><?xml version="1.0" encoding="utf-8"?>
<sst xmlns="http://schemas.openxmlformats.org/spreadsheetml/2006/main" count="78" uniqueCount="50">
  <si>
    <t>№</t>
  </si>
  <si>
    <t>Ед. изм</t>
  </si>
  <si>
    <t>Кол-во</t>
  </si>
  <si>
    <t>Среднее квадратичное отклонение</t>
  </si>
  <si>
    <t>Цена за единицу изм. (руб.)</t>
  </si>
  <si>
    <t>Данные реестра контрактов (руб./ед.изм.)</t>
  </si>
  <si>
    <t xml:space="preserve">Номер сведений о контракте №___ от </t>
  </si>
  <si>
    <t>Данные статистики</t>
  </si>
  <si>
    <t>ИТОГО:</t>
  </si>
  <si>
    <t>Ценовая информация стоимости объекта закупки, (руб) за ед.изм.</t>
  </si>
  <si>
    <t>Оценка однородности совокупности значений выявленных цен, используемых в расчете начальной цены единиц товаров (работ, услуг)</t>
  </si>
  <si>
    <t>Начальная цена единиц товаров (работ, услуг) определяемая методом сопоставимых рыночных цен (анализа рынка)</t>
  </si>
  <si>
    <t xml:space="preserve">Расчет начальной цены единиц товаров (работ,услуг)  по формуле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                </t>
  </si>
  <si>
    <t>Начальная цена единиц товаров (работ, услуг)  с учетом округления цены за единицу (руб.)</t>
  </si>
  <si>
    <t xml:space="preserve">НЦЕТРУрын </t>
  </si>
  <si>
    <r>
      <t>Средняя арифметическая цена за единицу     &lt;</t>
    </r>
    <r>
      <rPr>
        <b/>
        <i/>
        <sz val="8"/>
        <rFont val="Times New Roman"/>
        <family val="1"/>
        <charset val="204"/>
      </rPr>
      <t>ц</t>
    </r>
    <r>
      <rPr>
        <b/>
        <sz val="8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</si>
  <si>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8"/>
        <rFont val="Times New Roman"/>
        <family val="1"/>
        <charset val="204"/>
      </rPr>
      <t xml:space="preserve">         (не должен превышать 33%)</t>
    </r>
  </si>
  <si>
    <t>Перечень Товара</t>
  </si>
  <si>
    <t xml:space="preserve">Обоснование начальной (максимальной) цены контракта (Н(М)ЦК)
</t>
  </si>
  <si>
    <t>Источник №1 (вх.№ 3208 от 31.03.2026)</t>
  </si>
  <si>
    <t>Источник №2 (вх. № 3369 от 03.04.2026)</t>
  </si>
  <si>
    <t>Источник №3 (вх. № 3423 от 03.04.2026)</t>
  </si>
  <si>
    <t xml:space="preserve"> </t>
  </si>
  <si>
    <t>Проведение специальной проверки и специальных исследований технических средств:</t>
  </si>
  <si>
    <t>шт.</t>
  </si>
  <si>
    <t xml:space="preserve">Коммутатор Catalyst 3560G </t>
  </si>
  <si>
    <t>Ноутбук Aquarius Cmp NE355</t>
  </si>
  <si>
    <t>ПАК «Соболь», версия 4.0 (з/н: HV1D62KG) в комплекте контактное устройство для iButton (внешнее) -1 ед</t>
  </si>
  <si>
    <t>Компьютерная клавиатура проводная AQUARIUS AQlogo-K108-W-BLK-USB/LAT-USB S/N: K108WL2310028300</t>
  </si>
  <si>
    <t xml:space="preserve">Компьютерная проводная мышь AQUARIUS AQMS101-USB #100825570644437741 (S/N: AQ101230980829)   </t>
  </si>
  <si>
    <t>Кабель питающий РС-С13-С14</t>
  </si>
  <si>
    <t>Внешний оптический привод USB Hitachi-LG Data Storage Slim Portable DVD Writer GP50NB41 S/N: 706HPXB017130</t>
  </si>
  <si>
    <t xml:space="preserve">МФУ Avision AM40A Plus S/N: B108732941330824 </t>
  </si>
  <si>
    <t>ПАК «Соболь», версия 4.0 (з/н: HUKDEWAG в комплекте контактное устройство для iButton (внешнее) -1 ед</t>
  </si>
  <si>
    <t>Компьютерная клавиатура проводная AQUARIUS AQlogo-K108-W-BLK-USB/LAT-USB S/N: K108WL2310073065</t>
  </si>
  <si>
    <t xml:space="preserve">Компьютерная проводная мышь AQUARIUS AQMS101-USB #10082557001156540 (S/N: AQ101230922548)   </t>
  </si>
  <si>
    <t>Внешний оптический привод USB JET-A DVD ReWritable S/N: E04224T</t>
  </si>
  <si>
    <t>МФУ Avision AM40A Plus S/N: B108732941571104</t>
  </si>
  <si>
    <t>ПАК «Соболь», версия 4.0 (з/н: BXZDG2AG в комплекте контактное устройство для iButton (внешнее) -1 ед.)</t>
  </si>
  <si>
    <t>Компьютерная клавиатура проводная AQUARIUS AQlogo-K108-W-BLK-USB/LAT-USB S/N: K108WL2310054187</t>
  </si>
  <si>
    <t xml:space="preserve">Компьютерная проводная мышь AQUARIUS AQMS101-USB #100825570644438037 (S/N: AQ101230357681)   </t>
  </si>
  <si>
    <t>Внешний оптический привод USB JET-A DVD ReWritable S/N: E04225T</t>
  </si>
  <si>
    <t xml:space="preserve">Электронный идентификатор Rutoken </t>
  </si>
  <si>
    <t xml:space="preserve">Машинный носитель информации USB ASolid 0114 </t>
  </si>
  <si>
    <t xml:space="preserve">Тонер картридж NVPRINT 106R03583 </t>
  </si>
  <si>
    <t>Моноблок Aquarius Mnb Pro T514 (Z9000PC03)</t>
  </si>
  <si>
    <t>Моноблок Aquarius Mnb Pro T514 (Z9000PC08)</t>
  </si>
  <si>
    <t>Моноблок Aquarius Mnb Pro T514 (Z9000PC03/08 резерв)</t>
  </si>
  <si>
    <t xml:space="preserve">С учетом выделенных лимитов начальная (максимальная) цена составит:       
</t>
  </si>
  <si>
    <t>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</si>
</sst>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;[Red]0"/>
  </numFmts>
  <fonts count="18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i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Fill="1" applyBorder="1" applyAlignment="1">
      <alignment horizontal="center" vertical="top" wrapText="1"/>
    </xf>
    <xf numFmtId="0" fontId="9" fillId="0" borderId="0" xfId="0" applyFont="1"/>
    <xf numFmtId="0" fontId="10" fillId="0" borderId="0" xfId="0" applyFont="1" applyAlignment="1">
      <alignment vertical="top"/>
    </xf>
    <xf numFmtId="0" fontId="7" fillId="0" borderId="0" xfId="0" applyFont="1" applyFill="1"/>
    <xf numFmtId="0" fontId="7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horizontal="center" vertical="top"/>
    </xf>
    <xf numFmtId="0" fontId="7" fillId="0" borderId="0" xfId="0" applyFont="1" applyFill="1" applyAlignment="1">
      <alignment horizontal="center" vertical="top"/>
    </xf>
    <xf numFmtId="0" fontId="6" fillId="0" borderId="0" xfId="0" applyFont="1" applyFill="1" applyAlignment="1">
      <alignment horizontal="center" wrapText="1"/>
    </xf>
    <xf numFmtId="4" fontId="6" fillId="0" borderId="0" xfId="0" applyNumberFormat="1" applyFont="1" applyFill="1" applyAlignment="1"/>
    <xf numFmtId="0" fontId="6" fillId="0" borderId="0" xfId="0" applyFont="1" applyFill="1" applyAlignment="1">
      <alignment wrapText="1"/>
    </xf>
    <xf numFmtId="0" fontId="9" fillId="0" borderId="0" xfId="0" applyFont="1" applyFill="1"/>
    <xf numFmtId="4" fontId="6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/>
    <xf numFmtId="0" fontId="1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 wrapText="1"/>
    </xf>
    <xf numFmtId="4" fontId="14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164" fontId="15" fillId="0" borderId="1" xfId="0" applyNumberFormat="1" applyFont="1" applyFill="1" applyBorder="1" applyAlignment="1">
      <alignment horizontal="center" vertical="center" wrapText="1"/>
    </xf>
    <xf numFmtId="165" fontId="15" fillId="0" borderId="1" xfId="0" applyNumberFormat="1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right" wrapText="1"/>
    </xf>
    <xf numFmtId="165" fontId="17" fillId="0" borderId="1" xfId="0" applyNumberFormat="1" applyFont="1" applyFill="1" applyBorder="1" applyAlignment="1">
      <alignment horizontal="center" vertical="center"/>
    </xf>
    <xf numFmtId="4" fontId="17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4" fontId="6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2</xdr:row>
      <xdr:rowOff>790575</xdr:rowOff>
    </xdr:from>
    <xdr:to>
      <xdr:col>13</xdr:col>
      <xdr:colOff>800100</xdr:colOff>
      <xdr:row>2</xdr:row>
      <xdr:rowOff>1143000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91375" y="5200650"/>
          <a:ext cx="7905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1025978</xdr:colOff>
      <xdr:row>2</xdr:row>
      <xdr:rowOff>502103</xdr:rowOff>
    </xdr:from>
    <xdr:to>
      <xdr:col>12</xdr:col>
      <xdr:colOff>791935</xdr:colOff>
      <xdr:row>2</xdr:row>
      <xdr:rowOff>940253</xdr:rowOff>
    </xdr:to>
    <xdr:pic>
      <xdr:nvPicPr>
        <xdr:cNvPr id="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84053" y="1406978"/>
          <a:ext cx="804182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130629</xdr:colOff>
      <xdr:row>2</xdr:row>
      <xdr:rowOff>1278671</xdr:rowOff>
    </xdr:from>
    <xdr:to>
      <xdr:col>14</xdr:col>
      <xdr:colOff>283029</xdr:colOff>
      <xdr:row>2</xdr:row>
      <xdr:rowOff>1507271</xdr:rowOff>
    </xdr:to>
    <xdr:pic>
      <xdr:nvPicPr>
        <xdr:cNvPr id="1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344541" y="1984642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624567</xdr:colOff>
      <xdr:row>2</xdr:row>
      <xdr:rowOff>2020661</xdr:rowOff>
    </xdr:from>
    <xdr:to>
      <xdr:col>15</xdr:col>
      <xdr:colOff>418</xdr:colOff>
      <xdr:row>3</xdr:row>
      <xdr:rowOff>310564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616042" y="6506936"/>
          <a:ext cx="718876" cy="3075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tabSelected="1" topLeftCell="A16" zoomScale="115" zoomScaleNormal="115" zoomScaleSheetLayoutView="70" workbookViewId="0">
      <selection activeCell="F7" sqref="F7"/>
    </sheetView>
  </sheetViews>
  <sheetFormatPr defaultColWidth="9.140625" defaultRowHeight="12.75" x14ac:dyDescent="0.2"/>
  <cols>
    <col min="1" max="1" width="6" style="2" customWidth="1"/>
    <col min="2" max="2" width="48.5703125" style="2" customWidth="1"/>
    <col min="3" max="3" width="9.42578125" style="2" customWidth="1"/>
    <col min="4" max="4" width="9.85546875" style="2" customWidth="1"/>
    <col min="5" max="5" width="12.42578125" style="2" customWidth="1"/>
    <col min="6" max="6" width="15.42578125" style="2" bestFit="1" customWidth="1"/>
    <col min="7" max="7" width="14.7109375" style="2" customWidth="1"/>
    <col min="8" max="10" width="11.7109375" style="2" hidden="1" customWidth="1"/>
    <col min="11" max="11" width="11.42578125" style="2" hidden="1" customWidth="1"/>
    <col min="12" max="12" width="13" style="2" customWidth="1"/>
    <col min="13" max="13" width="12.28515625" style="2" customWidth="1"/>
    <col min="14" max="14" width="12.140625" style="2" customWidth="1"/>
    <col min="15" max="15" width="20.140625" style="2" customWidth="1"/>
    <col min="16" max="16" width="11.5703125" style="2" customWidth="1"/>
    <col min="17" max="17" width="15.42578125" style="2" customWidth="1"/>
    <col min="18" max="18" width="12.5703125" style="2" bestFit="1" customWidth="1"/>
    <col min="19" max="16384" width="9.140625" style="2"/>
  </cols>
  <sheetData>
    <row r="1" spans="1:17" ht="22.5" customHeight="1" x14ac:dyDescent="0.2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7" s="3" customFormat="1" ht="33" customHeight="1" x14ac:dyDescent="0.25">
      <c r="A2" s="47" t="s">
        <v>0</v>
      </c>
      <c r="B2" s="49" t="s">
        <v>17</v>
      </c>
      <c r="C2" s="47" t="s">
        <v>1</v>
      </c>
      <c r="D2" s="47" t="s">
        <v>2</v>
      </c>
      <c r="E2" s="46" t="s">
        <v>9</v>
      </c>
      <c r="F2" s="46"/>
      <c r="G2" s="46"/>
      <c r="H2" s="46" t="s">
        <v>5</v>
      </c>
      <c r="I2" s="46"/>
      <c r="J2" s="46"/>
      <c r="K2" s="46" t="s">
        <v>7</v>
      </c>
      <c r="L2" s="45" t="s">
        <v>10</v>
      </c>
      <c r="M2" s="45"/>
      <c r="N2" s="45"/>
      <c r="O2" s="46" t="s">
        <v>11</v>
      </c>
      <c r="P2" s="46"/>
      <c r="Q2" s="46"/>
    </row>
    <row r="3" spans="1:17" s="3" customFormat="1" ht="119.25" customHeight="1" x14ac:dyDescent="0.25">
      <c r="A3" s="47"/>
      <c r="B3" s="49"/>
      <c r="C3" s="47"/>
      <c r="D3" s="47"/>
      <c r="E3" s="52" t="s">
        <v>19</v>
      </c>
      <c r="F3" s="52" t="s">
        <v>20</v>
      </c>
      <c r="G3" s="56" t="s">
        <v>21</v>
      </c>
      <c r="H3" s="18" t="s">
        <v>6</v>
      </c>
      <c r="I3" s="18" t="s">
        <v>6</v>
      </c>
      <c r="J3" s="18" t="s">
        <v>6</v>
      </c>
      <c r="K3" s="46"/>
      <c r="L3" s="46" t="s">
        <v>15</v>
      </c>
      <c r="M3" s="46" t="s">
        <v>3</v>
      </c>
      <c r="N3" s="46" t="s">
        <v>16</v>
      </c>
      <c r="O3" s="19" t="s">
        <v>12</v>
      </c>
      <c r="P3" s="46" t="s">
        <v>4</v>
      </c>
      <c r="Q3" s="55" t="s">
        <v>13</v>
      </c>
    </row>
    <row r="4" spans="1:17" s="3" customFormat="1" ht="27.75" customHeight="1" x14ac:dyDescent="0.25">
      <c r="A4" s="48"/>
      <c r="B4" s="50"/>
      <c r="C4" s="51"/>
      <c r="D4" s="51"/>
      <c r="E4" s="53"/>
      <c r="F4" s="53"/>
      <c r="G4" s="57"/>
      <c r="H4" s="1"/>
      <c r="I4" s="1"/>
      <c r="J4" s="1"/>
      <c r="K4" s="1"/>
      <c r="L4" s="54"/>
      <c r="M4" s="54"/>
      <c r="N4" s="54"/>
      <c r="O4" s="20" t="s">
        <v>14</v>
      </c>
      <c r="P4" s="54"/>
      <c r="Q4" s="54"/>
    </row>
    <row r="5" spans="1:17" s="3" customFormat="1" ht="27.75" customHeight="1" x14ac:dyDescent="0.25">
      <c r="A5" s="25"/>
      <c r="B5" s="40" t="s">
        <v>23</v>
      </c>
      <c r="C5" s="26"/>
      <c r="D5" s="26"/>
      <c r="E5" s="28"/>
      <c r="F5" s="28"/>
      <c r="G5" s="29"/>
      <c r="H5" s="24"/>
      <c r="I5" s="24"/>
      <c r="J5" s="24"/>
      <c r="K5" s="24"/>
      <c r="L5" s="27"/>
      <c r="M5" s="27"/>
      <c r="N5" s="27"/>
      <c r="O5" s="20"/>
      <c r="P5" s="27"/>
      <c r="Q5" s="27"/>
    </row>
    <row r="6" spans="1:17" s="3" customFormat="1" ht="15.75" x14ac:dyDescent="0.25">
      <c r="A6" s="21">
        <v>1</v>
      </c>
      <c r="B6" s="32" t="s">
        <v>25</v>
      </c>
      <c r="C6" s="33" t="s">
        <v>24</v>
      </c>
      <c r="D6" s="34">
        <v>1</v>
      </c>
      <c r="E6" s="30">
        <v>21600</v>
      </c>
      <c r="F6" s="30">
        <v>21650</v>
      </c>
      <c r="G6" s="31">
        <v>21630</v>
      </c>
      <c r="H6" s="35"/>
      <c r="I6" s="35"/>
      <c r="J6" s="35"/>
      <c r="K6" s="35"/>
      <c r="L6" s="31">
        <f t="shared" ref="L6:L30" si="0">AVERAGE(E6:G6)</f>
        <v>21626.666666666668</v>
      </c>
      <c r="M6" s="36">
        <f t="shared" ref="M6:M30" si="1">STDEV(E6:G6)</f>
        <v>25.166114784235834</v>
      </c>
      <c r="N6" s="36">
        <f t="shared" ref="N6:N30" si="2">M6/L6*100</f>
        <v>0.11636612878037532</v>
      </c>
      <c r="O6" s="31">
        <f>D6*L6</f>
        <v>21626.666666666668</v>
      </c>
      <c r="P6" s="31">
        <f>L6</f>
        <v>21626.666666666668</v>
      </c>
      <c r="Q6" s="31">
        <f>ROUND(D6*P6,2)</f>
        <v>21626.67</v>
      </c>
    </row>
    <row r="7" spans="1:17" s="3" customFormat="1" ht="15.75" x14ac:dyDescent="0.25">
      <c r="A7" s="21">
        <v>2</v>
      </c>
      <c r="B7" s="32" t="s">
        <v>26</v>
      </c>
      <c r="C7" s="33" t="s">
        <v>24</v>
      </c>
      <c r="D7" s="34">
        <v>1</v>
      </c>
      <c r="E7" s="30">
        <v>40200</v>
      </c>
      <c r="F7" s="30">
        <v>40300</v>
      </c>
      <c r="G7" s="31">
        <v>40300</v>
      </c>
      <c r="H7" s="35"/>
      <c r="I7" s="35"/>
      <c r="J7" s="35"/>
      <c r="K7" s="35"/>
      <c r="L7" s="31">
        <f t="shared" si="0"/>
        <v>40266.666666666664</v>
      </c>
      <c r="M7" s="36">
        <f t="shared" si="1"/>
        <v>57.735026918962582</v>
      </c>
      <c r="N7" s="36">
        <f t="shared" si="2"/>
        <v>0.14338168936828458</v>
      </c>
      <c r="O7" s="31">
        <f t="shared" ref="O7:O30" si="3">D7*L7</f>
        <v>40266.666666666664</v>
      </c>
      <c r="P7" s="31">
        <f t="shared" ref="P7:P30" si="4">L7</f>
        <v>40266.666666666664</v>
      </c>
      <c r="Q7" s="31">
        <f t="shared" ref="Q7:Q30" si="5">ROUND(D7*P7,2)</f>
        <v>40266.67</v>
      </c>
    </row>
    <row r="8" spans="1:17" s="3" customFormat="1" ht="45" x14ac:dyDescent="0.25">
      <c r="A8" s="21">
        <v>3</v>
      </c>
      <c r="B8" s="32" t="s">
        <v>27</v>
      </c>
      <c r="C8" s="33" t="s">
        <v>24</v>
      </c>
      <c r="D8" s="34">
        <v>1</v>
      </c>
      <c r="E8" s="30">
        <v>7900</v>
      </c>
      <c r="F8" s="30">
        <v>7950</v>
      </c>
      <c r="G8" s="31">
        <v>8000</v>
      </c>
      <c r="H8" s="35"/>
      <c r="I8" s="35"/>
      <c r="J8" s="35"/>
      <c r="K8" s="35"/>
      <c r="L8" s="31">
        <f t="shared" si="0"/>
        <v>7950</v>
      </c>
      <c r="M8" s="36">
        <f t="shared" si="1"/>
        <v>50</v>
      </c>
      <c r="N8" s="36">
        <f t="shared" si="2"/>
        <v>0.62893081761006298</v>
      </c>
      <c r="O8" s="31">
        <f t="shared" si="3"/>
        <v>7950</v>
      </c>
      <c r="P8" s="31">
        <f t="shared" si="4"/>
        <v>7950</v>
      </c>
      <c r="Q8" s="31">
        <f t="shared" si="5"/>
        <v>7950</v>
      </c>
    </row>
    <row r="9" spans="1:17" s="3" customFormat="1" ht="45" x14ac:dyDescent="0.25">
      <c r="A9" s="21">
        <v>4</v>
      </c>
      <c r="B9" s="32" t="s">
        <v>28</v>
      </c>
      <c r="C9" s="33" t="s">
        <v>24</v>
      </c>
      <c r="D9" s="34">
        <v>1</v>
      </c>
      <c r="E9" s="30">
        <v>6500</v>
      </c>
      <c r="F9" s="30">
        <v>6600</v>
      </c>
      <c r="G9" s="31">
        <v>6600</v>
      </c>
      <c r="H9" s="35"/>
      <c r="I9" s="35"/>
      <c r="J9" s="35"/>
      <c r="K9" s="35"/>
      <c r="L9" s="31">
        <f t="shared" si="0"/>
        <v>6566.666666666667</v>
      </c>
      <c r="M9" s="36">
        <f t="shared" si="1"/>
        <v>57.735026918962582</v>
      </c>
      <c r="N9" s="36">
        <f t="shared" si="2"/>
        <v>0.87921360790298342</v>
      </c>
      <c r="O9" s="31">
        <f t="shared" si="3"/>
        <v>6566.666666666667</v>
      </c>
      <c r="P9" s="31">
        <f t="shared" si="4"/>
        <v>6566.666666666667</v>
      </c>
      <c r="Q9" s="31">
        <f t="shared" si="5"/>
        <v>6566.67</v>
      </c>
    </row>
    <row r="10" spans="1:17" s="3" customFormat="1" ht="45" x14ac:dyDescent="0.25">
      <c r="A10" s="21">
        <v>5</v>
      </c>
      <c r="B10" s="32" t="s">
        <v>29</v>
      </c>
      <c r="C10" s="33" t="s">
        <v>24</v>
      </c>
      <c r="D10" s="34">
        <v>1</v>
      </c>
      <c r="E10" s="30">
        <v>4000</v>
      </c>
      <c r="F10" s="30">
        <v>4000</v>
      </c>
      <c r="G10" s="31">
        <v>4000</v>
      </c>
      <c r="H10" s="35"/>
      <c r="I10" s="35"/>
      <c r="J10" s="35"/>
      <c r="K10" s="35"/>
      <c r="L10" s="31">
        <f t="shared" si="0"/>
        <v>4000</v>
      </c>
      <c r="M10" s="36">
        <f t="shared" si="1"/>
        <v>0</v>
      </c>
      <c r="N10" s="36">
        <f t="shared" si="2"/>
        <v>0</v>
      </c>
      <c r="O10" s="31">
        <f t="shared" si="3"/>
        <v>4000</v>
      </c>
      <c r="P10" s="31">
        <f t="shared" si="4"/>
        <v>4000</v>
      </c>
      <c r="Q10" s="31">
        <f t="shared" si="5"/>
        <v>4000</v>
      </c>
    </row>
    <row r="11" spans="1:17" s="3" customFormat="1" ht="15.75" x14ac:dyDescent="0.25">
      <c r="A11" s="21">
        <v>6</v>
      </c>
      <c r="B11" s="32" t="s">
        <v>30</v>
      </c>
      <c r="C11" s="33" t="s">
        <v>24</v>
      </c>
      <c r="D11" s="34">
        <v>1</v>
      </c>
      <c r="E11" s="30">
        <v>1750</v>
      </c>
      <c r="F11" s="30">
        <v>1810</v>
      </c>
      <c r="G11" s="31">
        <v>1820</v>
      </c>
      <c r="H11" s="35"/>
      <c r="I11" s="35"/>
      <c r="J11" s="35"/>
      <c r="K11" s="35"/>
      <c r="L11" s="31">
        <f t="shared" si="0"/>
        <v>1793.3333333333333</v>
      </c>
      <c r="M11" s="36">
        <f t="shared" si="1"/>
        <v>37.859388972001824</v>
      </c>
      <c r="N11" s="36">
        <f t="shared" si="2"/>
        <v>2.1111183441636703</v>
      </c>
      <c r="O11" s="31">
        <f t="shared" si="3"/>
        <v>1793.3333333333333</v>
      </c>
      <c r="P11" s="31">
        <f t="shared" si="4"/>
        <v>1793.3333333333333</v>
      </c>
      <c r="Q11" s="31">
        <f t="shared" si="5"/>
        <v>1793.33</v>
      </c>
    </row>
    <row r="12" spans="1:17" s="3" customFormat="1" ht="45" x14ac:dyDescent="0.25">
      <c r="A12" s="21">
        <v>7</v>
      </c>
      <c r="B12" s="32" t="s">
        <v>31</v>
      </c>
      <c r="C12" s="33" t="s">
        <v>24</v>
      </c>
      <c r="D12" s="34">
        <v>1</v>
      </c>
      <c r="E12" s="30">
        <v>10000</v>
      </c>
      <c r="F12" s="30">
        <v>10000</v>
      </c>
      <c r="G12" s="31">
        <v>10000</v>
      </c>
      <c r="H12" s="35"/>
      <c r="I12" s="35"/>
      <c r="J12" s="35"/>
      <c r="K12" s="35"/>
      <c r="L12" s="31">
        <f t="shared" si="0"/>
        <v>10000</v>
      </c>
      <c r="M12" s="36">
        <f t="shared" si="1"/>
        <v>0</v>
      </c>
      <c r="N12" s="36">
        <f t="shared" si="2"/>
        <v>0</v>
      </c>
      <c r="O12" s="31">
        <f t="shared" si="3"/>
        <v>10000</v>
      </c>
      <c r="P12" s="31">
        <f t="shared" si="4"/>
        <v>10000</v>
      </c>
      <c r="Q12" s="31">
        <f t="shared" si="5"/>
        <v>10000</v>
      </c>
    </row>
    <row r="13" spans="1:17" s="3" customFormat="1" ht="15.75" x14ac:dyDescent="0.25">
      <c r="A13" s="21">
        <v>8</v>
      </c>
      <c r="B13" s="32" t="s">
        <v>32</v>
      </c>
      <c r="C13" s="33" t="s">
        <v>24</v>
      </c>
      <c r="D13" s="34">
        <v>1</v>
      </c>
      <c r="E13" s="30">
        <v>33000</v>
      </c>
      <c r="F13" s="30">
        <v>33500</v>
      </c>
      <c r="G13" s="31">
        <v>33500</v>
      </c>
      <c r="H13" s="35"/>
      <c r="I13" s="35"/>
      <c r="J13" s="35"/>
      <c r="K13" s="35"/>
      <c r="L13" s="31">
        <f t="shared" si="0"/>
        <v>33333.333333333336</v>
      </c>
      <c r="M13" s="36">
        <f t="shared" si="1"/>
        <v>288.67513459481285</v>
      </c>
      <c r="N13" s="36">
        <f t="shared" si="2"/>
        <v>0.86602540378443849</v>
      </c>
      <c r="O13" s="31">
        <f t="shared" si="3"/>
        <v>33333.333333333336</v>
      </c>
      <c r="P13" s="31">
        <f t="shared" si="4"/>
        <v>33333.333333333336</v>
      </c>
      <c r="Q13" s="31">
        <f t="shared" si="5"/>
        <v>33333.33</v>
      </c>
    </row>
    <row r="14" spans="1:17" s="3" customFormat="1" ht="45" x14ac:dyDescent="0.25">
      <c r="A14" s="21">
        <v>9</v>
      </c>
      <c r="B14" s="32" t="s">
        <v>33</v>
      </c>
      <c r="C14" s="33" t="s">
        <v>24</v>
      </c>
      <c r="D14" s="34">
        <v>1</v>
      </c>
      <c r="E14" s="30">
        <v>7900</v>
      </c>
      <c r="F14" s="30">
        <v>8000</v>
      </c>
      <c r="G14" s="31">
        <v>8000</v>
      </c>
      <c r="H14" s="35"/>
      <c r="I14" s="35"/>
      <c r="J14" s="35"/>
      <c r="K14" s="35"/>
      <c r="L14" s="31">
        <f t="shared" si="0"/>
        <v>7966.666666666667</v>
      </c>
      <c r="M14" s="36">
        <f t="shared" si="1"/>
        <v>57.735026918962582</v>
      </c>
      <c r="N14" s="36">
        <f t="shared" si="2"/>
        <v>0.72470745086563904</v>
      </c>
      <c r="O14" s="31">
        <f t="shared" si="3"/>
        <v>7966.666666666667</v>
      </c>
      <c r="P14" s="31">
        <f t="shared" si="4"/>
        <v>7966.666666666667</v>
      </c>
      <c r="Q14" s="31">
        <f t="shared" si="5"/>
        <v>7966.67</v>
      </c>
    </row>
    <row r="15" spans="1:17" s="3" customFormat="1" ht="45" x14ac:dyDescent="0.25">
      <c r="A15" s="21">
        <v>10</v>
      </c>
      <c r="B15" s="32" t="s">
        <v>34</v>
      </c>
      <c r="C15" s="33" t="s">
        <v>24</v>
      </c>
      <c r="D15" s="34">
        <v>1</v>
      </c>
      <c r="E15" s="30">
        <v>6500</v>
      </c>
      <c r="F15" s="30">
        <v>6500</v>
      </c>
      <c r="G15" s="31">
        <v>6500</v>
      </c>
      <c r="H15" s="35"/>
      <c r="I15" s="35"/>
      <c r="J15" s="35"/>
      <c r="K15" s="35"/>
      <c r="L15" s="31">
        <f t="shared" si="0"/>
        <v>6500</v>
      </c>
      <c r="M15" s="36">
        <f t="shared" si="1"/>
        <v>0</v>
      </c>
      <c r="N15" s="36">
        <f t="shared" si="2"/>
        <v>0</v>
      </c>
      <c r="O15" s="31">
        <f t="shared" si="3"/>
        <v>6500</v>
      </c>
      <c r="P15" s="31">
        <f t="shared" si="4"/>
        <v>6500</v>
      </c>
      <c r="Q15" s="31">
        <f t="shared" si="5"/>
        <v>6500</v>
      </c>
    </row>
    <row r="16" spans="1:17" s="3" customFormat="1" ht="45" x14ac:dyDescent="0.25">
      <c r="A16" s="21">
        <v>11</v>
      </c>
      <c r="B16" s="32" t="s">
        <v>35</v>
      </c>
      <c r="C16" s="33" t="s">
        <v>24</v>
      </c>
      <c r="D16" s="34">
        <v>1</v>
      </c>
      <c r="E16" s="30">
        <v>4000</v>
      </c>
      <c r="F16" s="30">
        <v>4000</v>
      </c>
      <c r="G16" s="31">
        <v>4000</v>
      </c>
      <c r="H16" s="35"/>
      <c r="I16" s="35"/>
      <c r="J16" s="35"/>
      <c r="K16" s="35"/>
      <c r="L16" s="31">
        <f t="shared" si="0"/>
        <v>4000</v>
      </c>
      <c r="M16" s="36">
        <f t="shared" si="1"/>
        <v>0</v>
      </c>
      <c r="N16" s="36">
        <f t="shared" si="2"/>
        <v>0</v>
      </c>
      <c r="O16" s="31">
        <f t="shared" si="3"/>
        <v>4000</v>
      </c>
      <c r="P16" s="31">
        <f t="shared" si="4"/>
        <v>4000</v>
      </c>
      <c r="Q16" s="31">
        <f t="shared" si="5"/>
        <v>4000</v>
      </c>
    </row>
    <row r="17" spans="1:18" s="3" customFormat="1" ht="15.75" x14ac:dyDescent="0.25">
      <c r="A17" s="21">
        <v>12</v>
      </c>
      <c r="B17" s="32" t="s">
        <v>30</v>
      </c>
      <c r="C17" s="33" t="s">
        <v>24</v>
      </c>
      <c r="D17" s="34">
        <v>1</v>
      </c>
      <c r="E17" s="30">
        <v>1750</v>
      </c>
      <c r="F17" s="30">
        <v>1810</v>
      </c>
      <c r="G17" s="31">
        <v>1820</v>
      </c>
      <c r="H17" s="35"/>
      <c r="I17" s="35"/>
      <c r="J17" s="35"/>
      <c r="K17" s="35"/>
      <c r="L17" s="31">
        <f t="shared" si="0"/>
        <v>1793.3333333333333</v>
      </c>
      <c r="M17" s="36">
        <f t="shared" si="1"/>
        <v>37.859388972001824</v>
      </c>
      <c r="N17" s="36">
        <f t="shared" si="2"/>
        <v>2.1111183441636703</v>
      </c>
      <c r="O17" s="31">
        <f t="shared" si="3"/>
        <v>1793.3333333333333</v>
      </c>
      <c r="P17" s="31">
        <f t="shared" si="4"/>
        <v>1793.3333333333333</v>
      </c>
      <c r="Q17" s="31">
        <f t="shared" si="5"/>
        <v>1793.33</v>
      </c>
    </row>
    <row r="18" spans="1:18" s="3" customFormat="1" ht="30" x14ac:dyDescent="0.25">
      <c r="A18" s="21">
        <v>13</v>
      </c>
      <c r="B18" s="32" t="s">
        <v>36</v>
      </c>
      <c r="C18" s="33" t="s">
        <v>24</v>
      </c>
      <c r="D18" s="34">
        <v>1</v>
      </c>
      <c r="E18" s="30">
        <v>10000</v>
      </c>
      <c r="F18" s="30">
        <v>10000</v>
      </c>
      <c r="G18" s="31">
        <v>10000</v>
      </c>
      <c r="H18" s="35"/>
      <c r="I18" s="35"/>
      <c r="J18" s="35"/>
      <c r="K18" s="35"/>
      <c r="L18" s="31">
        <f t="shared" si="0"/>
        <v>10000</v>
      </c>
      <c r="M18" s="36">
        <f t="shared" si="1"/>
        <v>0</v>
      </c>
      <c r="N18" s="36">
        <f t="shared" si="2"/>
        <v>0</v>
      </c>
      <c r="O18" s="31">
        <f t="shared" si="3"/>
        <v>10000</v>
      </c>
      <c r="P18" s="31">
        <f t="shared" si="4"/>
        <v>10000</v>
      </c>
      <c r="Q18" s="31">
        <f t="shared" si="5"/>
        <v>10000</v>
      </c>
    </row>
    <row r="19" spans="1:18" s="3" customFormat="1" ht="15.75" x14ac:dyDescent="0.25">
      <c r="A19" s="21">
        <v>14</v>
      </c>
      <c r="B19" s="32" t="s">
        <v>37</v>
      </c>
      <c r="C19" s="33" t="s">
        <v>24</v>
      </c>
      <c r="D19" s="34">
        <v>1</v>
      </c>
      <c r="E19" s="30">
        <v>33000</v>
      </c>
      <c r="F19" s="30">
        <v>33500</v>
      </c>
      <c r="G19" s="31">
        <v>33500</v>
      </c>
      <c r="H19" s="35"/>
      <c r="I19" s="35"/>
      <c r="J19" s="35"/>
      <c r="K19" s="35"/>
      <c r="L19" s="31">
        <f t="shared" si="0"/>
        <v>33333.333333333336</v>
      </c>
      <c r="M19" s="36">
        <f t="shared" si="1"/>
        <v>288.67513459481285</v>
      </c>
      <c r="N19" s="36">
        <f t="shared" si="2"/>
        <v>0.86602540378443849</v>
      </c>
      <c r="O19" s="31">
        <f t="shared" si="3"/>
        <v>33333.333333333336</v>
      </c>
      <c r="P19" s="31">
        <f t="shared" si="4"/>
        <v>33333.333333333336</v>
      </c>
      <c r="Q19" s="31">
        <f t="shared" si="5"/>
        <v>33333.33</v>
      </c>
    </row>
    <row r="20" spans="1:18" s="3" customFormat="1" ht="45" x14ac:dyDescent="0.25">
      <c r="A20" s="21">
        <v>15</v>
      </c>
      <c r="B20" s="32" t="s">
        <v>38</v>
      </c>
      <c r="C20" s="33" t="s">
        <v>24</v>
      </c>
      <c r="D20" s="34">
        <v>1</v>
      </c>
      <c r="E20" s="30">
        <v>7900</v>
      </c>
      <c r="F20" s="30">
        <v>8000</v>
      </c>
      <c r="G20" s="31">
        <v>8000</v>
      </c>
      <c r="H20" s="35"/>
      <c r="I20" s="35"/>
      <c r="J20" s="35"/>
      <c r="K20" s="35"/>
      <c r="L20" s="31">
        <f t="shared" si="0"/>
        <v>7966.666666666667</v>
      </c>
      <c r="M20" s="36">
        <f t="shared" si="1"/>
        <v>57.735026918962582</v>
      </c>
      <c r="N20" s="36">
        <f t="shared" si="2"/>
        <v>0.72470745086563904</v>
      </c>
      <c r="O20" s="31">
        <f t="shared" si="3"/>
        <v>7966.666666666667</v>
      </c>
      <c r="P20" s="31">
        <f t="shared" si="4"/>
        <v>7966.666666666667</v>
      </c>
      <c r="Q20" s="31">
        <f t="shared" si="5"/>
        <v>7966.67</v>
      </c>
    </row>
    <row r="21" spans="1:18" s="3" customFormat="1" ht="45" x14ac:dyDescent="0.25">
      <c r="A21" s="21">
        <v>16</v>
      </c>
      <c r="B21" s="32" t="s">
        <v>39</v>
      </c>
      <c r="C21" s="33" t="s">
        <v>24</v>
      </c>
      <c r="D21" s="34">
        <v>1</v>
      </c>
      <c r="E21" s="30">
        <v>6500</v>
      </c>
      <c r="F21" s="30">
        <v>6500</v>
      </c>
      <c r="G21" s="31">
        <v>6500</v>
      </c>
      <c r="H21" s="35"/>
      <c r="I21" s="35"/>
      <c r="J21" s="35"/>
      <c r="K21" s="35"/>
      <c r="L21" s="31">
        <f t="shared" si="0"/>
        <v>6500</v>
      </c>
      <c r="M21" s="36">
        <f t="shared" si="1"/>
        <v>0</v>
      </c>
      <c r="N21" s="36">
        <f t="shared" si="2"/>
        <v>0</v>
      </c>
      <c r="O21" s="31">
        <f t="shared" si="3"/>
        <v>6500</v>
      </c>
      <c r="P21" s="31">
        <f t="shared" si="4"/>
        <v>6500</v>
      </c>
      <c r="Q21" s="31">
        <f t="shared" si="5"/>
        <v>6500</v>
      </c>
    </row>
    <row r="22" spans="1:18" s="3" customFormat="1" ht="45" x14ac:dyDescent="0.25">
      <c r="A22" s="21">
        <v>17</v>
      </c>
      <c r="B22" s="32" t="s">
        <v>40</v>
      </c>
      <c r="C22" s="33" t="s">
        <v>24</v>
      </c>
      <c r="D22" s="34">
        <v>1</v>
      </c>
      <c r="E22" s="30">
        <v>4000</v>
      </c>
      <c r="F22" s="30">
        <v>4000</v>
      </c>
      <c r="G22" s="31">
        <v>4000</v>
      </c>
      <c r="H22" s="35"/>
      <c r="I22" s="35"/>
      <c r="J22" s="35"/>
      <c r="K22" s="35"/>
      <c r="L22" s="31">
        <f t="shared" si="0"/>
        <v>4000</v>
      </c>
      <c r="M22" s="36">
        <f t="shared" si="1"/>
        <v>0</v>
      </c>
      <c r="N22" s="36">
        <f t="shared" si="2"/>
        <v>0</v>
      </c>
      <c r="O22" s="31">
        <f t="shared" si="3"/>
        <v>4000</v>
      </c>
      <c r="P22" s="31">
        <f t="shared" si="4"/>
        <v>4000</v>
      </c>
      <c r="Q22" s="31">
        <f t="shared" si="5"/>
        <v>4000</v>
      </c>
    </row>
    <row r="23" spans="1:18" s="3" customFormat="1" ht="15.75" x14ac:dyDescent="0.25">
      <c r="A23" s="21">
        <v>18</v>
      </c>
      <c r="B23" s="32" t="s">
        <v>30</v>
      </c>
      <c r="C23" s="33" t="s">
        <v>24</v>
      </c>
      <c r="D23" s="34">
        <v>1</v>
      </c>
      <c r="E23" s="30">
        <v>1750</v>
      </c>
      <c r="F23" s="30">
        <v>1810</v>
      </c>
      <c r="G23" s="31">
        <v>1820</v>
      </c>
      <c r="H23" s="35"/>
      <c r="I23" s="35"/>
      <c r="J23" s="35"/>
      <c r="K23" s="35"/>
      <c r="L23" s="31">
        <f t="shared" si="0"/>
        <v>1793.3333333333333</v>
      </c>
      <c r="M23" s="36">
        <f t="shared" si="1"/>
        <v>37.859388972001824</v>
      </c>
      <c r="N23" s="36">
        <f t="shared" si="2"/>
        <v>2.1111183441636703</v>
      </c>
      <c r="O23" s="31">
        <f t="shared" si="3"/>
        <v>1793.3333333333333</v>
      </c>
      <c r="P23" s="31">
        <f t="shared" si="4"/>
        <v>1793.3333333333333</v>
      </c>
      <c r="Q23" s="31">
        <f t="shared" si="5"/>
        <v>1793.33</v>
      </c>
    </row>
    <row r="24" spans="1:18" s="3" customFormat="1" ht="30" x14ac:dyDescent="0.25">
      <c r="A24" s="21">
        <v>19</v>
      </c>
      <c r="B24" s="32" t="s">
        <v>41</v>
      </c>
      <c r="C24" s="33" t="s">
        <v>24</v>
      </c>
      <c r="D24" s="34">
        <v>1</v>
      </c>
      <c r="E24" s="30">
        <v>10000</v>
      </c>
      <c r="F24" s="30">
        <v>10000</v>
      </c>
      <c r="G24" s="31">
        <v>10000</v>
      </c>
      <c r="H24" s="35"/>
      <c r="I24" s="35"/>
      <c r="J24" s="35"/>
      <c r="K24" s="35"/>
      <c r="L24" s="31">
        <f t="shared" si="0"/>
        <v>10000</v>
      </c>
      <c r="M24" s="36">
        <f t="shared" si="1"/>
        <v>0</v>
      </c>
      <c r="N24" s="36">
        <f t="shared" si="2"/>
        <v>0</v>
      </c>
      <c r="O24" s="31">
        <f t="shared" si="3"/>
        <v>10000</v>
      </c>
      <c r="P24" s="31">
        <f t="shared" si="4"/>
        <v>10000</v>
      </c>
      <c r="Q24" s="31">
        <f t="shared" si="5"/>
        <v>10000</v>
      </c>
    </row>
    <row r="25" spans="1:18" s="3" customFormat="1" ht="15.75" x14ac:dyDescent="0.25">
      <c r="A25" s="21">
        <v>20</v>
      </c>
      <c r="B25" s="32" t="s">
        <v>42</v>
      </c>
      <c r="C25" s="33" t="s">
        <v>24</v>
      </c>
      <c r="D25" s="34">
        <v>11</v>
      </c>
      <c r="E25" s="30">
        <v>7000</v>
      </c>
      <c r="F25" s="30">
        <v>7000</v>
      </c>
      <c r="G25" s="30">
        <v>7000</v>
      </c>
      <c r="H25" s="35"/>
      <c r="I25" s="35"/>
      <c r="J25" s="35"/>
      <c r="K25" s="35"/>
      <c r="L25" s="31">
        <f t="shared" si="0"/>
        <v>7000</v>
      </c>
      <c r="M25" s="36">
        <f t="shared" si="1"/>
        <v>0</v>
      </c>
      <c r="N25" s="36">
        <f t="shared" si="2"/>
        <v>0</v>
      </c>
      <c r="O25" s="31">
        <f t="shared" si="3"/>
        <v>77000</v>
      </c>
      <c r="P25" s="31">
        <f t="shared" si="4"/>
        <v>7000</v>
      </c>
      <c r="Q25" s="31">
        <f t="shared" si="5"/>
        <v>77000</v>
      </c>
    </row>
    <row r="26" spans="1:18" s="3" customFormat="1" ht="15.75" x14ac:dyDescent="0.25">
      <c r="A26" s="21">
        <v>21</v>
      </c>
      <c r="B26" s="32" t="s">
        <v>43</v>
      </c>
      <c r="C26" s="33" t="s">
        <v>24</v>
      </c>
      <c r="D26" s="34">
        <v>4</v>
      </c>
      <c r="E26" s="30">
        <v>7000</v>
      </c>
      <c r="F26" s="30">
        <v>7000</v>
      </c>
      <c r="G26" s="30">
        <v>7000</v>
      </c>
      <c r="H26" s="35"/>
      <c r="I26" s="35"/>
      <c r="J26" s="35"/>
      <c r="K26" s="35"/>
      <c r="L26" s="31">
        <f t="shared" si="0"/>
        <v>7000</v>
      </c>
      <c r="M26" s="36">
        <f t="shared" si="1"/>
        <v>0</v>
      </c>
      <c r="N26" s="36">
        <f t="shared" si="2"/>
        <v>0</v>
      </c>
      <c r="O26" s="31">
        <f t="shared" si="3"/>
        <v>28000</v>
      </c>
      <c r="P26" s="31">
        <f t="shared" si="4"/>
        <v>7000</v>
      </c>
      <c r="Q26" s="31">
        <f t="shared" si="5"/>
        <v>28000</v>
      </c>
    </row>
    <row r="27" spans="1:18" s="3" customFormat="1" ht="15.75" x14ac:dyDescent="0.25">
      <c r="A27" s="21">
        <v>22</v>
      </c>
      <c r="B27" s="32" t="s">
        <v>44</v>
      </c>
      <c r="C27" s="33" t="s">
        <v>24</v>
      </c>
      <c r="D27" s="34">
        <v>10</v>
      </c>
      <c r="E27" s="30">
        <v>4700</v>
      </c>
      <c r="F27" s="30">
        <v>4700</v>
      </c>
      <c r="G27" s="30">
        <v>4700</v>
      </c>
      <c r="H27" s="35"/>
      <c r="I27" s="35"/>
      <c r="J27" s="35"/>
      <c r="K27" s="35"/>
      <c r="L27" s="31">
        <f t="shared" si="0"/>
        <v>4700</v>
      </c>
      <c r="M27" s="36">
        <f t="shared" si="1"/>
        <v>0</v>
      </c>
      <c r="N27" s="36">
        <f t="shared" si="2"/>
        <v>0</v>
      </c>
      <c r="O27" s="31">
        <f t="shared" si="3"/>
        <v>47000</v>
      </c>
      <c r="P27" s="31">
        <f t="shared" si="4"/>
        <v>4700</v>
      </c>
      <c r="Q27" s="31">
        <f t="shared" si="5"/>
        <v>47000</v>
      </c>
    </row>
    <row r="28" spans="1:18" s="3" customFormat="1" ht="15.75" x14ac:dyDescent="0.25">
      <c r="A28" s="21">
        <v>23</v>
      </c>
      <c r="B28" s="32" t="s">
        <v>45</v>
      </c>
      <c r="C28" s="33" t="s">
        <v>24</v>
      </c>
      <c r="D28" s="34">
        <v>1</v>
      </c>
      <c r="E28" s="30">
        <v>27000</v>
      </c>
      <c r="F28" s="30">
        <v>27500</v>
      </c>
      <c r="G28" s="31">
        <v>27300</v>
      </c>
      <c r="H28" s="35"/>
      <c r="I28" s="35"/>
      <c r="J28" s="35"/>
      <c r="K28" s="35"/>
      <c r="L28" s="31">
        <f t="shared" si="0"/>
        <v>27266.666666666668</v>
      </c>
      <c r="M28" s="36">
        <f t="shared" si="1"/>
        <v>251.66114784235833</v>
      </c>
      <c r="N28" s="36">
        <f t="shared" si="2"/>
        <v>0.92296264489862467</v>
      </c>
      <c r="O28" s="31">
        <f t="shared" si="3"/>
        <v>27266.666666666668</v>
      </c>
      <c r="P28" s="31">
        <f t="shared" si="4"/>
        <v>27266.666666666668</v>
      </c>
      <c r="Q28" s="31">
        <f t="shared" si="5"/>
        <v>27266.67</v>
      </c>
    </row>
    <row r="29" spans="1:18" s="3" customFormat="1" ht="15.75" x14ac:dyDescent="0.25">
      <c r="A29" s="21">
        <v>24</v>
      </c>
      <c r="B29" s="32" t="s">
        <v>46</v>
      </c>
      <c r="C29" s="33" t="s">
        <v>24</v>
      </c>
      <c r="D29" s="34">
        <v>1</v>
      </c>
      <c r="E29" s="30">
        <v>27000</v>
      </c>
      <c r="F29" s="30">
        <v>27500</v>
      </c>
      <c r="G29" s="31">
        <v>27300</v>
      </c>
      <c r="H29" s="35"/>
      <c r="I29" s="35"/>
      <c r="J29" s="35"/>
      <c r="K29" s="35"/>
      <c r="L29" s="31">
        <f t="shared" si="0"/>
        <v>27266.666666666668</v>
      </c>
      <c r="M29" s="36">
        <f t="shared" si="1"/>
        <v>251.66114784235833</v>
      </c>
      <c r="N29" s="36">
        <f t="shared" si="2"/>
        <v>0.92296264489862467</v>
      </c>
      <c r="O29" s="31">
        <f t="shared" si="3"/>
        <v>27266.666666666668</v>
      </c>
      <c r="P29" s="31">
        <f t="shared" si="4"/>
        <v>27266.666666666668</v>
      </c>
      <c r="Q29" s="31">
        <f t="shared" si="5"/>
        <v>27266.67</v>
      </c>
    </row>
    <row r="30" spans="1:18" s="3" customFormat="1" ht="30" x14ac:dyDescent="0.25">
      <c r="A30" s="21">
        <v>25</v>
      </c>
      <c r="B30" s="32" t="s">
        <v>47</v>
      </c>
      <c r="C30" s="33" t="s">
        <v>24</v>
      </c>
      <c r="D30" s="34">
        <v>1</v>
      </c>
      <c r="E30" s="30">
        <v>27000</v>
      </c>
      <c r="F30" s="30">
        <v>27500</v>
      </c>
      <c r="G30" s="31">
        <v>27300</v>
      </c>
      <c r="H30" s="35"/>
      <c r="I30" s="35"/>
      <c r="J30" s="35"/>
      <c r="K30" s="35"/>
      <c r="L30" s="31">
        <f t="shared" si="0"/>
        <v>27266.666666666668</v>
      </c>
      <c r="M30" s="36">
        <f t="shared" si="1"/>
        <v>251.66114784235833</v>
      </c>
      <c r="N30" s="36">
        <f t="shared" si="2"/>
        <v>0.92296264489862467</v>
      </c>
      <c r="O30" s="31">
        <f t="shared" si="3"/>
        <v>27266.666666666668</v>
      </c>
      <c r="P30" s="31">
        <f t="shared" si="4"/>
        <v>27266.666666666668</v>
      </c>
      <c r="Q30" s="31">
        <f t="shared" si="5"/>
        <v>27266.67</v>
      </c>
    </row>
    <row r="31" spans="1:18" s="12" customFormat="1" ht="15" customHeight="1" x14ac:dyDescent="0.25">
      <c r="A31" s="22"/>
      <c r="B31" s="37" t="s">
        <v>8</v>
      </c>
      <c r="C31" s="23"/>
      <c r="D31" s="38"/>
      <c r="E31" s="39">
        <f>SUM(E6:E24)+E25*D25+E26*D26+E27*D27+E28+E29+E30</f>
        <v>451250</v>
      </c>
      <c r="F31" s="39">
        <f>SUM(F6:F24)+F25*D25+F26*D26+F27*D27+F28+F29+F30</f>
        <v>454430</v>
      </c>
      <c r="G31" s="39">
        <f>SUM(G6:G24)+G25*D25+G26*D26+G27*D27+G28+G29+G30</f>
        <v>453890</v>
      </c>
      <c r="H31" s="23"/>
      <c r="I31" s="23"/>
      <c r="J31" s="23"/>
      <c r="K31" s="23"/>
      <c r="L31" s="36"/>
      <c r="M31" s="36"/>
      <c r="N31" s="36"/>
      <c r="O31" s="36"/>
      <c r="P31" s="36"/>
      <c r="Q31" s="35">
        <f>SUM(Q6:Q30)</f>
        <v>453190.00999999995</v>
      </c>
      <c r="R31" s="11"/>
    </row>
    <row r="32" spans="1:18" s="12" customFormat="1" ht="15" customHeight="1" x14ac:dyDescent="0.25">
      <c r="A32" s="5"/>
      <c r="B32" s="6"/>
      <c r="C32" s="7"/>
      <c r="D32" s="8"/>
      <c r="E32" s="9"/>
      <c r="F32" s="9"/>
      <c r="G32" s="9"/>
      <c r="H32" s="9"/>
      <c r="I32" s="9"/>
      <c r="J32" s="9"/>
      <c r="K32" s="9"/>
      <c r="L32" s="9"/>
      <c r="M32" s="10"/>
      <c r="N32" s="10"/>
      <c r="O32" s="8"/>
      <c r="P32" s="8"/>
      <c r="Q32" s="8"/>
      <c r="R32" s="11"/>
    </row>
    <row r="33" spans="1:15" s="16" customFormat="1" ht="49.5" customHeight="1" x14ac:dyDescent="0.25">
      <c r="A33" s="42" t="s">
        <v>48</v>
      </c>
      <c r="B33" s="43"/>
      <c r="C33" s="43"/>
      <c r="D33" s="13"/>
      <c r="E33" s="13"/>
      <c r="F33" s="13"/>
      <c r="G33" s="17">
        <v>451250</v>
      </c>
      <c r="H33" s="14"/>
      <c r="I33" s="14"/>
      <c r="J33" s="14"/>
      <c r="K33" s="14"/>
      <c r="L33" s="41" t="s">
        <v>49</v>
      </c>
      <c r="M33" s="15"/>
      <c r="N33" s="15"/>
      <c r="O33" s="4"/>
    </row>
    <row r="37" spans="1:15" x14ac:dyDescent="0.2">
      <c r="N37" s="2" t="s">
        <v>22</v>
      </c>
    </row>
  </sheetData>
  <mergeCells count="19">
    <mergeCell ref="L3:L4"/>
    <mergeCell ref="M3:M4"/>
    <mergeCell ref="N3:N4"/>
    <mergeCell ref="A33:C33"/>
    <mergeCell ref="A1:Q1"/>
    <mergeCell ref="L2:N2"/>
    <mergeCell ref="O2:Q2"/>
    <mergeCell ref="E2:G2"/>
    <mergeCell ref="H2:J2"/>
    <mergeCell ref="K2:K3"/>
    <mergeCell ref="A2:A4"/>
    <mergeCell ref="B2:B4"/>
    <mergeCell ref="C2:C4"/>
    <mergeCell ref="D2:D4"/>
    <mergeCell ref="E3:E4"/>
    <mergeCell ref="P3:P4"/>
    <mergeCell ref="Q3:Q4"/>
    <mergeCell ref="G3:G4"/>
    <mergeCell ref="F3:F4"/>
  </mergeCells>
  <pageMargins left="0.78740157480314965" right="0.39370078740157483" top="0.39370078740157483" bottom="0.39370078740157483" header="0.31496062992125984" footer="0.31496062992125984"/>
  <pageSetup paperSize="9" scale="66" fitToHeight="0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C11"/>
  <sheetViews>
    <sheetView workbookViewId="0">
      <selection activeCell="C16" sqref="C16"/>
    </sheetView>
  </sheetViews>
  <sheetFormatPr defaultRowHeight="15" x14ac:dyDescent="0.25"/>
  <sheetData>
    <row r="8" spans="1:3" x14ac:dyDescent="0.25">
      <c r="A8">
        <v>3300</v>
      </c>
      <c r="B8">
        <v>6</v>
      </c>
      <c r="C8">
        <f>B8*A8</f>
        <v>19800</v>
      </c>
    </row>
    <row r="9" spans="1:3" x14ac:dyDescent="0.25">
      <c r="A9">
        <v>3300</v>
      </c>
      <c r="B9">
        <v>2</v>
      </c>
      <c r="C9">
        <f>B9*A9</f>
        <v>6600</v>
      </c>
    </row>
    <row r="10" spans="1:3" x14ac:dyDescent="0.25">
      <c r="A10">
        <v>3300</v>
      </c>
      <c r="B10">
        <v>1</v>
      </c>
      <c r="C10">
        <f>B10*A10</f>
        <v>3300</v>
      </c>
    </row>
    <row r="11" spans="1:3" x14ac:dyDescent="0.25">
      <c r="C11">
        <f>SUM(C8:C10)</f>
        <v>29700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Расчет цены (2)</vt:lpstr>
      <vt:lpstr>Лист1</vt:lpstr>
      <vt:lpstr>'Расчет цены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1</cp:lastModifiedBy>
  <cp:lastPrinted>2026-06-02T10:51:51Z</cp:lastPrinted>
  <dcterms:created xsi:type="dcterms:W3CDTF">2014-01-15T18:15:09Z</dcterms:created>
  <dcterms:modified xsi:type="dcterms:W3CDTF">2026-06-05T07:03:55Z</dcterms:modified>
</cp:coreProperties>
</file>