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4.236.27\BuhArhiv\МАРКЕТИНГ\Общая 2026\Настя\Куртка и штаны для осужденных\Ткань\"/>
    </mc:Choice>
  </mc:AlternateContent>
  <bookViews>
    <workbookView xWindow="0" yWindow="0" windowWidth="28800" windowHeight="11835"/>
  </bookViews>
  <sheets>
    <sheet name="Лист1" sheetId="1" r:id="rId1"/>
  </sheets>
  <definedNames>
    <definedName name="_xlnm.Print_Area" localSheetId="0">Лист1!$A$1:$Q$12</definedName>
  </definedNames>
  <calcPr calcId="152511"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4" i="1" l="1"/>
  <c r="H5" i="1"/>
  <c r="H4" i="1"/>
  <c r="P6" i="1" l="1"/>
  <c r="P5" i="1"/>
  <c r="O5" i="1"/>
  <c r="N5" i="1"/>
  <c r="K5" i="1"/>
  <c r="L5" i="1" s="1"/>
  <c r="M5" i="1" s="1"/>
  <c r="Q5" i="1" s="1"/>
  <c r="I5" i="1"/>
  <c r="J5" i="1" s="1"/>
  <c r="O4" i="1" l="1"/>
  <c r="O6" i="1" s="1"/>
  <c r="N4" i="1"/>
  <c r="N6" i="1" s="1"/>
  <c r="K4" i="1" l="1"/>
  <c r="L4" i="1" s="1"/>
  <c r="M4" i="1" s="1"/>
  <c r="I4" i="1"/>
  <c r="J4" i="1" s="1"/>
  <c r="Q4" i="1" l="1"/>
  <c r="Q6" i="1" s="1"/>
</calcChain>
</file>

<file path=xl/sharedStrings.xml><?xml version="1.0" encoding="utf-8"?>
<sst xmlns="http://schemas.openxmlformats.org/spreadsheetml/2006/main" count="32" uniqueCount="31">
  <si>
    <t>№</t>
  </si>
  <si>
    <t>Наименование предмета контракта</t>
  </si>
  <si>
    <t>Ед. изм</t>
  </si>
  <si>
    <t>Кол-во</t>
  </si>
  <si>
    <t>Источник информации о цене (руб./ед.изм.)</t>
  </si>
  <si>
    <t>Однородность совокупности значений выявленных цен, используемых в расчете НМЦК**</t>
  </si>
  <si>
    <t>НМЦК, определенная методом сопоставимых рыночных цен (анализа рынка)*</t>
  </si>
  <si>
    <t xml:space="preserve">Средняя арифметическая цена за единицу     &lt;ц&gt; </t>
  </si>
  <si>
    <t>Среднее квадратичное отклонение</t>
  </si>
  <si>
    <r>
      <t xml:space="preserve">коэффициент вариации цен V (%)           </t>
    </r>
    <r>
      <rPr>
        <i/>
        <sz val="10"/>
        <color indexed="8"/>
        <rFont val="Times New Roman"/>
        <family val="1"/>
        <charset val="204"/>
      </rPr>
      <t xml:space="preserve">         (не должен превышать 33%)</t>
    </r>
  </si>
  <si>
    <t>Цена за единицу изм. (руб.)</t>
  </si>
  <si>
    <t>Цена за единицу изм. с округлением (вниз) до сотых долей после запятой (руб.)</t>
  </si>
  <si>
    <t>НМЦК с учетом округления цены за единицу (руб.)**</t>
  </si>
  <si>
    <t>** В соответствии с п.3.20.1 Методических рекомендаций, утвержденных приказом Минэкономразвития РФ от 02.10.2013 №567 расчет произведен с помощью стандартных функций табличного редактора EXCEL.</t>
  </si>
  <si>
    <r>
      <rPr>
        <b/>
        <sz val="10"/>
        <color indexed="8"/>
        <rFont val="Times New Roman"/>
        <family val="1"/>
        <charset val="204"/>
      </rPr>
      <t>Расчет НМЦК по формуле</t>
    </r>
    <r>
      <rPr>
        <sz val="10"/>
        <color indexed="8"/>
        <rFont val="Times New Roman"/>
        <family val="1"/>
        <charset val="204"/>
      </rPr>
      <t xml:space="preserve">                                                                     v - количество (объем) закупаемого товара (работы, услуги);
n - количество значений, используемых в расчете;
i - номер источника ценовой информации;
     - цена единицы</t>
    </r>
  </si>
  <si>
    <t>Предложение цены  №1</t>
  </si>
  <si>
    <t>Предложение цены  №2</t>
  </si>
  <si>
    <t>Предложение цены  №3</t>
  </si>
  <si>
    <t>Прложение  №2         к Заявке</t>
  </si>
  <si>
    <t>Инженер  ОМТО ПП и СП</t>
  </si>
  <si>
    <t>И.И.Зарубина</t>
  </si>
  <si>
    <t>п.м</t>
  </si>
  <si>
    <r>
      <rPr>
        <b/>
        <sz val="13"/>
        <color theme="1"/>
        <rFont val="XO Thames"/>
        <family val="1"/>
        <charset val="204"/>
      </rPr>
      <t>Расчет и обоснование цены контракта</t>
    </r>
    <r>
      <rPr>
        <sz val="13"/>
        <color theme="1"/>
        <rFont val="XO Thames"/>
        <family val="1"/>
        <charset val="204"/>
      </rPr>
      <t xml:space="preserve">
В целях соблюдения требований Федерального закона от 05.04.2013  № 44-ФЗ «О контрактной системе в сфере закупок товаров, работ, услуг для обеспечения государственных и муниципальных нужд» определения порядка формирования начальной (максимальной) цены контракта Заказчиком  проведен мониторинг цен на поставку ткани,
 удовлетворяющие требованиям Государственного заказчика. При определении начальной (максимальной) цены контракта Заказчиком использовался метод сопоставимых рыночных цен.
Цена контракта  рассчитана государственным заказчиком на основании ценовых предложений потенциальных участников закупки
</t>
    </r>
  </si>
  <si>
    <t xml:space="preserve">Ткань полиэфирнохлопковая гладкокрашеная с пленочным акрилатным покрытием 
1414 уис (1415 уис)
Цвет: темно -серый
ОКПД2 13.20.31.122/КТРУ 13.20.30.000-00000003
</t>
  </si>
  <si>
    <t>Ткань подкладочная
Цвет: черный
Полиэфир 100%
ОКПД2 13.20.31.122/КТРУ 13.20.30.000-00000003</t>
  </si>
  <si>
    <t xml:space="preserve">Предложение №1 
исх.: от 28.07.2026г 
№ 24/ТО/47/14/5-6-825
вх.: № 24/то/47/1-5293 от 03.08.2026
</t>
  </si>
  <si>
    <t xml:space="preserve">Предложение №2 
исх.: от 28.07.2026г 
№ 24/ТО/47/14/5-6-826
вх.: № 24/то/47/1-5294 от 03.08.2026
</t>
  </si>
  <si>
    <t>В результате проведенного расчета Н(М)ЦК, ЦКЕП контракта составила, руб.: 38300,00</t>
  </si>
  <si>
    <t xml:space="preserve">На запросы от 28.07.2026 г. № 24/ТО/47/14/5-6-822, от 28.07.2026г № 24/то/47/14/5-6-823,  от 22.07.2026г № 24/то/47/14/5-6-809,от 28.07.2026г № 24/то/47/14/5-6-821, от 28.07.2026г № 24/то/47/14/5-6-824, от 28.07.2026г № 24/то/47/14/5-6-823 коммерческого предложения не поступало. Из выше приведенной таблицы следует, что цена предложения №1 является самой низкой (ниже средней). На *Определение НМЦК произведено Заказчиком в соответствии с  Приказом Минэкономразвития России от 02.10.2013 N 567 "Об утверждении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 </t>
  </si>
  <si>
    <t>Дата расчета: 11.08.2026</t>
  </si>
  <si>
    <t xml:space="preserve">Предложение №3 
исх.: от 28.07.2026г 
№ 24/ТО/47/14/5-6-827
вх.: №24/то/47/1-5494 от 11.08.2026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</si>
</sst>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9" x14ac:knownFonts="1">
    <font>
      <sz val="11"/>
      <color theme="1"/>
      <name val="Calibri"/>
      <family val="2"/>
      <charset val="204"/>
      <scheme val="minor"/>
    </font>
    <font>
      <sz val="13"/>
      <color theme="1"/>
      <name val="XO Thames"/>
      <family val="1"/>
      <charset val="204"/>
    </font>
    <font>
      <b/>
      <sz val="13"/>
      <color theme="1"/>
      <name val="XO Thames"/>
      <family val="1"/>
      <charset val="204"/>
    </font>
    <font>
      <b/>
      <sz val="10"/>
      <color indexed="8"/>
      <name val="Times New Roman"/>
      <family val="1"/>
      <charset val="204"/>
    </font>
    <font>
      <sz val="10"/>
      <color theme="1"/>
      <name val="Times New Roman"/>
      <family val="1"/>
      <charset val="204"/>
    </font>
    <font>
      <i/>
      <sz val="10"/>
      <color indexed="8"/>
      <name val="Times New Roman"/>
      <family val="1"/>
      <charset val="204"/>
    </font>
    <font>
      <sz val="10"/>
      <color indexed="8"/>
      <name val="Times New Roman"/>
      <family val="1"/>
      <charset val="204"/>
    </font>
    <font>
      <b/>
      <sz val="10"/>
      <color theme="1"/>
      <name val="Times New Roman"/>
      <family val="1"/>
      <charset val="204"/>
    </font>
    <font>
      <sz val="11"/>
      <color theme="1"/>
      <name val="XO Thames"/>
      <family val="1"/>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45">
    <xf numFmtId="0" fontId="0" fillId="0" borderId="0" xfId="0"/>
    <xf numFmtId="0" fontId="1" fillId="0" borderId="0" xfId="0" applyFont="1"/>
    <xf numFmtId="0" fontId="1" fillId="0" borderId="0" xfId="0" applyFont="1" applyAlignment="1">
      <alignment horizontal="left"/>
    </xf>
    <xf numFmtId="0" fontId="1" fillId="0" borderId="2" xfId="0" applyFont="1" applyBorder="1"/>
    <xf numFmtId="0" fontId="1" fillId="0" borderId="1" xfId="0" applyFont="1" applyBorder="1" applyAlignment="1">
      <alignment horizontal="center" vertical="center" wrapText="1"/>
    </xf>
    <xf numFmtId="0" fontId="1" fillId="0" borderId="0" xfId="0" applyFont="1" applyAlignment="1">
      <alignment vertical="center"/>
    </xf>
    <xf numFmtId="2" fontId="1" fillId="0" borderId="1" xfId="0" applyNumberFormat="1" applyFont="1" applyBorder="1" applyAlignment="1">
      <alignment horizontal="center" vertical="center" wrapText="1"/>
    </xf>
    <xf numFmtId="0" fontId="1" fillId="0" borderId="0" xfId="0" applyFont="1" applyAlignment="1">
      <alignment horizontal="center" vertical="center" wrapText="1"/>
    </xf>
    <xf numFmtId="0" fontId="3" fillId="0" borderId="8" xfId="0" applyFont="1" applyBorder="1" applyAlignment="1">
      <alignment horizontal="center" vertical="top" wrapText="1"/>
    </xf>
    <xf numFmtId="0" fontId="3" fillId="0" borderId="8" xfId="0" applyFont="1" applyFill="1" applyBorder="1" applyAlignment="1">
      <alignment horizontal="center" vertical="top" wrapText="1"/>
    </xf>
    <xf numFmtId="0" fontId="6" fillId="0" borderId="8" xfId="0" applyFont="1" applyBorder="1" applyAlignment="1">
      <alignment horizontal="center" vertical="top" wrapText="1"/>
    </xf>
    <xf numFmtId="0" fontId="7" fillId="0" borderId="8" xfId="0" applyFont="1" applyBorder="1" applyAlignment="1">
      <alignment horizontal="center" vertical="top" wrapText="1"/>
    </xf>
    <xf numFmtId="0" fontId="6" fillId="0" borderId="1" xfId="0" applyFont="1" applyFill="1" applyBorder="1" applyAlignment="1">
      <alignment horizontal="center" vertical="center" shrinkToFit="1"/>
    </xf>
    <xf numFmtId="4" fontId="6" fillId="0" borderId="1" xfId="0" applyNumberFormat="1" applyFont="1" applyFill="1" applyBorder="1" applyAlignment="1">
      <alignment horizontal="center" vertical="center" shrinkToFit="1"/>
    </xf>
    <xf numFmtId="4" fontId="4" fillId="0" borderId="1" xfId="0" applyNumberFormat="1" applyFont="1" applyBorder="1" applyAlignment="1">
      <alignment horizontal="center" vertical="center" shrinkToFit="1"/>
    </xf>
    <xf numFmtId="2" fontId="6" fillId="2" borderId="1" xfId="0" applyNumberFormat="1" applyFont="1" applyFill="1" applyBorder="1" applyAlignment="1">
      <alignment horizontal="center" vertical="center" shrinkToFit="1"/>
    </xf>
    <xf numFmtId="164" fontId="6" fillId="0" borderId="1" xfId="0" applyNumberFormat="1" applyFont="1" applyBorder="1" applyAlignment="1">
      <alignment horizontal="center" vertical="center" shrinkToFit="1"/>
    </xf>
    <xf numFmtId="2" fontId="6" fillId="0" borderId="1" xfId="0" applyNumberFormat="1" applyFont="1" applyBorder="1" applyAlignment="1">
      <alignment horizontal="center" vertical="center" shrinkToFit="1"/>
    </xf>
    <xf numFmtId="0" fontId="7" fillId="0" borderId="0" xfId="0" applyFont="1" applyBorder="1" applyAlignment="1">
      <alignment vertical="center"/>
    </xf>
    <xf numFmtId="2" fontId="7" fillId="0" borderId="0" xfId="0" applyNumberFormat="1" applyFont="1" applyAlignment="1">
      <alignment vertical="center"/>
    </xf>
    <xf numFmtId="0" fontId="4" fillId="0" borderId="0" xfId="0" applyFont="1"/>
    <xf numFmtId="0" fontId="1" fillId="0" borderId="1" xfId="0" applyFont="1" applyFill="1" applyBorder="1" applyAlignment="1">
      <alignment horizontal="center" vertical="center" wrapText="1"/>
    </xf>
    <xf numFmtId="2" fontId="3" fillId="0" borderId="1" xfId="0" applyNumberFormat="1" applyFont="1" applyBorder="1" applyAlignment="1">
      <alignment horizontal="center" vertical="center" shrinkToFit="1"/>
    </xf>
    <xf numFmtId="0" fontId="8" fillId="0" borderId="6" xfId="0" applyFont="1" applyBorder="1" applyAlignment="1">
      <alignment horizontal="justify" vertical="center" wrapText="1"/>
    </xf>
    <xf numFmtId="2" fontId="7" fillId="0" borderId="0" xfId="0" applyNumberFormat="1" applyFont="1"/>
    <xf numFmtId="0" fontId="0" fillId="0" borderId="0" xfId="0"/>
    <xf numFmtId="0" fontId="1" fillId="0" borderId="0" xfId="0" applyFont="1"/>
    <xf numFmtId="0" fontId="1" fillId="0" borderId="0" xfId="0" applyFont="1" applyAlignment="1">
      <alignment horizontal="left"/>
    </xf>
    <xf numFmtId="0" fontId="1" fillId="0" borderId="2" xfId="0" applyFont="1" applyBorder="1"/>
    <xf numFmtId="0" fontId="3" fillId="0" borderId="3" xfId="0" applyFont="1" applyBorder="1" applyAlignment="1">
      <alignment horizontal="center" vertical="top" wrapText="1"/>
    </xf>
    <xf numFmtId="0" fontId="4" fillId="0" borderId="4" xfId="0" applyFont="1" applyBorder="1" applyAlignment="1"/>
    <xf numFmtId="0" fontId="4" fillId="0" borderId="5" xfId="0" applyFont="1" applyBorder="1" applyAlignment="1"/>
    <xf numFmtId="0" fontId="7" fillId="0" borderId="0" xfId="0" applyFont="1" applyBorder="1" applyAlignment="1">
      <alignment horizontal="left" vertical="center"/>
    </xf>
    <xf numFmtId="0" fontId="4" fillId="0" borderId="0" xfId="0" applyFont="1" applyAlignment="1">
      <alignment horizontal="left"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3" fillId="0" borderId="3"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Fill="1" applyBorder="1" applyAlignment="1">
      <alignment horizontal="center" vertical="top" wrapText="1"/>
    </xf>
    <xf numFmtId="0" fontId="1" fillId="0" borderId="2" xfId="0" applyFont="1" applyBorder="1" applyAlignment="1">
      <alignment horizontal="left" vertical="top" wrapText="1"/>
    </xf>
    <xf numFmtId="0" fontId="1" fillId="2" borderId="1" xfId="0" applyFont="1" applyFill="1" applyBorder="1" applyAlignment="1">
      <alignment horizontal="center" vertical="center" wrapText="1"/>
    </xf>
    <xf numFmtId="2" fontId="1" fillId="2" borderId="1"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7</xdr:col>
      <xdr:colOff>61072</xdr:colOff>
      <xdr:row>2</xdr:row>
      <xdr:rowOff>952500</xdr:rowOff>
    </xdr:from>
    <xdr:to>
      <xdr:col>8</xdr:col>
      <xdr:colOff>42022</xdr:colOff>
      <xdr:row>2</xdr:row>
      <xdr:rowOff>1304925</xdr:rowOff>
    </xdr:to>
    <xdr:pic>
      <xdr:nvPicPr>
        <xdr:cNvPr id="18"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29675" y="3305735"/>
          <a:ext cx="1605803"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304800</xdr:colOff>
      <xdr:row>2</xdr:row>
      <xdr:rowOff>1238250</xdr:rowOff>
    </xdr:from>
    <xdr:to>
      <xdr:col>8</xdr:col>
      <xdr:colOff>457200</xdr:colOff>
      <xdr:row>2</xdr:row>
      <xdr:rowOff>1466850</xdr:rowOff>
    </xdr:to>
    <xdr:pic>
      <xdr:nvPicPr>
        <xdr:cNvPr id="19"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749170" y="8899663"/>
          <a:ext cx="1524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19050</xdr:colOff>
      <xdr:row>2</xdr:row>
      <xdr:rowOff>952500</xdr:rowOff>
    </xdr:from>
    <xdr:to>
      <xdr:col>8</xdr:col>
      <xdr:colOff>0</xdr:colOff>
      <xdr:row>2</xdr:row>
      <xdr:rowOff>1304925</xdr:rowOff>
    </xdr:to>
    <xdr:pic>
      <xdr:nvPicPr>
        <xdr:cNvPr id="20"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40028" y="8613913"/>
          <a:ext cx="1604342"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304800</xdr:colOff>
      <xdr:row>2</xdr:row>
      <xdr:rowOff>1238250</xdr:rowOff>
    </xdr:from>
    <xdr:to>
      <xdr:col>8</xdr:col>
      <xdr:colOff>457200</xdr:colOff>
      <xdr:row>2</xdr:row>
      <xdr:rowOff>1466850</xdr:rowOff>
    </xdr:to>
    <xdr:pic>
      <xdr:nvPicPr>
        <xdr:cNvPr id="21"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749170" y="8899663"/>
          <a:ext cx="1524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19050</xdr:colOff>
      <xdr:row>2</xdr:row>
      <xdr:rowOff>952500</xdr:rowOff>
    </xdr:from>
    <xdr:to>
      <xdr:col>10</xdr:col>
      <xdr:colOff>0</xdr:colOff>
      <xdr:row>2</xdr:row>
      <xdr:rowOff>1304925</xdr:rowOff>
    </xdr:to>
    <xdr:pic>
      <xdr:nvPicPr>
        <xdr:cNvPr id="2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75115" y="8613913"/>
          <a:ext cx="792646"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19050</xdr:colOff>
      <xdr:row>2</xdr:row>
      <xdr:rowOff>923925</xdr:rowOff>
    </xdr:from>
    <xdr:to>
      <xdr:col>8</xdr:col>
      <xdr:colOff>1019175</xdr:colOff>
      <xdr:row>2</xdr:row>
      <xdr:rowOff>1362075</xdr:rowOff>
    </xdr:to>
    <xdr:pic>
      <xdr:nvPicPr>
        <xdr:cNvPr id="23" name="Picture 2"/>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463420" y="8585338"/>
          <a:ext cx="79057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789333</xdr:colOff>
      <xdr:row>2</xdr:row>
      <xdr:rowOff>332961</xdr:rowOff>
    </xdr:from>
    <xdr:to>
      <xdr:col>10</xdr:col>
      <xdr:colOff>768213</xdr:colOff>
      <xdr:row>2</xdr:row>
      <xdr:rowOff>694911</xdr:rowOff>
    </xdr:to>
    <xdr:pic>
      <xdr:nvPicPr>
        <xdr:cNvPr id="24" name="Picture 5"/>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12268" y="2685222"/>
          <a:ext cx="79057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304800</xdr:colOff>
      <xdr:row>2</xdr:row>
      <xdr:rowOff>1238250</xdr:rowOff>
    </xdr:from>
    <xdr:to>
      <xdr:col>10</xdr:col>
      <xdr:colOff>457200</xdr:colOff>
      <xdr:row>2</xdr:row>
      <xdr:rowOff>1466850</xdr:rowOff>
    </xdr:to>
    <xdr:pic>
      <xdr:nvPicPr>
        <xdr:cNvPr id="25"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72561" y="8899663"/>
          <a:ext cx="1524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0"/>
  <sheetViews>
    <sheetView tabSelected="1" view="pageBreakPreview" topLeftCell="A4" zoomScale="80" zoomScaleNormal="115" zoomScaleSheetLayoutView="80" workbookViewId="0">
      <selection activeCell="G3" sqref="G3:G5"/>
    </sheetView>
  </sheetViews>
  <sheetFormatPr defaultRowHeight="16.5" x14ac:dyDescent="0.25"/>
  <cols>
    <col min="1" max="1" width="9.140625" style="1"/>
    <col min="2" max="2" width="23.5703125" style="1" customWidth="1"/>
    <col min="3" max="3" width="11.42578125" style="1" customWidth="1"/>
    <col min="4" max="4" width="12.42578125" style="1" customWidth="1"/>
    <col min="5" max="5" width="25.7109375" style="1" customWidth="1"/>
    <col min="6" max="6" width="24.5703125" style="1" customWidth="1"/>
    <col min="7" max="7" width="24.85546875" style="1" customWidth="1"/>
    <col min="8" max="8" width="24.28515625" style="1" customWidth="1"/>
    <col min="9" max="11" width="12.140625" style="1" customWidth="1"/>
    <col min="12" max="12" width="13.42578125" style="1" customWidth="1"/>
    <col min="13" max="13" width="11" style="1" bestFit="1" customWidth="1"/>
    <col min="14" max="16" width="11" style="1" customWidth="1"/>
    <col min="17" max="17" width="12.5703125" style="1" bestFit="1" customWidth="1"/>
    <col min="18" max="16384" width="9.140625" style="1"/>
  </cols>
  <sheetData>
    <row r="1" spans="1:18" ht="151.5" customHeight="1" x14ac:dyDescent="0.25">
      <c r="A1" s="34" t="s">
        <v>22</v>
      </c>
      <c r="B1" s="35"/>
      <c r="C1" s="35"/>
      <c r="D1" s="35"/>
      <c r="E1" s="35"/>
      <c r="F1" s="35"/>
      <c r="G1" s="35"/>
      <c r="H1" s="35"/>
      <c r="I1" s="35"/>
      <c r="J1" s="35"/>
      <c r="K1" s="35"/>
      <c r="L1" s="35"/>
      <c r="P1" s="42" t="s">
        <v>18</v>
      </c>
      <c r="Q1" s="42"/>
    </row>
    <row r="2" spans="1:18" ht="33.75" customHeight="1" x14ac:dyDescent="0.25">
      <c r="A2" s="36" t="s">
        <v>0</v>
      </c>
      <c r="B2" s="38" t="s">
        <v>1</v>
      </c>
      <c r="C2" s="38" t="s">
        <v>2</v>
      </c>
      <c r="D2" s="38" t="s">
        <v>3</v>
      </c>
      <c r="E2" s="40" t="s">
        <v>4</v>
      </c>
      <c r="F2" s="40"/>
      <c r="G2" s="40"/>
      <c r="H2" s="41" t="s">
        <v>5</v>
      </c>
      <c r="I2" s="41"/>
      <c r="J2" s="41"/>
      <c r="K2" s="29" t="s">
        <v>6</v>
      </c>
      <c r="L2" s="30"/>
      <c r="M2" s="30"/>
      <c r="N2" s="30"/>
      <c r="O2" s="30"/>
      <c r="P2" s="30"/>
      <c r="Q2" s="31"/>
      <c r="R2" s="5"/>
    </row>
    <row r="3" spans="1:18" ht="250.5" customHeight="1" thickBot="1" x14ac:dyDescent="0.3">
      <c r="A3" s="37"/>
      <c r="B3" s="39"/>
      <c r="C3" s="39"/>
      <c r="D3" s="39"/>
      <c r="E3" s="4" t="s">
        <v>25</v>
      </c>
      <c r="F3" s="4" t="s">
        <v>26</v>
      </c>
      <c r="G3" s="43" t="s">
        <v>30</v>
      </c>
      <c r="H3" s="8" t="s">
        <v>7</v>
      </c>
      <c r="I3" s="8" t="s">
        <v>8</v>
      </c>
      <c r="J3" s="9" t="s">
        <v>9</v>
      </c>
      <c r="K3" s="10" t="s">
        <v>14</v>
      </c>
      <c r="L3" s="11" t="s">
        <v>10</v>
      </c>
      <c r="M3" s="11" t="s">
        <v>11</v>
      </c>
      <c r="N3" s="21" t="s">
        <v>15</v>
      </c>
      <c r="O3" s="21" t="s">
        <v>16</v>
      </c>
      <c r="P3" s="21" t="s">
        <v>17</v>
      </c>
      <c r="Q3" s="11" t="s">
        <v>12</v>
      </c>
      <c r="R3" s="5"/>
    </row>
    <row r="4" spans="1:18" ht="181.5" customHeight="1" thickBot="1" x14ac:dyDescent="0.3">
      <c r="A4" s="12">
        <v>1</v>
      </c>
      <c r="B4" s="23" t="s">
        <v>23</v>
      </c>
      <c r="C4" s="4" t="s">
        <v>21</v>
      </c>
      <c r="D4" s="4">
        <v>55</v>
      </c>
      <c r="E4" s="6">
        <v>340</v>
      </c>
      <c r="F4" s="6">
        <v>452.06</v>
      </c>
      <c r="G4" s="44">
        <v>405</v>
      </c>
      <c r="H4" s="13">
        <f>AVERAGE(E4:G4)</f>
        <v>399.02</v>
      </c>
      <c r="I4" s="14">
        <f>SQRT(((SUM((POWER(E4-H4,2)),(POWER(F4-H4,2)),(POWER(G4-H4,2)))/(COLUMNS(E4:G4)-1))))</f>
        <v>56.268829737253292</v>
      </c>
      <c r="J4" s="14">
        <f t="shared" ref="J4" si="0">I4/H4*100</f>
        <v>14.101756738322212</v>
      </c>
      <c r="K4" s="15">
        <f>((D4/3)*(SUM(E4:G4)))</f>
        <v>21946.1</v>
      </c>
      <c r="L4" s="16">
        <f>K4/D4</f>
        <v>399.02</v>
      </c>
      <c r="M4" s="17">
        <f t="shared" ref="M4:M5" si="1">ROUND(L4,2)</f>
        <v>399.02</v>
      </c>
      <c r="N4" s="22">
        <f>E4*D4</f>
        <v>18700</v>
      </c>
      <c r="O4" s="22">
        <f>F4*D4</f>
        <v>24863.3</v>
      </c>
      <c r="P4" s="22">
        <f>G4*D4</f>
        <v>22275</v>
      </c>
      <c r="Q4" s="17">
        <f>M4*D4</f>
        <v>21946.1</v>
      </c>
    </row>
    <row r="5" spans="1:18" ht="152.25" customHeight="1" thickBot="1" x14ac:dyDescent="0.3">
      <c r="A5" s="12">
        <v>2</v>
      </c>
      <c r="B5" s="23" t="s">
        <v>24</v>
      </c>
      <c r="C5" s="4" t="s">
        <v>21</v>
      </c>
      <c r="D5" s="4">
        <v>112</v>
      </c>
      <c r="E5" s="6">
        <v>175</v>
      </c>
      <c r="F5" s="6">
        <v>180.5</v>
      </c>
      <c r="G5" s="44">
        <v>184.58</v>
      </c>
      <c r="H5" s="13">
        <f>AVERAGE(E5:G5)</f>
        <v>180.02666666666667</v>
      </c>
      <c r="I5" s="14">
        <f>SQRT(((SUM((POWER(E5-H5,2)),(POWER(F5-H5,2)),(POWER(G5-H5,2)))/(COLUMNS(E5:G5)-1))))</f>
        <v>4.8075080169806679</v>
      </c>
      <c r="J5" s="14">
        <f t="shared" ref="J5" si="2">I5/H5*100</f>
        <v>2.6704421661498303</v>
      </c>
      <c r="K5" s="15">
        <f>((D5/3)*(SUM(E5:G5)))</f>
        <v>20162.986666666671</v>
      </c>
      <c r="L5" s="16">
        <f>K5/D5</f>
        <v>180.0266666666667</v>
      </c>
      <c r="M5" s="17">
        <f t="shared" si="1"/>
        <v>180.03</v>
      </c>
      <c r="N5" s="22">
        <f>E5*D5</f>
        <v>19600</v>
      </c>
      <c r="O5" s="22">
        <f>F5*D5</f>
        <v>20216</v>
      </c>
      <c r="P5" s="22">
        <f>G5*D5</f>
        <v>20672.960000000003</v>
      </c>
      <c r="Q5" s="17">
        <f>M5*D5</f>
        <v>20163.36</v>
      </c>
    </row>
    <row r="6" spans="1:18" ht="32.25" customHeight="1" x14ac:dyDescent="0.25">
      <c r="A6" s="32" t="s">
        <v>27</v>
      </c>
      <c r="B6" s="32"/>
      <c r="C6" s="32"/>
      <c r="D6" s="32"/>
      <c r="E6" s="32"/>
      <c r="F6" s="32"/>
      <c r="G6" s="32"/>
      <c r="H6" s="18"/>
      <c r="I6" s="18"/>
      <c r="J6" s="18"/>
      <c r="K6" s="19"/>
      <c r="L6" s="20"/>
      <c r="M6" s="20"/>
      <c r="N6" s="24">
        <f>N4+N5</f>
        <v>38300</v>
      </c>
      <c r="O6" s="24">
        <f t="shared" ref="O6:Q6" si="3">O4+O5</f>
        <v>45079.3</v>
      </c>
      <c r="P6" s="24">
        <f t="shared" si="3"/>
        <v>42947.960000000006</v>
      </c>
      <c r="Q6" s="24">
        <f t="shared" si="3"/>
        <v>42109.46</v>
      </c>
    </row>
    <row r="7" spans="1:18" ht="59.25" customHeight="1" x14ac:dyDescent="0.25">
      <c r="A7" s="33" t="s">
        <v>28</v>
      </c>
      <c r="B7" s="33"/>
      <c r="C7" s="33"/>
      <c r="D7" s="33"/>
      <c r="E7" s="33"/>
      <c r="F7" s="33"/>
      <c r="G7" s="33"/>
      <c r="H7" s="33"/>
      <c r="I7" s="33"/>
      <c r="J7" s="33"/>
      <c r="K7" s="33"/>
      <c r="L7" s="20"/>
      <c r="M7" s="20"/>
      <c r="N7" s="20"/>
      <c r="O7" s="20"/>
      <c r="P7" s="20"/>
      <c r="Q7" s="20"/>
    </row>
    <row r="8" spans="1:18" ht="20.25" customHeight="1" x14ac:dyDescent="0.25">
      <c r="A8" s="20" t="s">
        <v>13</v>
      </c>
      <c r="B8" s="20"/>
      <c r="C8" s="20"/>
      <c r="D8" s="20"/>
      <c r="E8" s="20"/>
      <c r="F8" s="20"/>
      <c r="G8" s="20"/>
      <c r="H8" s="20"/>
      <c r="I8" s="20"/>
      <c r="J8" s="20"/>
      <c r="K8" s="20"/>
      <c r="L8" s="20"/>
      <c r="M8" s="20"/>
      <c r="N8" s="20"/>
      <c r="O8" s="20"/>
      <c r="P8" s="20"/>
      <c r="Q8" s="20"/>
    </row>
    <row r="9" spans="1:18" x14ac:dyDescent="0.25">
      <c r="A9" s="7"/>
      <c r="B9" s="7"/>
      <c r="C9" s="7"/>
      <c r="D9" s="7"/>
      <c r="E9" s="7"/>
      <c r="F9" s="7"/>
      <c r="G9" s="7"/>
      <c r="H9" s="7"/>
      <c r="I9" s="7"/>
      <c r="J9" s="7"/>
      <c r="K9" s="7"/>
    </row>
    <row r="10" spans="1:18" x14ac:dyDescent="0.25">
      <c r="B10" s="27" t="s">
        <v>19</v>
      </c>
      <c r="C10" s="25"/>
      <c r="D10" s="28"/>
      <c r="E10" s="28"/>
      <c r="F10" s="28"/>
      <c r="G10" s="25"/>
      <c r="H10" s="26" t="s">
        <v>20</v>
      </c>
    </row>
    <row r="11" spans="1:18" x14ac:dyDescent="0.25">
      <c r="B11" s="26" t="s">
        <v>29</v>
      </c>
      <c r="C11" s="25"/>
      <c r="D11" s="25"/>
      <c r="E11" s="25"/>
      <c r="F11" s="25"/>
      <c r="G11" s="25"/>
      <c r="H11" s="25"/>
    </row>
    <row r="12" spans="1:18" x14ac:dyDescent="0.25">
      <c r="B12" s="2"/>
      <c r="D12" s="3"/>
      <c r="E12" s="3"/>
      <c r="F12" s="3"/>
    </row>
    <row r="16" spans="1:18" ht="25.5" customHeight="1" x14ac:dyDescent="0.25"/>
    <row r="17" ht="25.5" customHeight="1" x14ac:dyDescent="0.25"/>
    <row r="18" ht="25.5" customHeight="1" x14ac:dyDescent="0.25"/>
    <row r="19" ht="25.5" customHeight="1" x14ac:dyDescent="0.25"/>
    <row r="20" ht="25.5" customHeight="1" x14ac:dyDescent="0.25"/>
  </sheetData>
  <mergeCells count="11">
    <mergeCell ref="K2:Q2"/>
    <mergeCell ref="A6:G6"/>
    <mergeCell ref="A7:K7"/>
    <mergeCell ref="A1:L1"/>
    <mergeCell ref="A2:A3"/>
    <mergeCell ref="B2:B3"/>
    <mergeCell ref="C2:C3"/>
    <mergeCell ref="D2:D3"/>
    <mergeCell ref="E2:G2"/>
    <mergeCell ref="H2:J2"/>
    <mergeCell ref="P1:Q1"/>
  </mergeCells>
  <pageMargins left="0.7" right="0.7" top="0.75" bottom="0.75" header="0.3" footer="0.3"/>
  <pageSetup paperSize="9" scale="4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Иван Владимирович Жоромский</dc:creator>
  <cp:lastModifiedBy>Вельчинская А.С.</cp:lastModifiedBy>
  <cp:lastPrinted>2026-08-12T01:44:36Z</cp:lastPrinted>
  <dcterms:created xsi:type="dcterms:W3CDTF">2023-03-05T15:10:55Z</dcterms:created>
  <dcterms:modified xsi:type="dcterms:W3CDTF">2026-08-12T02:03:59Z</dcterms:modified>
</cp:coreProperties>
</file>