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Смета СН-2012 по гл. 1-5,7" sheetId="7" r:id="rId1"/>
    <sheet name="Ведомость объемов работ" sheetId="8" r:id="rId2"/>
    <sheet name="Source" sheetId="1" r:id="rId3"/>
    <sheet name="SourceObSm" sheetId="2" r:id="rId4"/>
    <sheet name="SmtRes" sheetId="3" r:id="rId5"/>
    <sheet name="EtalonRes" sheetId="4" r:id="rId6"/>
    <sheet name="SrcPoprs" sheetId="5" r:id="rId7"/>
    <sheet name="SrcKA" sheetId="6" r:id="rId8"/>
  </sheets>
  <definedNames>
    <definedName name="_xlnm.Print_Titles" localSheetId="1">'Ведомость объемов работ'!$17:$17</definedName>
    <definedName name="_xlnm.Print_Titles" localSheetId="0">'Смета СН-2012 по гл. 1-5,7'!$35:$35</definedName>
    <definedName name="_xlnm.Print_Area" localSheetId="1">'Ведомость объемов работ'!$A$1:$G$69</definedName>
    <definedName name="_xlnm.Print_Area" localSheetId="0">'Смета СН-2012 по гл. 1-5,7'!$A$4:$K$381</definedName>
  </definedName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7" l="1"/>
  <c r="A182" i="7" l="1"/>
  <c r="A212" i="7"/>
  <c r="A23" i="7"/>
  <c r="D67" i="8"/>
  <c r="D65" i="8"/>
  <c r="F62" i="8"/>
  <c r="E62" i="8"/>
  <c r="C62" i="8"/>
  <c r="B62" i="8"/>
  <c r="F61" i="8"/>
  <c r="E61" i="8"/>
  <c r="C61" i="8"/>
  <c r="B61" i="8"/>
  <c r="F60" i="8"/>
  <c r="E60" i="8"/>
  <c r="C60" i="8"/>
  <c r="B60" i="8"/>
  <c r="F59" i="8"/>
  <c r="E59" i="8"/>
  <c r="C59" i="8"/>
  <c r="B59" i="8"/>
  <c r="F58" i="8"/>
  <c r="E58" i="8"/>
  <c r="C58" i="8"/>
  <c r="B58" i="8"/>
  <c r="F57" i="8"/>
  <c r="E57" i="8"/>
  <c r="C57" i="8"/>
  <c r="B57" i="8"/>
  <c r="F56" i="8"/>
  <c r="E56" i="8"/>
  <c r="C56" i="8"/>
  <c r="B56" i="8"/>
  <c r="F55" i="8"/>
  <c r="E55" i="8"/>
  <c r="C55" i="8"/>
  <c r="B55" i="8"/>
  <c r="F54" i="8"/>
  <c r="E54" i="8"/>
  <c r="C54" i="8"/>
  <c r="B54" i="8"/>
  <c r="F53" i="8"/>
  <c r="E53" i="8"/>
  <c r="C53" i="8"/>
  <c r="B53" i="8"/>
  <c r="F52" i="8"/>
  <c r="E52" i="8"/>
  <c r="C52" i="8"/>
  <c r="B52" i="8"/>
  <c r="F51" i="8"/>
  <c r="E51" i="8"/>
  <c r="C51" i="8"/>
  <c r="B51" i="8"/>
  <c r="F50" i="8"/>
  <c r="E50" i="8"/>
  <c r="C50" i="8"/>
  <c r="B50" i="8"/>
  <c r="F49" i="8"/>
  <c r="E49" i="8"/>
  <c r="C49" i="8"/>
  <c r="B49" i="8"/>
  <c r="F48" i="8"/>
  <c r="E48" i="8"/>
  <c r="C48" i="8"/>
  <c r="B48" i="8"/>
  <c r="F47" i="8"/>
  <c r="E47" i="8"/>
  <c r="C47" i="8"/>
  <c r="B47" i="8"/>
  <c r="F46" i="8"/>
  <c r="E46" i="8"/>
  <c r="C46" i="8"/>
  <c r="B46" i="8"/>
  <c r="F45" i="8"/>
  <c r="E45" i="8"/>
  <c r="C45" i="8"/>
  <c r="B45" i="8"/>
  <c r="A44" i="8"/>
  <c r="A43" i="8"/>
  <c r="F42" i="8"/>
  <c r="E42" i="8"/>
  <c r="C42" i="8"/>
  <c r="B42" i="8"/>
  <c r="F41" i="8"/>
  <c r="E41" i="8"/>
  <c r="C41" i="8"/>
  <c r="B41" i="8"/>
  <c r="F40" i="8"/>
  <c r="E40" i="8"/>
  <c r="C40" i="8"/>
  <c r="B40" i="8"/>
  <c r="A39" i="8"/>
  <c r="A38" i="8"/>
  <c r="F37" i="8"/>
  <c r="E37" i="8"/>
  <c r="C37" i="8"/>
  <c r="B37" i="8"/>
  <c r="F36" i="8"/>
  <c r="E36" i="8"/>
  <c r="C36" i="8"/>
  <c r="B36" i="8"/>
  <c r="F35" i="8"/>
  <c r="C35" i="8"/>
  <c r="B35" i="8"/>
  <c r="F34" i="8"/>
  <c r="E34" i="8"/>
  <c r="C34" i="8"/>
  <c r="B34" i="8"/>
  <c r="A33" i="8"/>
  <c r="F32" i="8"/>
  <c r="E32" i="8"/>
  <c r="C32" i="8"/>
  <c r="B32" i="8"/>
  <c r="F31" i="8"/>
  <c r="E31" i="8"/>
  <c r="C31" i="8"/>
  <c r="B31" i="8"/>
  <c r="F30" i="8"/>
  <c r="E30" i="8"/>
  <c r="C30" i="8"/>
  <c r="B30" i="8"/>
  <c r="A29" i="8"/>
  <c r="A28" i="8"/>
  <c r="F27" i="8"/>
  <c r="C27" i="8"/>
  <c r="B27" i="8"/>
  <c r="F26" i="8"/>
  <c r="E26" i="8"/>
  <c r="C26" i="8"/>
  <c r="B26" i="8"/>
  <c r="F25" i="8"/>
  <c r="E25" i="8"/>
  <c r="C25" i="8"/>
  <c r="B25" i="8"/>
  <c r="F24" i="8"/>
  <c r="E24" i="8"/>
  <c r="C24" i="8"/>
  <c r="B24" i="8"/>
  <c r="F23" i="8"/>
  <c r="E23" i="8"/>
  <c r="C23" i="8"/>
  <c r="B23" i="8"/>
  <c r="F22" i="8"/>
  <c r="E22" i="8"/>
  <c r="C22" i="8"/>
  <c r="B22" i="8"/>
  <c r="F21" i="8"/>
  <c r="E21" i="8"/>
  <c r="C21" i="8"/>
  <c r="B21" i="8"/>
  <c r="F20" i="8"/>
  <c r="E20" i="8"/>
  <c r="C20" i="8"/>
  <c r="B20" i="8"/>
  <c r="F19" i="8"/>
  <c r="E19" i="8"/>
  <c r="C19" i="8"/>
  <c r="B19" i="8"/>
  <c r="A18" i="8"/>
  <c r="B14" i="8"/>
  <c r="B12" i="8"/>
  <c r="A1" i="8"/>
  <c r="H379" i="7"/>
  <c r="H376" i="7"/>
  <c r="C379" i="7"/>
  <c r="C376" i="7"/>
  <c r="C371" i="7"/>
  <c r="C370" i="7"/>
  <c r="C369" i="7"/>
  <c r="C368" i="7"/>
  <c r="C367" i="7"/>
  <c r="C366" i="7"/>
  <c r="C365" i="7"/>
  <c r="C364" i="7"/>
  <c r="C363" i="7"/>
  <c r="C362" i="7"/>
  <c r="C361" i="7"/>
  <c r="C360" i="7"/>
  <c r="H352" i="7"/>
  <c r="G352" i="7"/>
  <c r="E352" i="7"/>
  <c r="E351" i="7"/>
  <c r="E350" i="7"/>
  <c r="I349" i="7"/>
  <c r="H349" i="7"/>
  <c r="G349" i="7"/>
  <c r="F349" i="7"/>
  <c r="I348" i="7"/>
  <c r="H348" i="7"/>
  <c r="G348" i="7"/>
  <c r="F348" i="7"/>
  <c r="E347" i="7"/>
  <c r="D347" i="7"/>
  <c r="C347" i="7"/>
  <c r="B347" i="7"/>
  <c r="H345" i="7"/>
  <c r="G345" i="7"/>
  <c r="E345" i="7"/>
  <c r="E344" i="7"/>
  <c r="E343" i="7"/>
  <c r="I342" i="7"/>
  <c r="H342" i="7"/>
  <c r="G342" i="7"/>
  <c r="F342" i="7"/>
  <c r="I341" i="7"/>
  <c r="H341" i="7"/>
  <c r="G341" i="7"/>
  <c r="F341" i="7"/>
  <c r="E340" i="7"/>
  <c r="D340" i="7"/>
  <c r="C340" i="7"/>
  <c r="B340" i="7"/>
  <c r="H338" i="7"/>
  <c r="G338" i="7"/>
  <c r="E338" i="7"/>
  <c r="E337" i="7"/>
  <c r="E336" i="7"/>
  <c r="E335" i="7"/>
  <c r="I334" i="7"/>
  <c r="H334" i="7"/>
  <c r="G334" i="7"/>
  <c r="F334" i="7"/>
  <c r="I333" i="7"/>
  <c r="H333" i="7"/>
  <c r="G333" i="7"/>
  <c r="F333" i="7"/>
  <c r="I332" i="7"/>
  <c r="H332" i="7"/>
  <c r="G332" i="7"/>
  <c r="F332" i="7"/>
  <c r="I331" i="7"/>
  <c r="H331" i="7"/>
  <c r="G331" i="7"/>
  <c r="F331" i="7"/>
  <c r="E330" i="7"/>
  <c r="D330" i="7"/>
  <c r="C330" i="7"/>
  <c r="B330" i="7"/>
  <c r="H328" i="7"/>
  <c r="G328" i="7"/>
  <c r="E328" i="7"/>
  <c r="E327" i="7"/>
  <c r="E326" i="7"/>
  <c r="E325" i="7"/>
  <c r="I324" i="7"/>
  <c r="H324" i="7"/>
  <c r="G324" i="7"/>
  <c r="F324" i="7"/>
  <c r="I323" i="7"/>
  <c r="H323" i="7"/>
  <c r="G323" i="7"/>
  <c r="F323" i="7"/>
  <c r="I322" i="7"/>
  <c r="H322" i="7"/>
  <c r="G322" i="7"/>
  <c r="F322" i="7"/>
  <c r="I321" i="7"/>
  <c r="H321" i="7"/>
  <c r="G321" i="7"/>
  <c r="F321" i="7"/>
  <c r="E320" i="7"/>
  <c r="D320" i="7"/>
  <c r="C320" i="7"/>
  <c r="B320" i="7"/>
  <c r="H318" i="7"/>
  <c r="G318" i="7"/>
  <c r="E318" i="7"/>
  <c r="E317" i="7"/>
  <c r="E316" i="7"/>
  <c r="I315" i="7"/>
  <c r="H315" i="7"/>
  <c r="G315" i="7"/>
  <c r="F315" i="7"/>
  <c r="I314" i="7"/>
  <c r="H314" i="7"/>
  <c r="G314" i="7"/>
  <c r="F314" i="7"/>
  <c r="E313" i="7"/>
  <c r="D313" i="7"/>
  <c r="C313" i="7"/>
  <c r="B313" i="7"/>
  <c r="H311" i="7"/>
  <c r="G311" i="7"/>
  <c r="E311" i="7"/>
  <c r="E310" i="7"/>
  <c r="E309" i="7"/>
  <c r="E308" i="7"/>
  <c r="I307" i="7"/>
  <c r="H307" i="7"/>
  <c r="G307" i="7"/>
  <c r="F307" i="7"/>
  <c r="I306" i="7"/>
  <c r="H306" i="7"/>
  <c r="G306" i="7"/>
  <c r="F306" i="7"/>
  <c r="I305" i="7"/>
  <c r="H305" i="7"/>
  <c r="G305" i="7"/>
  <c r="F305" i="7"/>
  <c r="I304" i="7"/>
  <c r="H304" i="7"/>
  <c r="G304" i="7"/>
  <c r="F304" i="7"/>
  <c r="E303" i="7"/>
  <c r="D303" i="7"/>
  <c r="C303" i="7"/>
  <c r="B303" i="7"/>
  <c r="H301" i="7"/>
  <c r="G301" i="7"/>
  <c r="E301" i="7"/>
  <c r="E300" i="7"/>
  <c r="E299" i="7"/>
  <c r="I298" i="7"/>
  <c r="H298" i="7"/>
  <c r="G298" i="7"/>
  <c r="F298" i="7"/>
  <c r="I297" i="7"/>
  <c r="H297" i="7"/>
  <c r="G297" i="7"/>
  <c r="F297" i="7"/>
  <c r="E296" i="7"/>
  <c r="D296" i="7"/>
  <c r="C296" i="7"/>
  <c r="B296" i="7"/>
  <c r="H294" i="7"/>
  <c r="G294" i="7"/>
  <c r="E294" i="7"/>
  <c r="E293" i="7"/>
  <c r="E292" i="7"/>
  <c r="I291" i="7"/>
  <c r="H291" i="7"/>
  <c r="G291" i="7"/>
  <c r="F291" i="7"/>
  <c r="I290" i="7"/>
  <c r="H290" i="7"/>
  <c r="G290" i="7"/>
  <c r="F290" i="7"/>
  <c r="E289" i="7"/>
  <c r="D289" i="7"/>
  <c r="C289" i="7"/>
  <c r="B289" i="7"/>
  <c r="H287" i="7"/>
  <c r="G287" i="7"/>
  <c r="E287" i="7"/>
  <c r="E286" i="7"/>
  <c r="E285" i="7"/>
  <c r="I284" i="7"/>
  <c r="H284" i="7"/>
  <c r="G284" i="7"/>
  <c r="F284" i="7"/>
  <c r="I283" i="7"/>
  <c r="H283" i="7"/>
  <c r="G283" i="7"/>
  <c r="F283" i="7"/>
  <c r="E282" i="7"/>
  <c r="D282" i="7"/>
  <c r="C282" i="7"/>
  <c r="B282" i="7"/>
  <c r="H280" i="7"/>
  <c r="G280" i="7"/>
  <c r="E280" i="7"/>
  <c r="E279" i="7"/>
  <c r="E278" i="7"/>
  <c r="I277" i="7"/>
  <c r="H277" i="7"/>
  <c r="G277" i="7"/>
  <c r="F277" i="7"/>
  <c r="I276" i="7"/>
  <c r="H276" i="7"/>
  <c r="G276" i="7"/>
  <c r="F276" i="7"/>
  <c r="E275" i="7"/>
  <c r="D275" i="7"/>
  <c r="C275" i="7"/>
  <c r="B275" i="7"/>
  <c r="H273" i="7"/>
  <c r="G273" i="7"/>
  <c r="E273" i="7"/>
  <c r="E272" i="7"/>
  <c r="E271" i="7"/>
  <c r="I270" i="7"/>
  <c r="H270" i="7"/>
  <c r="G270" i="7"/>
  <c r="F270" i="7"/>
  <c r="I269" i="7"/>
  <c r="H269" i="7"/>
  <c r="G269" i="7"/>
  <c r="F269" i="7"/>
  <c r="E268" i="7"/>
  <c r="D268" i="7"/>
  <c r="C268" i="7"/>
  <c r="B268" i="7"/>
  <c r="H266" i="7"/>
  <c r="G266" i="7"/>
  <c r="E266" i="7"/>
  <c r="E265" i="7"/>
  <c r="E264" i="7"/>
  <c r="I263" i="7"/>
  <c r="H263" i="7"/>
  <c r="G263" i="7"/>
  <c r="F263" i="7"/>
  <c r="I262" i="7"/>
  <c r="H262" i="7"/>
  <c r="G262" i="7"/>
  <c r="F262" i="7"/>
  <c r="E261" i="7"/>
  <c r="D261" i="7"/>
  <c r="C261" i="7"/>
  <c r="B261" i="7"/>
  <c r="H259" i="7"/>
  <c r="G259" i="7"/>
  <c r="E259" i="7"/>
  <c r="E258" i="7"/>
  <c r="E257" i="7"/>
  <c r="I256" i="7"/>
  <c r="H256" i="7"/>
  <c r="G256" i="7"/>
  <c r="F256" i="7"/>
  <c r="I255" i="7"/>
  <c r="H255" i="7"/>
  <c r="G255" i="7"/>
  <c r="F255" i="7"/>
  <c r="E254" i="7"/>
  <c r="D254" i="7"/>
  <c r="C254" i="7"/>
  <c r="B254" i="7"/>
  <c r="H252" i="7"/>
  <c r="G252" i="7"/>
  <c r="E252" i="7"/>
  <c r="E251" i="7"/>
  <c r="E250" i="7"/>
  <c r="E249" i="7"/>
  <c r="I248" i="7"/>
  <c r="H248" i="7"/>
  <c r="G248" i="7"/>
  <c r="F248" i="7"/>
  <c r="I247" i="7"/>
  <c r="H247" i="7"/>
  <c r="G247" i="7"/>
  <c r="F247" i="7"/>
  <c r="I246" i="7"/>
  <c r="H246" i="7"/>
  <c r="G246" i="7"/>
  <c r="F246" i="7"/>
  <c r="I245" i="7"/>
  <c r="H245" i="7"/>
  <c r="G245" i="7"/>
  <c r="F245" i="7"/>
  <c r="E244" i="7"/>
  <c r="D244" i="7"/>
  <c r="C244" i="7"/>
  <c r="B244" i="7"/>
  <c r="H242" i="7"/>
  <c r="G242" i="7"/>
  <c r="E242" i="7"/>
  <c r="E241" i="7"/>
  <c r="E240" i="7"/>
  <c r="I239" i="7"/>
  <c r="H239" i="7"/>
  <c r="G239" i="7"/>
  <c r="F239" i="7"/>
  <c r="I238" i="7"/>
  <c r="H238" i="7"/>
  <c r="G238" i="7"/>
  <c r="F238" i="7"/>
  <c r="E237" i="7"/>
  <c r="D237" i="7"/>
  <c r="C237" i="7"/>
  <c r="B237" i="7"/>
  <c r="H235" i="7"/>
  <c r="G235" i="7"/>
  <c r="E235" i="7"/>
  <c r="E234" i="7"/>
  <c r="E233" i="7"/>
  <c r="E232" i="7"/>
  <c r="I231" i="7"/>
  <c r="H231" i="7"/>
  <c r="G231" i="7"/>
  <c r="F231" i="7"/>
  <c r="I230" i="7"/>
  <c r="H230" i="7"/>
  <c r="G230" i="7"/>
  <c r="F230" i="7"/>
  <c r="I229" i="7"/>
  <c r="H229" i="7"/>
  <c r="G229" i="7"/>
  <c r="F229" i="7"/>
  <c r="I228" i="7"/>
  <c r="H228" i="7"/>
  <c r="G228" i="7"/>
  <c r="F228" i="7"/>
  <c r="E227" i="7"/>
  <c r="D227" i="7"/>
  <c r="C227" i="7"/>
  <c r="B227" i="7"/>
  <c r="H225" i="7"/>
  <c r="G225" i="7"/>
  <c r="E225" i="7"/>
  <c r="E224" i="7"/>
  <c r="E223" i="7"/>
  <c r="I222" i="7"/>
  <c r="H222" i="7"/>
  <c r="G222" i="7"/>
  <c r="F222" i="7"/>
  <c r="I221" i="7"/>
  <c r="H221" i="7"/>
  <c r="G221" i="7"/>
  <c r="F221" i="7"/>
  <c r="E220" i="7"/>
  <c r="D220" i="7"/>
  <c r="C220" i="7"/>
  <c r="B220" i="7"/>
  <c r="H218" i="7"/>
  <c r="G218" i="7"/>
  <c r="E218" i="7"/>
  <c r="E217" i="7"/>
  <c r="E216" i="7"/>
  <c r="I215" i="7"/>
  <c r="H215" i="7"/>
  <c r="G215" i="7"/>
  <c r="F215" i="7"/>
  <c r="I214" i="7"/>
  <c r="H214" i="7"/>
  <c r="G214" i="7"/>
  <c r="F214" i="7"/>
  <c r="E213" i="7"/>
  <c r="D213" i="7"/>
  <c r="C213" i="7"/>
  <c r="B213" i="7"/>
  <c r="I209" i="7"/>
  <c r="A207" i="7"/>
  <c r="H201" i="7"/>
  <c r="G201" i="7"/>
  <c r="E201" i="7"/>
  <c r="E200" i="7"/>
  <c r="E199" i="7"/>
  <c r="I198" i="7"/>
  <c r="H198" i="7"/>
  <c r="G198" i="7"/>
  <c r="F198" i="7"/>
  <c r="I197" i="7"/>
  <c r="H197" i="7"/>
  <c r="G197" i="7"/>
  <c r="F197" i="7"/>
  <c r="E196" i="7"/>
  <c r="D196" i="7"/>
  <c r="C196" i="7"/>
  <c r="B196" i="7"/>
  <c r="H194" i="7"/>
  <c r="G194" i="7"/>
  <c r="E194" i="7"/>
  <c r="E193" i="7"/>
  <c r="E192" i="7"/>
  <c r="I191" i="7"/>
  <c r="H191" i="7"/>
  <c r="G191" i="7"/>
  <c r="F191" i="7"/>
  <c r="E190" i="7"/>
  <c r="D190" i="7"/>
  <c r="C190" i="7"/>
  <c r="B190" i="7"/>
  <c r="H188" i="7"/>
  <c r="G188" i="7"/>
  <c r="E188" i="7"/>
  <c r="E187" i="7"/>
  <c r="E186" i="7"/>
  <c r="I185" i="7"/>
  <c r="H185" i="7"/>
  <c r="G185" i="7"/>
  <c r="F185" i="7"/>
  <c r="I184" i="7"/>
  <c r="H184" i="7"/>
  <c r="G184" i="7"/>
  <c r="F184" i="7"/>
  <c r="E183" i="7"/>
  <c r="D183" i="7"/>
  <c r="C183" i="7"/>
  <c r="B183" i="7"/>
  <c r="I179" i="7"/>
  <c r="A177" i="7"/>
  <c r="H171" i="7"/>
  <c r="G171" i="7"/>
  <c r="E171" i="7"/>
  <c r="E170" i="7"/>
  <c r="E169" i="7"/>
  <c r="I168" i="7"/>
  <c r="H168" i="7"/>
  <c r="G168" i="7"/>
  <c r="F168" i="7"/>
  <c r="I167" i="7"/>
  <c r="H167" i="7"/>
  <c r="G167" i="7"/>
  <c r="F167" i="7"/>
  <c r="I166" i="7"/>
  <c r="H166" i="7"/>
  <c r="G166" i="7"/>
  <c r="F166" i="7"/>
  <c r="E165" i="7"/>
  <c r="D165" i="7"/>
  <c r="C165" i="7"/>
  <c r="B165" i="7"/>
  <c r="H163" i="7"/>
  <c r="G163" i="7"/>
  <c r="E163" i="7"/>
  <c r="E162" i="7"/>
  <c r="E161" i="7"/>
  <c r="I160" i="7"/>
  <c r="H160" i="7"/>
  <c r="G160" i="7"/>
  <c r="F160" i="7"/>
  <c r="I159" i="7"/>
  <c r="H159" i="7"/>
  <c r="G159" i="7"/>
  <c r="F159" i="7"/>
  <c r="I158" i="7"/>
  <c r="H158" i="7"/>
  <c r="G158" i="7"/>
  <c r="F158" i="7"/>
  <c r="E157" i="7"/>
  <c r="D157" i="7"/>
  <c r="C157" i="7"/>
  <c r="B157" i="7"/>
  <c r="H155" i="7"/>
  <c r="G155" i="7"/>
  <c r="E155" i="7"/>
  <c r="E154" i="7"/>
  <c r="E153" i="7"/>
  <c r="I152" i="7"/>
  <c r="H152" i="7"/>
  <c r="G152" i="7"/>
  <c r="F152" i="7"/>
  <c r="I151" i="7"/>
  <c r="H151" i="7"/>
  <c r="G151" i="7"/>
  <c r="F151" i="7"/>
  <c r="D149" i="7"/>
  <c r="C149" i="7"/>
  <c r="B149" i="7"/>
  <c r="H147" i="7"/>
  <c r="G147" i="7"/>
  <c r="E147" i="7"/>
  <c r="E146" i="7"/>
  <c r="E145" i="7"/>
  <c r="I144" i="7"/>
  <c r="H144" i="7"/>
  <c r="G144" i="7"/>
  <c r="F144" i="7"/>
  <c r="I143" i="7"/>
  <c r="H143" i="7"/>
  <c r="G143" i="7"/>
  <c r="F143" i="7"/>
  <c r="E142" i="7"/>
  <c r="D142" i="7"/>
  <c r="C142" i="7"/>
  <c r="B142" i="7"/>
  <c r="A141" i="7"/>
  <c r="H132" i="7"/>
  <c r="G132" i="7"/>
  <c r="E132" i="7"/>
  <c r="E131" i="7"/>
  <c r="E130" i="7"/>
  <c r="I129" i="7"/>
  <c r="H129" i="7"/>
  <c r="G129" i="7"/>
  <c r="F129" i="7"/>
  <c r="E128" i="7"/>
  <c r="D128" i="7"/>
  <c r="C128" i="7"/>
  <c r="B128" i="7"/>
  <c r="H126" i="7"/>
  <c r="G126" i="7"/>
  <c r="E126" i="7"/>
  <c r="E125" i="7"/>
  <c r="E124" i="7"/>
  <c r="I123" i="7"/>
  <c r="H123" i="7"/>
  <c r="G123" i="7"/>
  <c r="F123" i="7"/>
  <c r="E122" i="7"/>
  <c r="D122" i="7"/>
  <c r="C122" i="7"/>
  <c r="B122" i="7"/>
  <c r="H120" i="7"/>
  <c r="G120" i="7"/>
  <c r="E120" i="7"/>
  <c r="E119" i="7"/>
  <c r="E118" i="7"/>
  <c r="I117" i="7"/>
  <c r="H117" i="7"/>
  <c r="G117" i="7"/>
  <c r="F117" i="7"/>
  <c r="E116" i="7"/>
  <c r="D116" i="7"/>
  <c r="C116" i="7"/>
  <c r="B116" i="7"/>
  <c r="A115" i="7"/>
  <c r="I112" i="7"/>
  <c r="A110" i="7"/>
  <c r="H107" i="7"/>
  <c r="G107" i="7"/>
  <c r="E107" i="7"/>
  <c r="E106" i="7"/>
  <c r="E105" i="7"/>
  <c r="I104" i="7"/>
  <c r="H104" i="7"/>
  <c r="G104" i="7"/>
  <c r="F104" i="7"/>
  <c r="I103" i="7"/>
  <c r="H103" i="7"/>
  <c r="G103" i="7"/>
  <c r="F103" i="7"/>
  <c r="D101" i="7"/>
  <c r="C101" i="7"/>
  <c r="B101" i="7"/>
  <c r="H99" i="7"/>
  <c r="G99" i="7"/>
  <c r="E99" i="7"/>
  <c r="E98" i="7"/>
  <c r="E97" i="7"/>
  <c r="I96" i="7"/>
  <c r="H96" i="7"/>
  <c r="G96" i="7"/>
  <c r="F96" i="7"/>
  <c r="I95" i="7"/>
  <c r="H95" i="7"/>
  <c r="G95" i="7"/>
  <c r="F95" i="7"/>
  <c r="E94" i="7"/>
  <c r="D94" i="7"/>
  <c r="C94" i="7"/>
  <c r="B94" i="7"/>
  <c r="H92" i="7"/>
  <c r="G92" i="7"/>
  <c r="E92" i="7"/>
  <c r="E91" i="7"/>
  <c r="E90" i="7"/>
  <c r="E89" i="7"/>
  <c r="I88" i="7"/>
  <c r="H88" i="7"/>
  <c r="G88" i="7"/>
  <c r="F88" i="7"/>
  <c r="I87" i="7"/>
  <c r="H87" i="7"/>
  <c r="G87" i="7"/>
  <c r="F87" i="7"/>
  <c r="I86" i="7"/>
  <c r="H86" i="7"/>
  <c r="G86" i="7"/>
  <c r="F86" i="7"/>
  <c r="I85" i="7"/>
  <c r="H85" i="7"/>
  <c r="G85" i="7"/>
  <c r="F85" i="7"/>
  <c r="E84" i="7"/>
  <c r="D84" i="7"/>
  <c r="C84" i="7"/>
  <c r="B84" i="7"/>
  <c r="H82" i="7"/>
  <c r="G82" i="7"/>
  <c r="E82" i="7"/>
  <c r="E81" i="7"/>
  <c r="E80" i="7"/>
  <c r="I79" i="7"/>
  <c r="H79" i="7"/>
  <c r="G79" i="7"/>
  <c r="F79" i="7"/>
  <c r="I78" i="7"/>
  <c r="H78" i="7"/>
  <c r="G78" i="7"/>
  <c r="F78" i="7"/>
  <c r="E77" i="7"/>
  <c r="D77" i="7"/>
  <c r="C77" i="7"/>
  <c r="B77" i="7"/>
  <c r="H75" i="7"/>
  <c r="G75" i="7"/>
  <c r="E75" i="7"/>
  <c r="E74" i="7"/>
  <c r="E73" i="7"/>
  <c r="I72" i="7"/>
  <c r="H72" i="7"/>
  <c r="G72" i="7"/>
  <c r="F72" i="7"/>
  <c r="I71" i="7"/>
  <c r="H71" i="7"/>
  <c r="G71" i="7"/>
  <c r="F71" i="7"/>
  <c r="E70" i="7"/>
  <c r="D70" i="7"/>
  <c r="C70" i="7"/>
  <c r="B70" i="7"/>
  <c r="H68" i="7"/>
  <c r="G68" i="7"/>
  <c r="E68" i="7"/>
  <c r="E67" i="7"/>
  <c r="E66" i="7"/>
  <c r="E65" i="7"/>
  <c r="I64" i="7"/>
  <c r="H64" i="7"/>
  <c r="G64" i="7"/>
  <c r="F64" i="7"/>
  <c r="I63" i="7"/>
  <c r="H63" i="7"/>
  <c r="G63" i="7"/>
  <c r="F63" i="7"/>
  <c r="I62" i="7"/>
  <c r="H62" i="7"/>
  <c r="G62" i="7"/>
  <c r="F62" i="7"/>
  <c r="I61" i="7"/>
  <c r="H61" i="7"/>
  <c r="G61" i="7"/>
  <c r="F61" i="7"/>
  <c r="E60" i="7"/>
  <c r="D60" i="7"/>
  <c r="C60" i="7"/>
  <c r="B60" i="7"/>
  <c r="H58" i="7"/>
  <c r="G58" i="7"/>
  <c r="E58" i="7"/>
  <c r="E57" i="7"/>
  <c r="E56" i="7"/>
  <c r="I55" i="7"/>
  <c r="H55" i="7"/>
  <c r="G55" i="7"/>
  <c r="F55" i="7"/>
  <c r="I54" i="7"/>
  <c r="H54" i="7"/>
  <c r="G54" i="7"/>
  <c r="F54" i="7"/>
  <c r="E53" i="7"/>
  <c r="D53" i="7"/>
  <c r="C53" i="7"/>
  <c r="B53" i="7"/>
  <c r="H51" i="7"/>
  <c r="G51" i="7"/>
  <c r="E51" i="7"/>
  <c r="E50" i="7"/>
  <c r="E49" i="7"/>
  <c r="I48" i="7"/>
  <c r="H48" i="7"/>
  <c r="G48" i="7"/>
  <c r="F48" i="7"/>
  <c r="E47" i="7"/>
  <c r="D47" i="7"/>
  <c r="C47" i="7"/>
  <c r="B47" i="7"/>
  <c r="H45" i="7"/>
  <c r="G45" i="7"/>
  <c r="E45" i="7"/>
  <c r="E44" i="7"/>
  <c r="E43" i="7"/>
  <c r="I42" i="7"/>
  <c r="H42" i="7"/>
  <c r="G42" i="7"/>
  <c r="F42" i="7"/>
  <c r="I41" i="7"/>
  <c r="H41" i="7"/>
  <c r="G41" i="7"/>
  <c r="F41" i="7"/>
  <c r="E40" i="7"/>
  <c r="D40" i="7"/>
  <c r="C40" i="7"/>
  <c r="B40" i="7"/>
  <c r="A39" i="7"/>
  <c r="A37" i="7"/>
  <c r="A20" i="7"/>
  <c r="A17" i="7"/>
  <c r="A14" i="7"/>
  <c r="A4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1" i="3"/>
  <c r="Y1" i="3"/>
  <c r="CU1" i="3"/>
  <c r="CV1" i="3"/>
  <c r="CX1" i="3"/>
  <c r="DG1" i="3" s="1"/>
  <c r="CY1" i="3"/>
  <c r="CZ1" i="3"/>
  <c r="DB1" i="3" s="1"/>
  <c r="DA1" i="3"/>
  <c r="DC1" i="3"/>
  <c r="DH1" i="3"/>
  <c r="A2" i="3"/>
  <c r="Y2" i="3"/>
  <c r="CX2" i="3" s="1"/>
  <c r="CY2" i="3"/>
  <c r="CZ2" i="3"/>
  <c r="DB2" i="3" s="1"/>
  <c r="DA2" i="3"/>
  <c r="DC2" i="3"/>
  <c r="A3" i="3"/>
  <c r="Y3" i="3"/>
  <c r="CX3" i="3" s="1"/>
  <c r="CY3" i="3"/>
  <c r="CZ3" i="3"/>
  <c r="DA3" i="3"/>
  <c r="DB3" i="3"/>
  <c r="DC3" i="3"/>
  <c r="A4" i="3"/>
  <c r="Y4" i="3"/>
  <c r="CV4" i="3" s="1"/>
  <c r="CU4" i="3"/>
  <c r="CY4" i="3"/>
  <c r="CZ4" i="3"/>
  <c r="DB4" i="3" s="1"/>
  <c r="DA4" i="3"/>
  <c r="DC4" i="3"/>
  <c r="A5" i="3"/>
  <c r="Y5" i="3"/>
  <c r="CX5" i="3" s="1"/>
  <c r="CU5" i="3"/>
  <c r="CY5" i="3"/>
  <c r="CZ5" i="3"/>
  <c r="DA5" i="3"/>
  <c r="DB5" i="3"/>
  <c r="DC5" i="3"/>
  <c r="A6" i="3"/>
  <c r="Y6" i="3"/>
  <c r="CX6" i="3"/>
  <c r="DG6" i="3" s="1"/>
  <c r="CY6" i="3"/>
  <c r="CZ6" i="3"/>
  <c r="DB6" i="3" s="1"/>
  <c r="DA6" i="3"/>
  <c r="DC6" i="3"/>
  <c r="A7" i="3"/>
  <c r="Y7" i="3"/>
  <c r="CU7" i="3"/>
  <c r="CY7" i="3"/>
  <c r="CZ7" i="3"/>
  <c r="DB7" i="3" s="1"/>
  <c r="DA7" i="3"/>
  <c r="DC7" i="3"/>
  <c r="A8" i="3"/>
  <c r="Y8" i="3"/>
  <c r="CW8" i="3"/>
  <c r="CX8" i="3"/>
  <c r="DG8" i="3" s="1"/>
  <c r="DJ8" i="3" s="1"/>
  <c r="CY8" i="3"/>
  <c r="CZ8" i="3"/>
  <c r="DB8" i="3" s="1"/>
  <c r="DA8" i="3"/>
  <c r="DC8" i="3"/>
  <c r="A9" i="3"/>
  <c r="Y9" i="3"/>
  <c r="CX9" i="3" s="1"/>
  <c r="CY9" i="3"/>
  <c r="CZ9" i="3"/>
  <c r="DA9" i="3"/>
  <c r="DB9" i="3"/>
  <c r="DC9" i="3"/>
  <c r="A10" i="3"/>
  <c r="Y10" i="3"/>
  <c r="CX10" i="3" s="1"/>
  <c r="CY10" i="3"/>
  <c r="CZ10" i="3"/>
  <c r="DA10" i="3"/>
  <c r="DB10" i="3"/>
  <c r="DC10" i="3"/>
  <c r="A11" i="3"/>
  <c r="Y11" i="3"/>
  <c r="CX11" i="3" s="1"/>
  <c r="CY11" i="3"/>
  <c r="CZ11" i="3"/>
  <c r="DB11" i="3" s="1"/>
  <c r="DA11" i="3"/>
  <c r="DC11" i="3"/>
  <c r="A12" i="3"/>
  <c r="Y12" i="3"/>
  <c r="CX12" i="3" s="1"/>
  <c r="CY12" i="3"/>
  <c r="CZ12" i="3"/>
  <c r="DB12" i="3" s="1"/>
  <c r="DA12" i="3"/>
  <c r="DC12" i="3"/>
  <c r="A13" i="3"/>
  <c r="Y13" i="3"/>
  <c r="CX13" i="3" s="1"/>
  <c r="CY13" i="3"/>
  <c r="CZ13" i="3"/>
  <c r="DA13" i="3"/>
  <c r="DB13" i="3"/>
  <c r="DC13" i="3"/>
  <c r="A14" i="3"/>
  <c r="Y14" i="3"/>
  <c r="CX14" i="3" s="1"/>
  <c r="CU14" i="3"/>
  <c r="CY14" i="3"/>
  <c r="CZ14" i="3"/>
  <c r="DA14" i="3"/>
  <c r="DB14" i="3"/>
  <c r="DC14" i="3"/>
  <c r="A15" i="3"/>
  <c r="Y15" i="3"/>
  <c r="CX15" i="3" s="1"/>
  <c r="CY15" i="3"/>
  <c r="CZ15" i="3"/>
  <c r="DB15" i="3" s="1"/>
  <c r="DA15" i="3"/>
  <c r="DC15" i="3"/>
  <c r="A16" i="3"/>
  <c r="Y16" i="3"/>
  <c r="CX16" i="3" s="1"/>
  <c r="CU16" i="3"/>
  <c r="CV16" i="3"/>
  <c r="CY16" i="3"/>
  <c r="CZ16" i="3"/>
  <c r="DB16" i="3" s="1"/>
  <c r="DA16" i="3"/>
  <c r="DC16" i="3"/>
  <c r="A17" i="3"/>
  <c r="Y17" i="3"/>
  <c r="CX17" i="3" s="1"/>
  <c r="CY17" i="3"/>
  <c r="CZ17" i="3"/>
  <c r="DA17" i="3"/>
  <c r="DB17" i="3"/>
  <c r="DC17" i="3"/>
  <c r="A18" i="3"/>
  <c r="Y18" i="3"/>
  <c r="CX18" i="3" s="1"/>
  <c r="CY18" i="3"/>
  <c r="CZ18" i="3"/>
  <c r="DA18" i="3"/>
  <c r="DB18" i="3"/>
  <c r="DC18" i="3"/>
  <c r="A19" i="3"/>
  <c r="Y19" i="3"/>
  <c r="CV19" i="3" s="1"/>
  <c r="CU19" i="3"/>
  <c r="CY19" i="3"/>
  <c r="CZ19" i="3"/>
  <c r="DB19" i="3" s="1"/>
  <c r="DA19" i="3"/>
  <c r="DC19" i="3"/>
  <c r="A20" i="3"/>
  <c r="Y20" i="3"/>
  <c r="CY20" i="3"/>
  <c r="CZ20" i="3"/>
  <c r="DB20" i="3" s="1"/>
  <c r="DA20" i="3"/>
  <c r="DC20" i="3"/>
  <c r="A21" i="3"/>
  <c r="Y21" i="3"/>
  <c r="CX21" i="3" s="1"/>
  <c r="CY21" i="3"/>
  <c r="CZ21" i="3"/>
  <c r="DA21" i="3"/>
  <c r="DB21" i="3"/>
  <c r="DC21" i="3"/>
  <c r="A22" i="3"/>
  <c r="Y22" i="3"/>
  <c r="CX22" i="3" s="1"/>
  <c r="DH22" i="3" s="1"/>
  <c r="CY22" i="3"/>
  <c r="CZ22" i="3"/>
  <c r="DA22" i="3"/>
  <c r="DB22" i="3"/>
  <c r="DC22" i="3"/>
  <c r="A23" i="3"/>
  <c r="Y23" i="3"/>
  <c r="CX23" i="3" s="1"/>
  <c r="CY23" i="3"/>
  <c r="CZ23" i="3"/>
  <c r="DB23" i="3" s="1"/>
  <c r="DA23" i="3"/>
  <c r="DC23" i="3"/>
  <c r="A24" i="3"/>
  <c r="Y24" i="3"/>
  <c r="CX24" i="3"/>
  <c r="DG24" i="3" s="1"/>
  <c r="CY24" i="3"/>
  <c r="CZ24" i="3"/>
  <c r="DB24" i="3" s="1"/>
  <c r="DA24" i="3"/>
  <c r="DC24" i="3"/>
  <c r="A25" i="3"/>
  <c r="Y25" i="3"/>
  <c r="CX25" i="3" s="1"/>
  <c r="CY25" i="3"/>
  <c r="CZ25" i="3"/>
  <c r="DA25" i="3"/>
  <c r="DB25" i="3"/>
  <c r="DC25" i="3"/>
  <c r="A26" i="3"/>
  <c r="Y26" i="3"/>
  <c r="CX26" i="3" s="1"/>
  <c r="CY26" i="3"/>
  <c r="CZ26" i="3"/>
  <c r="DA26" i="3"/>
  <c r="DB26" i="3"/>
  <c r="DC26" i="3"/>
  <c r="DH26" i="3"/>
  <c r="A27" i="3"/>
  <c r="Y27" i="3"/>
  <c r="CX27" i="3" s="1"/>
  <c r="CU27" i="3"/>
  <c r="CY27" i="3"/>
  <c r="CZ27" i="3"/>
  <c r="DA27" i="3"/>
  <c r="DB27" i="3"/>
  <c r="DC27" i="3"/>
  <c r="A28" i="3"/>
  <c r="Y28" i="3"/>
  <c r="CX28" i="3" s="1"/>
  <c r="CY28" i="3"/>
  <c r="CZ28" i="3"/>
  <c r="DB28" i="3" s="1"/>
  <c r="DA28" i="3"/>
  <c r="DC28" i="3"/>
  <c r="A29" i="3"/>
  <c r="Y29" i="3"/>
  <c r="CY29" i="3"/>
  <c r="CZ29" i="3"/>
  <c r="DB29" i="3" s="1"/>
  <c r="DA29" i="3"/>
  <c r="DC29" i="3"/>
  <c r="A30" i="3"/>
  <c r="Y30" i="3"/>
  <c r="CY30" i="3"/>
  <c r="CZ30" i="3"/>
  <c r="DA30" i="3"/>
  <c r="DB30" i="3"/>
  <c r="DC30" i="3"/>
  <c r="A31" i="3"/>
  <c r="Y31" i="3"/>
  <c r="CY31" i="3"/>
  <c r="CZ31" i="3"/>
  <c r="DB31" i="3" s="1"/>
  <c r="DA31" i="3"/>
  <c r="DC31" i="3"/>
  <c r="A32" i="3"/>
  <c r="Y32" i="3"/>
  <c r="CU32" i="3"/>
  <c r="CV32" i="3"/>
  <c r="CX32" i="3"/>
  <c r="DG32" i="3" s="1"/>
  <c r="CY32" i="3"/>
  <c r="CZ32" i="3"/>
  <c r="DB32" i="3" s="1"/>
  <c r="DA32" i="3"/>
  <c r="DC32" i="3"/>
  <c r="A33" i="3"/>
  <c r="Y33" i="3"/>
  <c r="CX33" i="3" s="1"/>
  <c r="CY33" i="3"/>
  <c r="CZ33" i="3"/>
  <c r="DA33" i="3"/>
  <c r="DB33" i="3"/>
  <c r="DC33" i="3"/>
  <c r="A34" i="3"/>
  <c r="Y34" i="3"/>
  <c r="CX34" i="3" s="1"/>
  <c r="CY34" i="3"/>
  <c r="CZ34" i="3"/>
  <c r="DB34" i="3" s="1"/>
  <c r="DA34" i="3"/>
  <c r="DC34" i="3"/>
  <c r="A35" i="3"/>
  <c r="Y35" i="3"/>
  <c r="CX35" i="3" s="1"/>
  <c r="CU35" i="3"/>
  <c r="CY35" i="3"/>
  <c r="CZ35" i="3"/>
  <c r="DB35" i="3" s="1"/>
  <c r="DA35" i="3"/>
  <c r="DC35" i="3"/>
  <c r="A36" i="3"/>
  <c r="Y36" i="3"/>
  <c r="CX36" i="3"/>
  <c r="DG36" i="3" s="1"/>
  <c r="CY36" i="3"/>
  <c r="CZ36" i="3"/>
  <c r="DB36" i="3" s="1"/>
  <c r="DA36" i="3"/>
  <c r="DC36" i="3"/>
  <c r="A37" i="3"/>
  <c r="Y37" i="3"/>
  <c r="CX37" i="3" s="1"/>
  <c r="CY37" i="3"/>
  <c r="CZ37" i="3"/>
  <c r="DA37" i="3"/>
  <c r="DB37" i="3"/>
  <c r="DC37" i="3"/>
  <c r="A38" i="3"/>
  <c r="Y38" i="3"/>
  <c r="CV38" i="3" s="1"/>
  <c r="CU38" i="3"/>
  <c r="CY38" i="3"/>
  <c r="CZ38" i="3"/>
  <c r="DA38" i="3"/>
  <c r="DB38" i="3"/>
  <c r="DC38" i="3"/>
  <c r="A39" i="3"/>
  <c r="Y39" i="3"/>
  <c r="CX39" i="3" s="1"/>
  <c r="CY39" i="3"/>
  <c r="CZ39" i="3"/>
  <c r="DB39" i="3" s="1"/>
  <c r="DA39" i="3"/>
  <c r="DC39" i="3"/>
  <c r="A40" i="3"/>
  <c r="Y40" i="3"/>
  <c r="CX40" i="3"/>
  <c r="DG40" i="3" s="1"/>
  <c r="CY40" i="3"/>
  <c r="CZ40" i="3"/>
  <c r="DB40" i="3" s="1"/>
  <c r="DA40" i="3"/>
  <c r="DC40" i="3"/>
  <c r="A41" i="3"/>
  <c r="Y41" i="3"/>
  <c r="CX41" i="3" s="1"/>
  <c r="CU41" i="3"/>
  <c r="CV41" i="3"/>
  <c r="CY41" i="3"/>
  <c r="CZ41" i="3"/>
  <c r="DB41" i="3" s="1"/>
  <c r="DA41" i="3"/>
  <c r="DC41" i="3"/>
  <c r="A42" i="3"/>
  <c r="Y42" i="3"/>
  <c r="CX42" i="3"/>
  <c r="DG42" i="3" s="1"/>
  <c r="CY42" i="3"/>
  <c r="CZ42" i="3"/>
  <c r="DA42" i="3"/>
  <c r="DB42" i="3"/>
  <c r="DC42" i="3"/>
  <c r="DF42" i="3"/>
  <c r="DJ42" i="3" s="1"/>
  <c r="DH42" i="3"/>
  <c r="A43" i="3"/>
  <c r="Y43" i="3"/>
  <c r="CX43" i="3" s="1"/>
  <c r="CY43" i="3"/>
  <c r="CZ43" i="3"/>
  <c r="DB43" i="3" s="1"/>
  <c r="DA43" i="3"/>
  <c r="DC43" i="3"/>
  <c r="A44" i="3"/>
  <c r="Y44" i="3"/>
  <c r="CX44" i="3" s="1"/>
  <c r="CU44" i="3"/>
  <c r="CV44" i="3"/>
  <c r="CY44" i="3"/>
  <c r="CZ44" i="3"/>
  <c r="DB44" i="3" s="1"/>
  <c r="DA44" i="3"/>
  <c r="DC44" i="3"/>
  <c r="A45" i="3"/>
  <c r="Y45" i="3"/>
  <c r="CX45" i="3" s="1"/>
  <c r="CY45" i="3"/>
  <c r="CZ45" i="3"/>
  <c r="DB45" i="3" s="1"/>
  <c r="DA45" i="3"/>
  <c r="DC45" i="3"/>
  <c r="A46" i="3"/>
  <c r="Y46" i="3"/>
  <c r="CX46" i="3" s="1"/>
  <c r="CY46" i="3"/>
  <c r="CZ46" i="3"/>
  <c r="DA46" i="3"/>
  <c r="DB46" i="3"/>
  <c r="DC46" i="3"/>
  <c r="A47" i="3"/>
  <c r="Y47" i="3"/>
  <c r="CX47" i="3" s="1"/>
  <c r="CU47" i="3"/>
  <c r="CY47" i="3"/>
  <c r="CZ47" i="3"/>
  <c r="DA47" i="3"/>
  <c r="DB47" i="3"/>
  <c r="DC47" i="3"/>
  <c r="A48" i="3"/>
  <c r="Y48" i="3"/>
  <c r="CX48" i="3" s="1"/>
  <c r="CY48" i="3"/>
  <c r="CZ48" i="3"/>
  <c r="DB48" i="3" s="1"/>
  <c r="DA48" i="3"/>
  <c r="DC48" i="3"/>
  <c r="A49" i="3"/>
  <c r="Y49" i="3"/>
  <c r="CX49" i="3" s="1"/>
  <c r="CY49" i="3"/>
  <c r="CZ49" i="3"/>
  <c r="DB49" i="3" s="1"/>
  <c r="DA49" i="3"/>
  <c r="DC49" i="3"/>
  <c r="A50" i="3"/>
  <c r="Y50" i="3"/>
  <c r="CV50" i="3" s="1"/>
  <c r="CU50" i="3"/>
  <c r="CY50" i="3"/>
  <c r="CZ50" i="3"/>
  <c r="DA50" i="3"/>
  <c r="DB50" i="3"/>
  <c r="DC50" i="3"/>
  <c r="A51" i="3"/>
  <c r="Y51" i="3"/>
  <c r="CX51" i="3" s="1"/>
  <c r="CY51" i="3"/>
  <c r="CZ51" i="3"/>
  <c r="DA51" i="3"/>
  <c r="DB51" i="3"/>
  <c r="DC51" i="3"/>
  <c r="A52" i="3"/>
  <c r="Y52" i="3"/>
  <c r="CX52" i="3" s="1"/>
  <c r="CY52" i="3"/>
  <c r="CZ52" i="3"/>
  <c r="DB52" i="3" s="1"/>
  <c r="DA52" i="3"/>
  <c r="DC52" i="3"/>
  <c r="A53" i="3"/>
  <c r="Y53" i="3"/>
  <c r="CX53" i="3" s="1"/>
  <c r="CU53" i="3"/>
  <c r="CV53" i="3"/>
  <c r="CY53" i="3"/>
  <c r="CZ53" i="3"/>
  <c r="DB53" i="3" s="1"/>
  <c r="DA53" i="3"/>
  <c r="DC53" i="3"/>
  <c r="A54" i="3"/>
  <c r="Y54" i="3"/>
  <c r="CX54" i="3"/>
  <c r="DG54" i="3" s="1"/>
  <c r="CY54" i="3"/>
  <c r="CZ54" i="3"/>
  <c r="DA54" i="3"/>
  <c r="DB54" i="3"/>
  <c r="DC54" i="3"/>
  <c r="DF54" i="3"/>
  <c r="DJ54" i="3" s="1"/>
  <c r="DH54" i="3"/>
  <c r="A55" i="3"/>
  <c r="Y55" i="3"/>
  <c r="CX55" i="3" s="1"/>
  <c r="CY55" i="3"/>
  <c r="CZ55" i="3"/>
  <c r="DA55" i="3"/>
  <c r="DB55" i="3"/>
  <c r="DC55" i="3"/>
  <c r="A56" i="3"/>
  <c r="Y56" i="3"/>
  <c r="CU56" i="3"/>
  <c r="CV56" i="3"/>
  <c r="CX56" i="3"/>
  <c r="DG56" i="3" s="1"/>
  <c r="CY56" i="3"/>
  <c r="CZ56" i="3"/>
  <c r="DA56" i="3"/>
  <c r="DB56" i="3"/>
  <c r="DC56" i="3"/>
  <c r="DF56" i="3"/>
  <c r="DH56" i="3"/>
  <c r="A57" i="3"/>
  <c r="Y57" i="3"/>
  <c r="CX57" i="3" s="1"/>
  <c r="CY57" i="3"/>
  <c r="CZ57" i="3"/>
  <c r="DB57" i="3" s="1"/>
  <c r="DA57" i="3"/>
  <c r="DC57" i="3"/>
  <c r="A58" i="3"/>
  <c r="Y58" i="3"/>
  <c r="CX58" i="3"/>
  <c r="DG58" i="3" s="1"/>
  <c r="CY58" i="3"/>
  <c r="CZ58" i="3"/>
  <c r="DB58" i="3" s="1"/>
  <c r="DA58" i="3"/>
  <c r="DC58" i="3"/>
  <c r="A59" i="3"/>
  <c r="Y59" i="3"/>
  <c r="CX59" i="3" s="1"/>
  <c r="CU59" i="3"/>
  <c r="CV59" i="3"/>
  <c r="CY59" i="3"/>
  <c r="CZ59" i="3"/>
  <c r="DA59" i="3"/>
  <c r="DB59" i="3"/>
  <c r="DC59" i="3"/>
  <c r="A60" i="3"/>
  <c r="Y60" i="3"/>
  <c r="CV60" i="3" s="1"/>
  <c r="CU60" i="3"/>
  <c r="CY60" i="3"/>
  <c r="CZ60" i="3"/>
  <c r="DA60" i="3"/>
  <c r="DB60" i="3"/>
  <c r="DC60" i="3"/>
  <c r="A61" i="3"/>
  <c r="Y61" i="3"/>
  <c r="CX61" i="3" s="1"/>
  <c r="CU61" i="3"/>
  <c r="CY61" i="3"/>
  <c r="CZ61" i="3"/>
  <c r="DA61" i="3"/>
  <c r="DB61" i="3"/>
  <c r="DC61" i="3"/>
  <c r="A62" i="3"/>
  <c r="Y62" i="3"/>
  <c r="CU62" i="3"/>
  <c r="CY62" i="3"/>
  <c r="CZ62" i="3"/>
  <c r="DB62" i="3" s="1"/>
  <c r="DA62" i="3"/>
  <c r="DC62" i="3"/>
  <c r="A63" i="3"/>
  <c r="Y63" i="3"/>
  <c r="CX63" i="3" s="1"/>
  <c r="CY63" i="3"/>
  <c r="CZ63" i="3"/>
  <c r="DA63" i="3"/>
  <c r="DB63" i="3"/>
  <c r="DC63" i="3"/>
  <c r="A64" i="3"/>
  <c r="Y64" i="3"/>
  <c r="CY64" i="3"/>
  <c r="CZ64" i="3"/>
  <c r="DA64" i="3"/>
  <c r="DB64" i="3"/>
  <c r="DC64" i="3"/>
  <c r="A65" i="3"/>
  <c r="Y65" i="3"/>
  <c r="CY65" i="3"/>
  <c r="CZ65" i="3"/>
  <c r="DB65" i="3" s="1"/>
  <c r="DA65" i="3"/>
  <c r="DC65" i="3"/>
  <c r="A66" i="3"/>
  <c r="Y66" i="3"/>
  <c r="CY66" i="3"/>
  <c r="CZ66" i="3"/>
  <c r="DA66" i="3"/>
  <c r="DB66" i="3"/>
  <c r="DC66" i="3"/>
  <c r="A67" i="3"/>
  <c r="Y67" i="3"/>
  <c r="CX67" i="3" s="1"/>
  <c r="CU67" i="3"/>
  <c r="CY67" i="3"/>
  <c r="CZ67" i="3"/>
  <c r="DA67" i="3"/>
  <c r="DB67" i="3"/>
  <c r="DC67" i="3"/>
  <c r="A68" i="3"/>
  <c r="Y68" i="3"/>
  <c r="CW68" i="3" s="1"/>
  <c r="CY68" i="3"/>
  <c r="CZ68" i="3"/>
  <c r="DB68" i="3" s="1"/>
  <c r="DA68" i="3"/>
  <c r="DC68" i="3"/>
  <c r="A69" i="3"/>
  <c r="Y69" i="3"/>
  <c r="CX69" i="3"/>
  <c r="DG69" i="3" s="1"/>
  <c r="CY69" i="3"/>
  <c r="CZ69" i="3"/>
  <c r="DB69" i="3" s="1"/>
  <c r="DA69" i="3"/>
  <c r="DC69" i="3"/>
  <c r="A70" i="3"/>
  <c r="Y70" i="3"/>
  <c r="CX70" i="3" s="1"/>
  <c r="CU70" i="3"/>
  <c r="CY70" i="3"/>
  <c r="CZ70" i="3"/>
  <c r="DB70" i="3" s="1"/>
  <c r="DA70" i="3"/>
  <c r="DC70" i="3"/>
  <c r="A71" i="3"/>
  <c r="Y71" i="3"/>
  <c r="CW71" i="3"/>
  <c r="CX71" i="3"/>
  <c r="CY71" i="3"/>
  <c r="CZ71" i="3"/>
  <c r="DA71" i="3"/>
  <c r="DB71" i="3"/>
  <c r="DC71" i="3"/>
  <c r="A72" i="3"/>
  <c r="Y72" i="3"/>
  <c r="CX72" i="3"/>
  <c r="DG72" i="3" s="1"/>
  <c r="CY72" i="3"/>
  <c r="CZ72" i="3"/>
  <c r="DB72" i="3" s="1"/>
  <c r="DA72" i="3"/>
  <c r="DC72" i="3"/>
  <c r="DF72" i="3"/>
  <c r="DJ72" i="3" s="1"/>
  <c r="A73" i="3"/>
  <c r="Y73" i="3"/>
  <c r="CX73" i="3" s="1"/>
  <c r="CU73" i="3"/>
  <c r="CV73" i="3"/>
  <c r="CY73" i="3"/>
  <c r="CZ73" i="3"/>
  <c r="DA73" i="3"/>
  <c r="DB73" i="3"/>
  <c r="DC73" i="3"/>
  <c r="DG73" i="3"/>
  <c r="A74" i="3"/>
  <c r="Y74" i="3"/>
  <c r="CX74" i="3" s="1"/>
  <c r="CY74" i="3"/>
  <c r="CZ74" i="3"/>
  <c r="DA74" i="3"/>
  <c r="DB74" i="3"/>
  <c r="DC74" i="3"/>
  <c r="DF74" i="3"/>
  <c r="DJ74" i="3" s="1"/>
  <c r="A75" i="3"/>
  <c r="Y75" i="3"/>
  <c r="CX75" i="3" s="1"/>
  <c r="DG75" i="3" s="1"/>
  <c r="CY75" i="3"/>
  <c r="CZ75" i="3"/>
  <c r="DB75" i="3" s="1"/>
  <c r="DA75" i="3"/>
  <c r="DC75" i="3"/>
  <c r="A76" i="3"/>
  <c r="Y76" i="3"/>
  <c r="CX76" i="3"/>
  <c r="DF76" i="3" s="1"/>
  <c r="DJ76" i="3" s="1"/>
  <c r="CY76" i="3"/>
  <c r="CZ76" i="3"/>
  <c r="DA76" i="3"/>
  <c r="DB76" i="3"/>
  <c r="DC76" i="3"/>
  <c r="A77" i="3"/>
  <c r="Y77" i="3"/>
  <c r="CX77" i="3" s="1"/>
  <c r="DG77" i="3" s="1"/>
  <c r="CU77" i="3"/>
  <c r="CV77" i="3"/>
  <c r="CY77" i="3"/>
  <c r="CZ77" i="3"/>
  <c r="DB77" i="3" s="1"/>
  <c r="DA77" i="3"/>
  <c r="DC77" i="3"/>
  <c r="A78" i="3"/>
  <c r="Y78" i="3"/>
  <c r="CX78" i="3"/>
  <c r="DF78" i="3" s="1"/>
  <c r="DJ78" i="3" s="1"/>
  <c r="CY78" i="3"/>
  <c r="CZ78" i="3"/>
  <c r="DA78" i="3"/>
  <c r="DB78" i="3"/>
  <c r="DC78" i="3"/>
  <c r="A79" i="3"/>
  <c r="Y79" i="3"/>
  <c r="CX79" i="3" s="1"/>
  <c r="CY79" i="3"/>
  <c r="CZ79" i="3"/>
  <c r="DA79" i="3"/>
  <c r="DB79" i="3"/>
  <c r="DC79" i="3"/>
  <c r="DG79" i="3"/>
  <c r="A80" i="3"/>
  <c r="Y80" i="3"/>
  <c r="CV80" i="3" s="1"/>
  <c r="CU80" i="3"/>
  <c r="CY80" i="3"/>
  <c r="CZ80" i="3"/>
  <c r="DA80" i="3"/>
  <c r="DB80" i="3"/>
  <c r="DC80" i="3"/>
  <c r="A81" i="3"/>
  <c r="Y81" i="3"/>
  <c r="CX81" i="3" s="1"/>
  <c r="DG81" i="3" s="1"/>
  <c r="CY81" i="3"/>
  <c r="CZ81" i="3"/>
  <c r="DA81" i="3"/>
  <c r="DB81" i="3"/>
  <c r="DC81" i="3"/>
  <c r="A82" i="3"/>
  <c r="Y82" i="3"/>
  <c r="CX82" i="3"/>
  <c r="CY82" i="3"/>
  <c r="CZ82" i="3"/>
  <c r="DA82" i="3"/>
  <c r="DB82" i="3"/>
  <c r="DC82" i="3"/>
  <c r="DF82" i="3"/>
  <c r="DJ82" i="3" s="1"/>
  <c r="A83" i="3"/>
  <c r="Y83" i="3"/>
  <c r="CX83" i="3" s="1"/>
  <c r="CY83" i="3"/>
  <c r="CZ83" i="3"/>
  <c r="DA83" i="3"/>
  <c r="DB83" i="3"/>
  <c r="DC83" i="3"/>
  <c r="DG83" i="3"/>
  <c r="A84" i="3"/>
  <c r="Y84" i="3"/>
  <c r="CV84" i="3" s="1"/>
  <c r="CU84" i="3"/>
  <c r="CY84" i="3"/>
  <c r="CZ84" i="3"/>
  <c r="DA84" i="3"/>
  <c r="DB84" i="3"/>
  <c r="DC84" i="3"/>
  <c r="A85" i="3"/>
  <c r="Y85" i="3"/>
  <c r="CY85" i="3"/>
  <c r="CZ85" i="3"/>
  <c r="DA85" i="3"/>
  <c r="DB85" i="3"/>
  <c r="DC85" i="3"/>
  <c r="A86" i="3"/>
  <c r="Y86" i="3"/>
  <c r="CX86" i="3" s="1"/>
  <c r="DI86" i="3" s="1"/>
  <c r="CY86" i="3"/>
  <c r="CZ86" i="3"/>
  <c r="DA86" i="3"/>
  <c r="DB86" i="3"/>
  <c r="DC86" i="3"/>
  <c r="DG86" i="3"/>
  <c r="A87" i="3"/>
  <c r="Y87" i="3"/>
  <c r="CX87" i="3" s="1"/>
  <c r="DF87" i="3" s="1"/>
  <c r="DJ87" i="3" s="1"/>
  <c r="CY87" i="3"/>
  <c r="CZ87" i="3"/>
  <c r="DA87" i="3"/>
  <c r="DB87" i="3"/>
  <c r="DC87" i="3"/>
  <c r="DH87" i="3"/>
  <c r="A88" i="3"/>
  <c r="Y88" i="3"/>
  <c r="CX88" i="3" s="1"/>
  <c r="CU88" i="3"/>
  <c r="CY88" i="3"/>
  <c r="CZ88" i="3"/>
  <c r="DA88" i="3"/>
  <c r="DB88" i="3"/>
  <c r="DC88" i="3"/>
  <c r="DG88" i="3"/>
  <c r="DI88" i="3"/>
  <c r="DJ88" i="3" s="1"/>
  <c r="A89" i="3"/>
  <c r="Y89" i="3"/>
  <c r="CX89" i="3"/>
  <c r="DG89" i="3" s="1"/>
  <c r="CY89" i="3"/>
  <c r="CZ89" i="3"/>
  <c r="DB89" i="3" s="1"/>
  <c r="DA89" i="3"/>
  <c r="DC89" i="3"/>
  <c r="DI89" i="3"/>
  <c r="A90" i="3"/>
  <c r="Y90" i="3"/>
  <c r="CX90" i="3" s="1"/>
  <c r="DI90" i="3" s="1"/>
  <c r="DJ90" i="3" s="1"/>
  <c r="CU90" i="3"/>
  <c r="CV90" i="3"/>
  <c r="CY90" i="3"/>
  <c r="CZ90" i="3"/>
  <c r="DA90" i="3"/>
  <c r="DB90" i="3"/>
  <c r="DC90" i="3"/>
  <c r="DG90" i="3"/>
  <c r="A91" i="3"/>
  <c r="Y91" i="3"/>
  <c r="CX91" i="3" s="1"/>
  <c r="CY91" i="3"/>
  <c r="CZ91" i="3"/>
  <c r="DB91" i="3" s="1"/>
  <c r="DA91" i="3"/>
  <c r="DC91" i="3"/>
  <c r="A92" i="3"/>
  <c r="Y92" i="3"/>
  <c r="CX92" i="3" s="1"/>
  <c r="DI92" i="3" s="1"/>
  <c r="DJ92" i="3" s="1"/>
  <c r="CU92" i="3"/>
  <c r="CV92" i="3"/>
  <c r="CY92" i="3"/>
  <c r="CZ92" i="3"/>
  <c r="DA92" i="3"/>
  <c r="DB92" i="3"/>
  <c r="DC92" i="3"/>
  <c r="A93" i="3"/>
  <c r="Y93" i="3"/>
  <c r="CU93" i="3"/>
  <c r="CV93" i="3"/>
  <c r="CX93" i="3"/>
  <c r="DH93" i="3" s="1"/>
  <c r="CY93" i="3"/>
  <c r="CZ93" i="3"/>
  <c r="DB93" i="3" s="1"/>
  <c r="DA93" i="3"/>
  <c r="DC93" i="3"/>
  <c r="A94" i="3"/>
  <c r="Y94" i="3"/>
  <c r="CX94" i="3" s="1"/>
  <c r="DI94" i="3" s="1"/>
  <c r="CY94" i="3"/>
  <c r="CZ94" i="3"/>
  <c r="DA94" i="3"/>
  <c r="DB94" i="3"/>
  <c r="DC94" i="3"/>
  <c r="DG94" i="3"/>
  <c r="A95" i="3"/>
  <c r="Y95" i="3"/>
  <c r="CX95" i="3" s="1"/>
  <c r="DF95" i="3" s="1"/>
  <c r="DJ95" i="3" s="1"/>
  <c r="CY95" i="3"/>
  <c r="CZ95" i="3"/>
  <c r="DA95" i="3"/>
  <c r="DB95" i="3"/>
  <c r="DC95" i="3"/>
  <c r="DH95" i="3"/>
  <c r="A96" i="3"/>
  <c r="Y96" i="3"/>
  <c r="CX96" i="3" s="1"/>
  <c r="DG96" i="3" s="1"/>
  <c r="CY96" i="3"/>
  <c r="CZ96" i="3"/>
  <c r="DB96" i="3" s="1"/>
  <c r="DA96" i="3"/>
  <c r="DC96" i="3"/>
  <c r="A97" i="3"/>
  <c r="Y97" i="3"/>
  <c r="CX97" i="3" s="1"/>
  <c r="CY97" i="3"/>
  <c r="CZ97" i="3"/>
  <c r="DB97" i="3" s="1"/>
  <c r="DA97" i="3"/>
  <c r="DC97" i="3"/>
  <c r="A98" i="3"/>
  <c r="Y98" i="3"/>
  <c r="CX98" i="3" s="1"/>
  <c r="DG98" i="3" s="1"/>
  <c r="CU98" i="3"/>
  <c r="CV98" i="3"/>
  <c r="CY98" i="3"/>
  <c r="CZ98" i="3"/>
  <c r="DB98" i="3" s="1"/>
  <c r="DA98" i="3"/>
  <c r="DC98" i="3"/>
  <c r="A99" i="3"/>
  <c r="Y99" i="3"/>
  <c r="CU99" i="3"/>
  <c r="CV99" i="3"/>
  <c r="CX99" i="3"/>
  <c r="DF99" i="3" s="1"/>
  <c r="CY99" i="3"/>
  <c r="CZ99" i="3"/>
  <c r="DB99" i="3" s="1"/>
  <c r="DA99" i="3"/>
  <c r="DC99" i="3"/>
  <c r="A100" i="3"/>
  <c r="Y100" i="3"/>
  <c r="CX100" i="3" s="1"/>
  <c r="DI100" i="3" s="1"/>
  <c r="CY100" i="3"/>
  <c r="CZ100" i="3"/>
  <c r="DB100" i="3" s="1"/>
  <c r="DA100" i="3"/>
  <c r="DC100" i="3"/>
  <c r="DG100" i="3"/>
  <c r="A101" i="3"/>
  <c r="Y101" i="3"/>
  <c r="CU101" i="3"/>
  <c r="CV101" i="3"/>
  <c r="CX101" i="3"/>
  <c r="DH101" i="3" s="1"/>
  <c r="CY101" i="3"/>
  <c r="CZ101" i="3"/>
  <c r="DA101" i="3"/>
  <c r="DB101" i="3"/>
  <c r="DC101" i="3"/>
  <c r="DF101" i="3"/>
  <c r="A102" i="3"/>
  <c r="Y102" i="3"/>
  <c r="CX102" i="3" s="1"/>
  <c r="CY102" i="3"/>
  <c r="CZ102" i="3"/>
  <c r="DA102" i="3"/>
  <c r="DB102" i="3"/>
  <c r="DC102" i="3"/>
  <c r="DG102" i="3"/>
  <c r="DI102" i="3"/>
  <c r="A103" i="3"/>
  <c r="Y103" i="3"/>
  <c r="CU103" i="3"/>
  <c r="CV103" i="3"/>
  <c r="CX103" i="3"/>
  <c r="CY103" i="3"/>
  <c r="CZ103" i="3"/>
  <c r="DA103" i="3"/>
  <c r="DB103" i="3"/>
  <c r="DC103" i="3"/>
  <c r="DF103" i="3"/>
  <c r="DH103" i="3"/>
  <c r="A104" i="3"/>
  <c r="Y104" i="3"/>
  <c r="CX104" i="3" s="1"/>
  <c r="DI104" i="3" s="1"/>
  <c r="DJ104" i="3" s="1"/>
  <c r="CU104" i="3"/>
  <c r="CV104" i="3"/>
  <c r="CY104" i="3"/>
  <c r="CZ104" i="3"/>
  <c r="DA104" i="3"/>
  <c r="DB104" i="3"/>
  <c r="DC104" i="3"/>
  <c r="DG104" i="3"/>
  <c r="A105" i="3"/>
  <c r="Y105" i="3"/>
  <c r="CX105" i="3" s="1"/>
  <c r="CY105" i="3"/>
  <c r="CZ105" i="3"/>
  <c r="DB105" i="3" s="1"/>
  <c r="DA105" i="3"/>
  <c r="DC105" i="3"/>
  <c r="A106" i="3"/>
  <c r="Y106" i="3"/>
  <c r="CX106" i="3" s="1"/>
  <c r="DI106" i="3" s="1"/>
  <c r="DJ106" i="3" s="1"/>
  <c r="CU106" i="3"/>
  <c r="CV106" i="3"/>
  <c r="CY106" i="3"/>
  <c r="CZ106" i="3"/>
  <c r="DA106" i="3"/>
  <c r="DB106" i="3"/>
  <c r="DC106" i="3"/>
  <c r="A107" i="3"/>
  <c r="Y107" i="3"/>
  <c r="CW107" i="3"/>
  <c r="CX107" i="3"/>
  <c r="DG107" i="3" s="1"/>
  <c r="DJ107" i="3" s="1"/>
  <c r="CY107" i="3"/>
  <c r="CZ107" i="3"/>
  <c r="DB107" i="3" s="1"/>
  <c r="DA107" i="3"/>
  <c r="DC107" i="3"/>
  <c r="DF107" i="3"/>
  <c r="A108" i="3"/>
  <c r="Y108" i="3"/>
  <c r="CX108" i="3" s="1"/>
  <c r="DF108" i="3" s="1"/>
  <c r="DJ108" i="3" s="1"/>
  <c r="CY108" i="3"/>
  <c r="CZ108" i="3"/>
  <c r="DB108" i="3" s="1"/>
  <c r="DA108" i="3"/>
  <c r="DC108" i="3"/>
  <c r="A109" i="3"/>
  <c r="Y109" i="3"/>
  <c r="CX109" i="3" s="1"/>
  <c r="CY109" i="3"/>
  <c r="CZ109" i="3"/>
  <c r="DA109" i="3"/>
  <c r="DB109" i="3"/>
  <c r="DC109" i="3"/>
  <c r="DG109" i="3"/>
  <c r="A110" i="3"/>
  <c r="Y110" i="3"/>
  <c r="CX110" i="3" s="1"/>
  <c r="DF110" i="3" s="1"/>
  <c r="DJ110" i="3" s="1"/>
  <c r="CY110" i="3"/>
  <c r="CZ110" i="3"/>
  <c r="DA110" i="3"/>
  <c r="DB110" i="3"/>
  <c r="DC110" i="3"/>
  <c r="A111" i="3"/>
  <c r="Y111" i="3"/>
  <c r="CX111" i="3" s="1"/>
  <c r="DG111" i="3" s="1"/>
  <c r="CU111" i="3"/>
  <c r="CY111" i="3"/>
  <c r="CZ111" i="3"/>
  <c r="DA111" i="3"/>
  <c r="DB111" i="3"/>
  <c r="DC111" i="3"/>
  <c r="A112" i="3"/>
  <c r="Y112" i="3"/>
  <c r="CW112" i="3"/>
  <c r="CX112" i="3"/>
  <c r="DG112" i="3" s="1"/>
  <c r="DJ112" i="3" s="1"/>
  <c r="CY112" i="3"/>
  <c r="CZ112" i="3"/>
  <c r="DB112" i="3" s="1"/>
  <c r="DA112" i="3"/>
  <c r="DC112" i="3"/>
  <c r="A113" i="3"/>
  <c r="Y113" i="3"/>
  <c r="CX113" i="3"/>
  <c r="DH113" i="3" s="1"/>
  <c r="CY113" i="3"/>
  <c r="CZ113" i="3"/>
  <c r="DB113" i="3" s="1"/>
  <c r="DA113" i="3"/>
  <c r="DC113" i="3"/>
  <c r="A114" i="3"/>
  <c r="Y114" i="3"/>
  <c r="CX114" i="3" s="1"/>
  <c r="DI114" i="3" s="1"/>
  <c r="CY114" i="3"/>
  <c r="CZ114" i="3"/>
  <c r="DA114" i="3"/>
  <c r="DB114" i="3"/>
  <c r="DC114" i="3"/>
  <c r="A115" i="3"/>
  <c r="Y115" i="3"/>
  <c r="CX115" i="3" s="1"/>
  <c r="CY115" i="3"/>
  <c r="CZ115" i="3"/>
  <c r="DA115" i="3"/>
  <c r="DB115" i="3"/>
  <c r="DC115" i="3"/>
  <c r="A116" i="3"/>
  <c r="Y116" i="3"/>
  <c r="CX116" i="3" s="1"/>
  <c r="DI116" i="3" s="1"/>
  <c r="DJ116" i="3" s="1"/>
  <c r="CU116" i="3"/>
  <c r="CV116" i="3"/>
  <c r="CY116" i="3"/>
  <c r="CZ116" i="3"/>
  <c r="DA116" i="3"/>
  <c r="DB116" i="3"/>
  <c r="DC116" i="3"/>
  <c r="DG116" i="3"/>
  <c r="A117" i="3"/>
  <c r="Y117" i="3"/>
  <c r="CX117" i="3" s="1"/>
  <c r="CY117" i="3"/>
  <c r="CZ117" i="3"/>
  <c r="DB117" i="3" s="1"/>
  <c r="DA117" i="3"/>
  <c r="DC117" i="3"/>
  <c r="A118" i="3"/>
  <c r="Y118" i="3"/>
  <c r="CX118" i="3" s="1"/>
  <c r="DI118" i="3" s="1"/>
  <c r="DJ118" i="3" s="1"/>
  <c r="CU118" i="3"/>
  <c r="CV118" i="3"/>
  <c r="CY118" i="3"/>
  <c r="CZ118" i="3"/>
  <c r="DA118" i="3"/>
  <c r="DB118" i="3"/>
  <c r="DC118" i="3"/>
  <c r="A119" i="3"/>
  <c r="Y119" i="3"/>
  <c r="CW119" i="3"/>
  <c r="CX119" i="3"/>
  <c r="DF119" i="3" s="1"/>
  <c r="CY119" i="3"/>
  <c r="CZ119" i="3"/>
  <c r="DB119" i="3" s="1"/>
  <c r="DA119" i="3"/>
  <c r="DC119" i="3"/>
  <c r="A120" i="3"/>
  <c r="Y120" i="3"/>
  <c r="CX120" i="3" s="1"/>
  <c r="DF120" i="3" s="1"/>
  <c r="DJ120" i="3" s="1"/>
  <c r="CY120" i="3"/>
  <c r="CZ120" i="3"/>
  <c r="DB120" i="3" s="1"/>
  <c r="DA120" i="3"/>
  <c r="DC120" i="3"/>
  <c r="A121" i="3"/>
  <c r="Y121" i="3"/>
  <c r="CX121" i="3" s="1"/>
  <c r="CY121" i="3"/>
  <c r="CZ121" i="3"/>
  <c r="DA121" i="3"/>
  <c r="DB121" i="3"/>
  <c r="DC121" i="3"/>
  <c r="DG121" i="3"/>
  <c r="A122" i="3"/>
  <c r="Y122" i="3"/>
  <c r="CX122" i="3" s="1"/>
  <c r="DF122" i="3" s="1"/>
  <c r="DJ122" i="3" s="1"/>
  <c r="CY122" i="3"/>
  <c r="CZ122" i="3"/>
  <c r="DA122" i="3"/>
  <c r="DB122" i="3"/>
  <c r="DC122" i="3"/>
  <c r="A123" i="3"/>
  <c r="Y123" i="3"/>
  <c r="CX123" i="3" s="1"/>
  <c r="DG123" i="3" s="1"/>
  <c r="CU123" i="3"/>
  <c r="CY123" i="3"/>
  <c r="CZ123" i="3"/>
  <c r="DA123" i="3"/>
  <c r="DB123" i="3"/>
  <c r="DC123" i="3"/>
  <c r="A124" i="3"/>
  <c r="Y124" i="3"/>
  <c r="CX124" i="3"/>
  <c r="DF124" i="3" s="1"/>
  <c r="DJ124" i="3" s="1"/>
  <c r="CY124" i="3"/>
  <c r="CZ124" i="3"/>
  <c r="DA124" i="3"/>
  <c r="DB124" i="3"/>
  <c r="DC124" i="3"/>
  <c r="A125" i="3"/>
  <c r="Y125" i="3"/>
  <c r="CX125" i="3" s="1"/>
  <c r="DG125" i="3" s="1"/>
  <c r="CY125" i="3"/>
  <c r="CZ125" i="3"/>
  <c r="DA125" i="3"/>
  <c r="DB125" i="3"/>
  <c r="DC125" i="3"/>
  <c r="A126" i="3"/>
  <c r="Y126" i="3"/>
  <c r="CU126" i="3"/>
  <c r="CV126" i="3"/>
  <c r="CX126" i="3"/>
  <c r="DF126" i="3" s="1"/>
  <c r="CY126" i="3"/>
  <c r="CZ126" i="3"/>
  <c r="DA126" i="3"/>
  <c r="DB126" i="3"/>
  <c r="DC126" i="3"/>
  <c r="A127" i="3"/>
  <c r="Y127" i="3"/>
  <c r="CX127" i="3" s="1"/>
  <c r="DG127" i="3" s="1"/>
  <c r="CY127" i="3"/>
  <c r="CZ127" i="3"/>
  <c r="DA127" i="3"/>
  <c r="DB127" i="3"/>
  <c r="DC127" i="3"/>
  <c r="A128" i="3"/>
  <c r="Y128" i="3"/>
  <c r="CX128" i="3" s="1"/>
  <c r="DF128" i="3" s="1"/>
  <c r="DJ128" i="3" s="1"/>
  <c r="CY128" i="3"/>
  <c r="CZ128" i="3"/>
  <c r="DB128" i="3" s="1"/>
  <c r="DA128" i="3"/>
  <c r="DC128" i="3"/>
  <c r="A129" i="3"/>
  <c r="Y129" i="3"/>
  <c r="CX129" i="3" s="1"/>
  <c r="DG129" i="3" s="1"/>
  <c r="CU129" i="3"/>
  <c r="CV129" i="3"/>
  <c r="CY129" i="3"/>
  <c r="CZ129" i="3"/>
  <c r="DB129" i="3" s="1"/>
  <c r="DA129" i="3"/>
  <c r="DC129" i="3"/>
  <c r="A130" i="3"/>
  <c r="Y130" i="3"/>
  <c r="CX130" i="3"/>
  <c r="DF130" i="3" s="1"/>
  <c r="DJ130" i="3" s="1"/>
  <c r="CY130" i="3"/>
  <c r="CZ130" i="3"/>
  <c r="DA130" i="3"/>
  <c r="DB130" i="3"/>
  <c r="DC130" i="3"/>
  <c r="A131" i="3"/>
  <c r="Y131" i="3"/>
  <c r="CX131" i="3" s="1"/>
  <c r="DG131" i="3" s="1"/>
  <c r="CY131" i="3"/>
  <c r="CZ131" i="3"/>
  <c r="DA131" i="3"/>
  <c r="DB131" i="3"/>
  <c r="DC131" i="3"/>
  <c r="A132" i="3"/>
  <c r="Y132" i="3"/>
  <c r="CU132" i="3"/>
  <c r="CY132" i="3"/>
  <c r="CZ132" i="3"/>
  <c r="DA132" i="3"/>
  <c r="DB132" i="3"/>
  <c r="DC132" i="3"/>
  <c r="A133" i="3"/>
  <c r="Y133" i="3"/>
  <c r="CW133" i="3" s="1"/>
  <c r="CY133" i="3"/>
  <c r="CZ133" i="3"/>
  <c r="DB133" i="3" s="1"/>
  <c r="DA133" i="3"/>
  <c r="DC133" i="3"/>
  <c r="A134" i="3"/>
  <c r="Y134" i="3"/>
  <c r="CX134" i="3" s="1"/>
  <c r="CY134" i="3"/>
  <c r="CZ134" i="3"/>
  <c r="DB134" i="3" s="1"/>
  <c r="DA134" i="3"/>
  <c r="DC134" i="3"/>
  <c r="DG134" i="3"/>
  <c r="DI134" i="3"/>
  <c r="A135" i="3"/>
  <c r="Y135" i="3"/>
  <c r="CX135" i="3" s="1"/>
  <c r="CY135" i="3"/>
  <c r="CZ135" i="3"/>
  <c r="DA135" i="3"/>
  <c r="DB135" i="3"/>
  <c r="DC135" i="3"/>
  <c r="A136" i="3"/>
  <c r="Y136" i="3"/>
  <c r="CX136" i="3" s="1"/>
  <c r="CY136" i="3"/>
  <c r="CZ136" i="3"/>
  <c r="DB136" i="3" s="1"/>
  <c r="DA136" i="3"/>
  <c r="DC136" i="3"/>
  <c r="DG136" i="3"/>
  <c r="DI136" i="3"/>
  <c r="A137" i="3"/>
  <c r="Y137" i="3"/>
  <c r="CX137" i="3" s="1"/>
  <c r="CU137" i="3"/>
  <c r="CV137" i="3"/>
  <c r="CY137" i="3"/>
  <c r="CZ137" i="3"/>
  <c r="DB137" i="3" s="1"/>
  <c r="DA137" i="3"/>
  <c r="DC137" i="3"/>
  <c r="A138" i="3"/>
  <c r="Y138" i="3"/>
  <c r="CW138" i="3" s="1"/>
  <c r="CX138" i="3"/>
  <c r="DF138" i="3" s="1"/>
  <c r="CY138" i="3"/>
  <c r="CZ138" i="3"/>
  <c r="DA138" i="3"/>
  <c r="DB138" i="3"/>
  <c r="DC138" i="3"/>
  <c r="A139" i="3"/>
  <c r="Y139" i="3"/>
  <c r="CX139" i="3" s="1"/>
  <c r="DG139" i="3" s="1"/>
  <c r="CY139" i="3"/>
  <c r="CZ139" i="3"/>
  <c r="DA139" i="3"/>
  <c r="DB139" i="3"/>
  <c r="DC139" i="3"/>
  <c r="A140" i="3"/>
  <c r="Y140" i="3"/>
  <c r="CX140" i="3" s="1"/>
  <c r="DF140" i="3" s="1"/>
  <c r="DJ140" i="3" s="1"/>
  <c r="CY140" i="3"/>
  <c r="CZ140" i="3"/>
  <c r="DA140" i="3"/>
  <c r="DB140" i="3"/>
  <c r="DC140" i="3"/>
  <c r="A141" i="3"/>
  <c r="Y141" i="3"/>
  <c r="CX141" i="3" s="1"/>
  <c r="DG141" i="3" s="1"/>
  <c r="CY141" i="3"/>
  <c r="CZ141" i="3"/>
  <c r="DB141" i="3" s="1"/>
  <c r="DA141" i="3"/>
  <c r="DC141" i="3"/>
  <c r="A142" i="3"/>
  <c r="Y142" i="3"/>
  <c r="CU142" i="3"/>
  <c r="CV142" i="3"/>
  <c r="CX142" i="3"/>
  <c r="DF142" i="3" s="1"/>
  <c r="CY142" i="3"/>
  <c r="CZ142" i="3"/>
  <c r="DA142" i="3"/>
  <c r="DB142" i="3"/>
  <c r="DC142" i="3"/>
  <c r="A143" i="3"/>
  <c r="Y143" i="3"/>
  <c r="CW143" i="3" s="1"/>
  <c r="CY143" i="3"/>
  <c r="CZ143" i="3"/>
  <c r="DA143" i="3"/>
  <c r="DB143" i="3"/>
  <c r="DC143" i="3"/>
  <c r="A144" i="3"/>
  <c r="Y144" i="3"/>
  <c r="CX144" i="3" s="1"/>
  <c r="DI144" i="3" s="1"/>
  <c r="CY144" i="3"/>
  <c r="CZ144" i="3"/>
  <c r="DA144" i="3"/>
  <c r="DB144" i="3"/>
  <c r="DC144" i="3"/>
  <c r="DG144" i="3"/>
  <c r="A145" i="3"/>
  <c r="Y145" i="3"/>
  <c r="CX145" i="3"/>
  <c r="CY145" i="3"/>
  <c r="CZ145" i="3"/>
  <c r="DB145" i="3" s="1"/>
  <c r="DA145" i="3"/>
  <c r="DC145" i="3"/>
  <c r="A146" i="3"/>
  <c r="Y146" i="3"/>
  <c r="CX146" i="3" s="1"/>
  <c r="DG146" i="3" s="1"/>
  <c r="CY146" i="3"/>
  <c r="CZ146" i="3"/>
  <c r="DB146" i="3" s="1"/>
  <c r="DA146" i="3"/>
  <c r="DC146" i="3"/>
  <c r="A147" i="3"/>
  <c r="Y147" i="3"/>
  <c r="CV147" i="3" s="1"/>
  <c r="CU147" i="3"/>
  <c r="CX147" i="3"/>
  <c r="DF147" i="3" s="1"/>
  <c r="CY147" i="3"/>
  <c r="CZ147" i="3"/>
  <c r="DB147" i="3" s="1"/>
  <c r="DA147" i="3"/>
  <c r="DC147" i="3"/>
  <c r="A148" i="3"/>
  <c r="Y148" i="3"/>
  <c r="CW148" i="3" s="1"/>
  <c r="CX148" i="3"/>
  <c r="DF148" i="3" s="1"/>
  <c r="CY148" i="3"/>
  <c r="CZ148" i="3"/>
  <c r="DA148" i="3"/>
  <c r="DB148" i="3"/>
  <c r="DC148" i="3"/>
  <c r="A149" i="3"/>
  <c r="Y149" i="3"/>
  <c r="CX149" i="3" s="1"/>
  <c r="CY149" i="3"/>
  <c r="CZ149" i="3"/>
  <c r="DA149" i="3"/>
  <c r="DB149" i="3"/>
  <c r="DC149" i="3"/>
  <c r="DG149" i="3"/>
  <c r="A150" i="3"/>
  <c r="Y150" i="3"/>
  <c r="CX150" i="3" s="1"/>
  <c r="DF150" i="3" s="1"/>
  <c r="DJ150" i="3" s="1"/>
  <c r="CY150" i="3"/>
  <c r="CZ150" i="3"/>
  <c r="DB150" i="3" s="1"/>
  <c r="DA150" i="3"/>
  <c r="DC150" i="3"/>
  <c r="A151" i="3"/>
  <c r="Y151" i="3"/>
  <c r="CX151" i="3" s="1"/>
  <c r="CY151" i="3"/>
  <c r="CZ151" i="3"/>
  <c r="DB151" i="3" s="1"/>
  <c r="DA151" i="3"/>
  <c r="DC151" i="3"/>
  <c r="DG151" i="3"/>
  <c r="A152" i="3"/>
  <c r="Y152" i="3"/>
  <c r="CU152" i="3"/>
  <c r="CV152" i="3"/>
  <c r="CX152" i="3"/>
  <c r="DF152" i="3" s="1"/>
  <c r="CY152" i="3"/>
  <c r="CZ152" i="3"/>
  <c r="DA152" i="3"/>
  <c r="DB152" i="3"/>
  <c r="DC152" i="3"/>
  <c r="A153" i="3"/>
  <c r="Y153" i="3"/>
  <c r="CX153" i="3" s="1"/>
  <c r="CY153" i="3"/>
  <c r="CZ153" i="3"/>
  <c r="DA153" i="3"/>
  <c r="DB153" i="3"/>
  <c r="DC153" i="3"/>
  <c r="DG153" i="3"/>
  <c r="A154" i="3"/>
  <c r="Y154" i="3"/>
  <c r="CU154" i="3"/>
  <c r="CY154" i="3"/>
  <c r="CZ154" i="3"/>
  <c r="DA154" i="3"/>
  <c r="DB154" i="3"/>
  <c r="DC154" i="3"/>
  <c r="A155" i="3"/>
  <c r="Y155" i="3"/>
  <c r="CW155" i="3" s="1"/>
  <c r="CY155" i="3"/>
  <c r="CZ155" i="3"/>
  <c r="DA155" i="3"/>
  <c r="DB155" i="3"/>
  <c r="DC155" i="3"/>
  <c r="A156" i="3"/>
  <c r="Y156" i="3"/>
  <c r="CX156" i="3" s="1"/>
  <c r="DI156" i="3" s="1"/>
  <c r="CY156" i="3"/>
  <c r="CZ156" i="3"/>
  <c r="DA156" i="3"/>
  <c r="DB156" i="3"/>
  <c r="DC156" i="3"/>
  <c r="DG156" i="3"/>
  <c r="A157" i="3"/>
  <c r="Y157" i="3"/>
  <c r="CV157" i="3" s="1"/>
  <c r="CU157" i="3"/>
  <c r="CY157" i="3"/>
  <c r="CZ157" i="3"/>
  <c r="DB157" i="3" s="1"/>
  <c r="DA157" i="3"/>
  <c r="DC157" i="3"/>
  <c r="A158" i="3"/>
  <c r="Y158" i="3"/>
  <c r="CW158" i="3" s="1"/>
  <c r="CX158" i="3"/>
  <c r="CY158" i="3"/>
  <c r="CZ158" i="3"/>
  <c r="DA158" i="3"/>
  <c r="DB158" i="3"/>
  <c r="DC158" i="3"/>
  <c r="DF158" i="3"/>
  <c r="A159" i="3"/>
  <c r="Y159" i="3"/>
  <c r="CX159" i="3" s="1"/>
  <c r="DG159" i="3" s="1"/>
  <c r="CY159" i="3"/>
  <c r="CZ159" i="3"/>
  <c r="DB159" i="3" s="1"/>
  <c r="DA159" i="3"/>
  <c r="DC159" i="3"/>
  <c r="A160" i="3"/>
  <c r="Y160" i="3"/>
  <c r="CX160" i="3"/>
  <c r="DF160" i="3" s="1"/>
  <c r="DJ160" i="3" s="1"/>
  <c r="CY160" i="3"/>
  <c r="CZ160" i="3"/>
  <c r="DA160" i="3"/>
  <c r="DB160" i="3"/>
  <c r="DC160" i="3"/>
  <c r="A161" i="3"/>
  <c r="Y161" i="3"/>
  <c r="CX161" i="3" s="1"/>
  <c r="CY161" i="3"/>
  <c r="CZ161" i="3"/>
  <c r="DA161" i="3"/>
  <c r="DB161" i="3"/>
  <c r="DC161" i="3"/>
  <c r="DG161" i="3"/>
  <c r="A162" i="3"/>
  <c r="Y162" i="3"/>
  <c r="CU162" i="3"/>
  <c r="CY162" i="3"/>
  <c r="CZ162" i="3"/>
  <c r="DA162" i="3"/>
  <c r="DB162" i="3"/>
  <c r="DC162" i="3"/>
  <c r="A163" i="3"/>
  <c r="Y163" i="3"/>
  <c r="CW163" i="3" s="1"/>
  <c r="CY163" i="3"/>
  <c r="CZ163" i="3"/>
  <c r="DA163" i="3"/>
  <c r="DB163" i="3"/>
  <c r="DC163" i="3"/>
  <c r="A164" i="3"/>
  <c r="Y164" i="3"/>
  <c r="CX164" i="3" s="1"/>
  <c r="DI164" i="3" s="1"/>
  <c r="CY164" i="3"/>
  <c r="CZ164" i="3"/>
  <c r="DA164" i="3"/>
  <c r="DB164" i="3"/>
  <c r="DC164" i="3"/>
  <c r="DG164" i="3"/>
  <c r="A165" i="3"/>
  <c r="Y165" i="3"/>
  <c r="CX165" i="3"/>
  <c r="DH165" i="3" s="1"/>
  <c r="CY165" i="3"/>
  <c r="CZ165" i="3"/>
  <c r="DA165" i="3"/>
  <c r="DB165" i="3"/>
  <c r="DC165" i="3"/>
  <c r="A166" i="3"/>
  <c r="Y166" i="3"/>
  <c r="CX166" i="3" s="1"/>
  <c r="CY166" i="3"/>
  <c r="CZ166" i="3"/>
  <c r="DA166" i="3"/>
  <c r="DB166" i="3"/>
  <c r="DC166" i="3"/>
  <c r="A167" i="3"/>
  <c r="Y167" i="3"/>
  <c r="CU167" i="3"/>
  <c r="CV167" i="3"/>
  <c r="CX167" i="3"/>
  <c r="CY167" i="3"/>
  <c r="CZ167" i="3"/>
  <c r="DA167" i="3"/>
  <c r="DB167" i="3"/>
  <c r="DC167" i="3"/>
  <c r="A168" i="3"/>
  <c r="Y168" i="3"/>
  <c r="CX168" i="3" s="1"/>
  <c r="DG168" i="3" s="1"/>
  <c r="CY168" i="3"/>
  <c r="CZ168" i="3"/>
  <c r="DA168" i="3"/>
  <c r="DB168" i="3"/>
  <c r="DC168" i="3"/>
  <c r="A169" i="3"/>
  <c r="Y169" i="3"/>
  <c r="CX169" i="3" s="1"/>
  <c r="DF169" i="3" s="1"/>
  <c r="DJ169" i="3" s="1"/>
  <c r="CY169" i="3"/>
  <c r="CZ169" i="3"/>
  <c r="DB169" i="3" s="1"/>
  <c r="DA169" i="3"/>
  <c r="DC169" i="3"/>
  <c r="DH169" i="3"/>
  <c r="A170" i="3"/>
  <c r="Y170" i="3"/>
  <c r="CX170" i="3" s="1"/>
  <c r="DG170" i="3" s="1"/>
  <c r="CY170" i="3"/>
  <c r="CZ170" i="3"/>
  <c r="DA170" i="3"/>
  <c r="DB170" i="3"/>
  <c r="DC170" i="3"/>
  <c r="DI170" i="3"/>
  <c r="A171" i="3"/>
  <c r="Y171" i="3"/>
  <c r="CU171" i="3"/>
  <c r="CY171" i="3"/>
  <c r="CZ171" i="3"/>
  <c r="DA171" i="3"/>
  <c r="DB171" i="3"/>
  <c r="DC171" i="3"/>
  <c r="A172" i="3"/>
  <c r="Y172" i="3"/>
  <c r="CX172" i="3" s="1"/>
  <c r="CU172" i="3"/>
  <c r="CV172" i="3"/>
  <c r="CY172" i="3"/>
  <c r="CZ172" i="3"/>
  <c r="DA172" i="3"/>
  <c r="DB172" i="3"/>
  <c r="DC172" i="3"/>
  <c r="A173" i="3"/>
  <c r="Y173" i="3"/>
  <c r="CX173" i="3"/>
  <c r="CY173" i="3"/>
  <c r="CZ173" i="3"/>
  <c r="DA173" i="3"/>
  <c r="DB173" i="3"/>
  <c r="DC173" i="3"/>
  <c r="A174" i="3"/>
  <c r="Y174" i="3"/>
  <c r="CX174" i="3" s="1"/>
  <c r="CY174" i="3"/>
  <c r="CZ174" i="3"/>
  <c r="DB174" i="3" s="1"/>
  <c r="DA174" i="3"/>
  <c r="DC174" i="3"/>
  <c r="A175" i="3"/>
  <c r="Y175" i="3"/>
  <c r="CV175" i="3" s="1"/>
  <c r="CU175" i="3"/>
  <c r="CX175" i="3"/>
  <c r="DG175" i="3" s="1"/>
  <c r="CY175" i="3"/>
  <c r="CZ175" i="3"/>
  <c r="DA175" i="3"/>
  <c r="DB175" i="3"/>
  <c r="DC175" i="3"/>
  <c r="A176" i="3"/>
  <c r="Y176" i="3"/>
  <c r="CX176" i="3" s="1"/>
  <c r="CY176" i="3"/>
  <c r="CZ176" i="3"/>
  <c r="DA176" i="3"/>
  <c r="DB176" i="3"/>
  <c r="DC176" i="3"/>
  <c r="A177" i="3"/>
  <c r="Y177" i="3"/>
  <c r="CX177" i="3"/>
  <c r="CY177" i="3"/>
  <c r="CZ177" i="3"/>
  <c r="DA177" i="3"/>
  <c r="DB177" i="3"/>
  <c r="DC177" i="3"/>
  <c r="A178" i="3"/>
  <c r="Y178" i="3"/>
  <c r="CX178" i="3" s="1"/>
  <c r="CY178" i="3"/>
  <c r="CZ178" i="3"/>
  <c r="DB178" i="3" s="1"/>
  <c r="DA178" i="3"/>
  <c r="DC178" i="3"/>
  <c r="A179" i="3"/>
  <c r="Y179" i="3"/>
  <c r="CX179" i="3" s="1"/>
  <c r="DG179" i="3" s="1"/>
  <c r="CY179" i="3"/>
  <c r="CZ179" i="3"/>
  <c r="DB179" i="3" s="1"/>
  <c r="DA179" i="3"/>
  <c r="DC179" i="3"/>
  <c r="A180" i="3"/>
  <c r="Y180" i="3"/>
  <c r="CX180" i="3" s="1"/>
  <c r="CU180" i="3"/>
  <c r="CY180" i="3"/>
  <c r="CZ180" i="3"/>
  <c r="DB180" i="3" s="1"/>
  <c r="DA180" i="3"/>
  <c r="DC180" i="3"/>
  <c r="A181" i="3"/>
  <c r="Y181" i="3"/>
  <c r="CY181" i="3"/>
  <c r="CZ181" i="3"/>
  <c r="DB181" i="3" s="1"/>
  <c r="DA181" i="3"/>
  <c r="DC181" i="3"/>
  <c r="A182" i="3"/>
  <c r="Y182" i="3"/>
  <c r="CX182" i="3" s="1"/>
  <c r="CY182" i="3"/>
  <c r="CZ182" i="3"/>
  <c r="DA182" i="3"/>
  <c r="DB182" i="3"/>
  <c r="DC182" i="3"/>
  <c r="A183" i="3"/>
  <c r="Y183" i="3"/>
  <c r="CX183" i="3" s="1"/>
  <c r="DI183" i="3" s="1"/>
  <c r="DJ183" i="3" s="1"/>
  <c r="CU183" i="3"/>
  <c r="CV183" i="3"/>
  <c r="CY183" i="3"/>
  <c r="CZ183" i="3"/>
  <c r="DA183" i="3"/>
  <c r="DB183" i="3"/>
  <c r="DC183" i="3"/>
  <c r="A184" i="3"/>
  <c r="Y184" i="3"/>
  <c r="CX184" i="3" s="1"/>
  <c r="CW184" i="3"/>
  <c r="CY184" i="3"/>
  <c r="CZ184" i="3"/>
  <c r="DB184" i="3" s="1"/>
  <c r="DA184" i="3"/>
  <c r="DC184" i="3"/>
  <c r="A185" i="3"/>
  <c r="Y185" i="3"/>
  <c r="CX185" i="3" s="1"/>
  <c r="CY185" i="3"/>
  <c r="CZ185" i="3"/>
  <c r="DB185" i="3" s="1"/>
  <c r="DA185" i="3"/>
  <c r="DC185" i="3"/>
  <c r="A186" i="3"/>
  <c r="Y186" i="3"/>
  <c r="CX186" i="3" s="1"/>
  <c r="DG186" i="3" s="1"/>
  <c r="CU186" i="3"/>
  <c r="CY186" i="3"/>
  <c r="CZ186" i="3"/>
  <c r="DB186" i="3" s="1"/>
  <c r="DA186" i="3"/>
  <c r="DC186" i="3"/>
  <c r="A187" i="3"/>
  <c r="Y187" i="3"/>
  <c r="CX187" i="3"/>
  <c r="DF187" i="3" s="1"/>
  <c r="DJ187" i="3" s="1"/>
  <c r="CY187" i="3"/>
  <c r="CZ187" i="3"/>
  <c r="DA187" i="3"/>
  <c r="DB187" i="3"/>
  <c r="DC187" i="3"/>
  <c r="A188" i="3"/>
  <c r="Y188" i="3"/>
  <c r="CX188" i="3" s="1"/>
  <c r="DI188" i="3" s="1"/>
  <c r="DJ188" i="3" s="1"/>
  <c r="CU188" i="3"/>
  <c r="CV188" i="3"/>
  <c r="CY188" i="3"/>
  <c r="CZ188" i="3"/>
  <c r="DA188" i="3"/>
  <c r="DB188" i="3"/>
  <c r="DC188" i="3"/>
  <c r="A189" i="3"/>
  <c r="Y189" i="3"/>
  <c r="CX189" i="3" s="1"/>
  <c r="CY189" i="3"/>
  <c r="CZ189" i="3"/>
  <c r="DA189" i="3"/>
  <c r="DB189" i="3"/>
  <c r="DC189" i="3"/>
  <c r="A190" i="3"/>
  <c r="Y190" i="3"/>
  <c r="CX190" i="3" s="1"/>
  <c r="CY190" i="3"/>
  <c r="CZ190" i="3"/>
  <c r="DA190" i="3"/>
  <c r="DB190" i="3"/>
  <c r="DC190" i="3"/>
  <c r="A191" i="3"/>
  <c r="Y191" i="3"/>
  <c r="CV191" i="3" s="1"/>
  <c r="CU191" i="3"/>
  <c r="CX191" i="3"/>
  <c r="CY191" i="3"/>
  <c r="CZ191" i="3"/>
  <c r="DA191" i="3"/>
  <c r="DB191" i="3"/>
  <c r="DC191" i="3"/>
  <c r="A192" i="3"/>
  <c r="Y192" i="3"/>
  <c r="CW192" i="3" s="1"/>
  <c r="CY192" i="3"/>
  <c r="CZ192" i="3"/>
  <c r="DA192" i="3"/>
  <c r="DB192" i="3"/>
  <c r="DC192" i="3"/>
  <c r="A193" i="3"/>
  <c r="Y193" i="3"/>
  <c r="CX193" i="3" s="1"/>
  <c r="CY193" i="3"/>
  <c r="CZ193" i="3"/>
  <c r="DB193" i="3" s="1"/>
  <c r="DA193" i="3"/>
  <c r="DC193" i="3"/>
  <c r="DG193" i="3"/>
  <c r="DI193" i="3"/>
  <c r="A194" i="3"/>
  <c r="Y194" i="3"/>
  <c r="CX194" i="3" s="1"/>
  <c r="CY194" i="3"/>
  <c r="CZ194" i="3"/>
  <c r="DA194" i="3"/>
  <c r="DB194" i="3"/>
  <c r="DC194" i="3"/>
  <c r="A195" i="3"/>
  <c r="Y195" i="3"/>
  <c r="CX195" i="3" s="1"/>
  <c r="DG195" i="3" s="1"/>
  <c r="CU195" i="3"/>
  <c r="CV195" i="3"/>
  <c r="CY195" i="3"/>
  <c r="CZ195" i="3"/>
  <c r="DA195" i="3"/>
  <c r="DB195" i="3"/>
  <c r="DC195" i="3"/>
  <c r="DI195" i="3"/>
  <c r="DJ195" i="3" s="1"/>
  <c r="A196" i="3"/>
  <c r="Y196" i="3"/>
  <c r="CX196" i="3"/>
  <c r="CY196" i="3"/>
  <c r="CZ196" i="3"/>
  <c r="DB196" i="3" s="1"/>
  <c r="DA196" i="3"/>
  <c r="DC196" i="3"/>
  <c r="A197" i="3"/>
  <c r="Y197" i="3"/>
  <c r="CX197" i="3" s="1"/>
  <c r="CY197" i="3"/>
  <c r="CZ197" i="3"/>
  <c r="DA197" i="3"/>
  <c r="DB197" i="3"/>
  <c r="DC197" i="3"/>
  <c r="A198" i="3"/>
  <c r="Y198" i="3"/>
  <c r="CX198" i="3"/>
  <c r="DH198" i="3" s="1"/>
  <c r="CY198" i="3"/>
  <c r="CZ198" i="3"/>
  <c r="DB198" i="3" s="1"/>
  <c r="DA198" i="3"/>
  <c r="DC198" i="3"/>
  <c r="DF198" i="3"/>
  <c r="DJ198" i="3" s="1"/>
  <c r="A199" i="3"/>
  <c r="Y199" i="3"/>
  <c r="CX199" i="3" s="1"/>
  <c r="DI199" i="3" s="1"/>
  <c r="DJ199" i="3" s="1"/>
  <c r="CU199" i="3"/>
  <c r="CY199" i="3"/>
  <c r="CZ199" i="3"/>
  <c r="DA199" i="3"/>
  <c r="DB199" i="3"/>
  <c r="DC199" i="3"/>
  <c r="DG199" i="3"/>
  <c r="A200" i="3"/>
  <c r="Y200" i="3"/>
  <c r="CX200" i="3" s="1"/>
  <c r="DG200" i="3" s="1"/>
  <c r="DJ200" i="3" s="1"/>
  <c r="CW200" i="3"/>
  <c r="CY200" i="3"/>
  <c r="CZ200" i="3"/>
  <c r="DB200" i="3" s="1"/>
  <c r="DA200" i="3"/>
  <c r="DC200" i="3"/>
  <c r="A201" i="3"/>
  <c r="Y201" i="3"/>
  <c r="CX201" i="3"/>
  <c r="DH201" i="3" s="1"/>
  <c r="CY201" i="3"/>
  <c r="CZ201" i="3"/>
  <c r="DA201" i="3"/>
  <c r="DB201" i="3"/>
  <c r="DC201" i="3"/>
  <c r="A202" i="3"/>
  <c r="Y202" i="3"/>
  <c r="CX202" i="3" s="1"/>
  <c r="CY202" i="3"/>
  <c r="CZ202" i="3"/>
  <c r="DA202" i="3"/>
  <c r="DB202" i="3"/>
  <c r="DC202" i="3"/>
  <c r="A203" i="3"/>
  <c r="Y203" i="3"/>
  <c r="CU203" i="3"/>
  <c r="CV203" i="3"/>
  <c r="CX203" i="3"/>
  <c r="CY203" i="3"/>
  <c r="CZ203" i="3"/>
  <c r="DA203" i="3"/>
  <c r="DB203" i="3"/>
  <c r="DC203" i="3"/>
  <c r="A204" i="3"/>
  <c r="Y204" i="3"/>
  <c r="CX204" i="3" s="1"/>
  <c r="CY204" i="3"/>
  <c r="CZ204" i="3"/>
  <c r="DA204" i="3"/>
  <c r="DB204" i="3"/>
  <c r="DC204" i="3"/>
  <c r="A205" i="3"/>
  <c r="Y205" i="3"/>
  <c r="CU205" i="3"/>
  <c r="CY205" i="3"/>
  <c r="CZ205" i="3"/>
  <c r="DB205" i="3" s="1"/>
  <c r="DA205" i="3"/>
  <c r="DC205" i="3"/>
  <c r="A206" i="3"/>
  <c r="Y206" i="3"/>
  <c r="CX206" i="3" s="1"/>
  <c r="DI206" i="3" s="1"/>
  <c r="CY206" i="3"/>
  <c r="CZ206" i="3"/>
  <c r="DB206" i="3" s="1"/>
  <c r="DA206" i="3"/>
  <c r="DC206" i="3"/>
  <c r="DG206" i="3"/>
  <c r="A207" i="3"/>
  <c r="Y207" i="3"/>
  <c r="CX207" i="3" s="1"/>
  <c r="CY207" i="3"/>
  <c r="CZ207" i="3"/>
  <c r="DA207" i="3"/>
  <c r="DB207" i="3"/>
  <c r="DC207" i="3"/>
  <c r="A208" i="3"/>
  <c r="Y208" i="3"/>
  <c r="CX208" i="3" s="1"/>
  <c r="DI208" i="3" s="1"/>
  <c r="DJ208" i="3" s="1"/>
  <c r="CU208" i="3"/>
  <c r="CV208" i="3"/>
  <c r="CY208" i="3"/>
  <c r="CZ208" i="3"/>
  <c r="DA208" i="3"/>
  <c r="DB208" i="3"/>
  <c r="DC208" i="3"/>
  <c r="DG208" i="3"/>
  <c r="A209" i="3"/>
  <c r="Y209" i="3"/>
  <c r="CX209" i="3"/>
  <c r="CY209" i="3"/>
  <c r="CZ209" i="3"/>
  <c r="DB209" i="3" s="1"/>
  <c r="DA209" i="3"/>
  <c r="DC209" i="3"/>
  <c r="A210" i="3"/>
  <c r="Y210" i="3"/>
  <c r="CX210" i="3" s="1"/>
  <c r="DI210" i="3" s="1"/>
  <c r="CY210" i="3"/>
  <c r="CZ210" i="3"/>
  <c r="DB210" i="3" s="1"/>
  <c r="DA210" i="3"/>
  <c r="DC210" i="3"/>
  <c r="A211" i="3"/>
  <c r="Y211" i="3"/>
  <c r="CV211" i="3" s="1"/>
  <c r="CU211" i="3"/>
  <c r="CX211" i="3"/>
  <c r="DH211" i="3" s="1"/>
  <c r="CY211" i="3"/>
  <c r="CZ211" i="3"/>
  <c r="DA211" i="3"/>
  <c r="DB211" i="3"/>
  <c r="DC211" i="3"/>
  <c r="A212" i="3"/>
  <c r="Y212" i="3"/>
  <c r="CX212" i="3" s="1"/>
  <c r="CY212" i="3"/>
  <c r="CZ212" i="3"/>
  <c r="DA212" i="3"/>
  <c r="DB212" i="3"/>
  <c r="DC212" i="3"/>
  <c r="A213" i="3"/>
  <c r="Y213" i="3"/>
  <c r="CX213" i="3"/>
  <c r="DH213" i="3" s="1"/>
  <c r="CY213" i="3"/>
  <c r="CZ213" i="3"/>
  <c r="DA213" i="3"/>
  <c r="DB213" i="3"/>
  <c r="DC213" i="3"/>
  <c r="A214" i="3"/>
  <c r="Y214" i="3"/>
  <c r="CX214" i="3" s="1"/>
  <c r="DI214" i="3" s="1"/>
  <c r="DJ214" i="3" s="1"/>
  <c r="CU214" i="3"/>
  <c r="CV214" i="3"/>
  <c r="CY214" i="3"/>
  <c r="CZ214" i="3"/>
  <c r="DB214" i="3" s="1"/>
  <c r="DA214" i="3"/>
  <c r="DC214" i="3"/>
  <c r="A215" i="3"/>
  <c r="Y215" i="3"/>
  <c r="CX215" i="3" s="1"/>
  <c r="CY215" i="3"/>
  <c r="CZ215" i="3"/>
  <c r="DA215" i="3"/>
  <c r="DB215" i="3"/>
  <c r="DC215" i="3"/>
  <c r="A216" i="3"/>
  <c r="Y216" i="3"/>
  <c r="CU216" i="3"/>
  <c r="CY216" i="3"/>
  <c r="CZ216" i="3"/>
  <c r="DB216" i="3" s="1"/>
  <c r="DA216" i="3"/>
  <c r="DC216" i="3"/>
  <c r="A217" i="3"/>
  <c r="Y217" i="3"/>
  <c r="CX217" i="3"/>
  <c r="DH217" i="3" s="1"/>
  <c r="CY217" i="3"/>
  <c r="CZ217" i="3"/>
  <c r="DA217" i="3"/>
  <c r="DB217" i="3"/>
  <c r="DC217" i="3"/>
  <c r="A218" i="3"/>
  <c r="Y218" i="3"/>
  <c r="CX218" i="3" s="1"/>
  <c r="DI218" i="3" s="1"/>
  <c r="CY218" i="3"/>
  <c r="CZ218" i="3"/>
  <c r="DB218" i="3" s="1"/>
  <c r="DA218" i="3"/>
  <c r="DC218" i="3"/>
  <c r="A219" i="3"/>
  <c r="Y219" i="3"/>
  <c r="CV219" i="3" s="1"/>
  <c r="CU219" i="3"/>
  <c r="CY219" i="3"/>
  <c r="CZ219" i="3"/>
  <c r="DA219" i="3"/>
  <c r="DB219" i="3"/>
  <c r="DC219" i="3"/>
  <c r="A220" i="3"/>
  <c r="Y220" i="3"/>
  <c r="CX220" i="3" s="1"/>
  <c r="DI220" i="3" s="1"/>
  <c r="CY220" i="3"/>
  <c r="CZ220" i="3"/>
  <c r="DB220" i="3" s="1"/>
  <c r="DA220" i="3"/>
  <c r="DC220" i="3"/>
  <c r="DG220" i="3"/>
  <c r="A221" i="3"/>
  <c r="Y221" i="3"/>
  <c r="CX221" i="3"/>
  <c r="DH221" i="3" s="1"/>
  <c r="CY221" i="3"/>
  <c r="CZ221" i="3"/>
  <c r="DA221" i="3"/>
  <c r="DB221" i="3"/>
  <c r="DC221" i="3"/>
  <c r="A222" i="3"/>
  <c r="Y222" i="3"/>
  <c r="CX222" i="3" s="1"/>
  <c r="DI222" i="3" s="1"/>
  <c r="DJ222" i="3" s="1"/>
  <c r="CU222" i="3"/>
  <c r="CV222" i="3"/>
  <c r="CY222" i="3"/>
  <c r="CZ222" i="3"/>
  <c r="DB222" i="3" s="1"/>
  <c r="DA222" i="3"/>
  <c r="DC222" i="3"/>
  <c r="A223" i="3"/>
  <c r="Y223" i="3"/>
  <c r="CW223" i="3"/>
  <c r="CX223" i="3"/>
  <c r="DG223" i="3" s="1"/>
  <c r="DJ223" i="3" s="1"/>
  <c r="CY223" i="3"/>
  <c r="CZ223" i="3"/>
  <c r="DB223" i="3" s="1"/>
  <c r="DA223" i="3"/>
  <c r="DC223" i="3"/>
  <c r="DH223" i="3"/>
  <c r="A224" i="3"/>
  <c r="Y224" i="3"/>
  <c r="CX224" i="3" s="1"/>
  <c r="CY224" i="3"/>
  <c r="CZ224" i="3"/>
  <c r="DA224" i="3"/>
  <c r="DB224" i="3"/>
  <c r="DC224" i="3"/>
  <c r="A225" i="3"/>
  <c r="Y225" i="3"/>
  <c r="CX225" i="3" s="1"/>
  <c r="DI225" i="3" s="1"/>
  <c r="CY225" i="3"/>
  <c r="CZ225" i="3"/>
  <c r="DA225" i="3"/>
  <c r="DB225" i="3"/>
  <c r="DC225" i="3"/>
  <c r="DG225" i="3"/>
  <c r="A226" i="3"/>
  <c r="Y226" i="3"/>
  <c r="CV226" i="3" s="1"/>
  <c r="CU226" i="3"/>
  <c r="CY226" i="3"/>
  <c r="CZ226" i="3"/>
  <c r="DB226" i="3" s="1"/>
  <c r="DA226" i="3"/>
  <c r="DC226" i="3"/>
  <c r="A227" i="3"/>
  <c r="Y227" i="3"/>
  <c r="CX227" i="3" s="1"/>
  <c r="DG227" i="3" s="1"/>
  <c r="CY227" i="3"/>
  <c r="CZ227" i="3"/>
  <c r="DB227" i="3" s="1"/>
  <c r="DA227" i="3"/>
  <c r="DC227" i="3"/>
  <c r="A228" i="3"/>
  <c r="Y228" i="3"/>
  <c r="CX228" i="3" s="1"/>
  <c r="CY228" i="3"/>
  <c r="CZ228" i="3"/>
  <c r="DB228" i="3" s="1"/>
  <c r="DA228" i="3"/>
  <c r="DC228" i="3"/>
  <c r="A229" i="3"/>
  <c r="Y229" i="3"/>
  <c r="CX229" i="3" s="1"/>
  <c r="CU229" i="3"/>
  <c r="CV229" i="3"/>
  <c r="CY229" i="3"/>
  <c r="CZ229" i="3"/>
  <c r="DB229" i="3" s="1"/>
  <c r="DA229" i="3"/>
  <c r="DC229" i="3"/>
  <c r="DG229" i="3"/>
  <c r="DI229" i="3"/>
  <c r="DJ229" i="3" s="1"/>
  <c r="A230" i="3"/>
  <c r="Y230" i="3"/>
  <c r="CW230" i="3" s="1"/>
  <c r="CX230" i="3"/>
  <c r="DG230" i="3" s="1"/>
  <c r="DJ230" i="3" s="1"/>
  <c r="CY230" i="3"/>
  <c r="CZ230" i="3"/>
  <c r="DA230" i="3"/>
  <c r="DB230" i="3"/>
  <c r="DC230" i="3"/>
  <c r="A231" i="3"/>
  <c r="Y231" i="3"/>
  <c r="CX231" i="3"/>
  <c r="DH231" i="3" s="1"/>
  <c r="CY231" i="3"/>
  <c r="CZ231" i="3"/>
  <c r="DA231" i="3"/>
  <c r="DB231" i="3"/>
  <c r="DC231" i="3"/>
  <c r="DF231" i="3"/>
  <c r="DJ231" i="3" s="1"/>
  <c r="A232" i="3"/>
  <c r="Y232" i="3"/>
  <c r="CX232" i="3" s="1"/>
  <c r="DI232" i="3" s="1"/>
  <c r="CY232" i="3"/>
  <c r="CZ232" i="3"/>
  <c r="DB232" i="3" s="1"/>
  <c r="DA232" i="3"/>
  <c r="DC232" i="3"/>
  <c r="DG232" i="3"/>
  <c r="A233" i="3"/>
  <c r="Y233" i="3"/>
  <c r="CX233" i="3" s="1"/>
  <c r="CY233" i="3"/>
  <c r="CZ233" i="3"/>
  <c r="DB233" i="3" s="1"/>
  <c r="DA233" i="3"/>
  <c r="DC233" i="3"/>
  <c r="A234" i="3"/>
  <c r="Y234" i="3"/>
  <c r="CX234" i="3" s="1"/>
  <c r="DI234" i="3" s="1"/>
  <c r="CY234" i="3"/>
  <c r="CZ234" i="3"/>
  <c r="DA234" i="3"/>
  <c r="DB234" i="3"/>
  <c r="DC234" i="3"/>
  <c r="DG234" i="3"/>
  <c r="A235" i="3"/>
  <c r="Y235" i="3"/>
  <c r="CX235" i="3"/>
  <c r="DH235" i="3" s="1"/>
  <c r="CY235" i="3"/>
  <c r="CZ235" i="3"/>
  <c r="DA235" i="3"/>
  <c r="DB235" i="3"/>
  <c r="DC235" i="3"/>
  <c r="DF235" i="3"/>
  <c r="DJ235" i="3" s="1"/>
  <c r="A236" i="3"/>
  <c r="Y236" i="3"/>
  <c r="CX236" i="3" s="1"/>
  <c r="DI236" i="3" s="1"/>
  <c r="CY236" i="3"/>
  <c r="CZ236" i="3"/>
  <c r="DA236" i="3"/>
  <c r="DB236" i="3"/>
  <c r="DC236" i="3"/>
  <c r="A237" i="3"/>
  <c r="Y237" i="3"/>
  <c r="CU237" i="3"/>
  <c r="CV237" i="3"/>
  <c r="CX237" i="3"/>
  <c r="DH237" i="3" s="1"/>
  <c r="CY237" i="3"/>
  <c r="CZ237" i="3"/>
  <c r="DB237" i="3" s="1"/>
  <c r="DA237" i="3"/>
  <c r="DC237" i="3"/>
  <c r="A238" i="3"/>
  <c r="Y238" i="3"/>
  <c r="CW238" i="3" s="1"/>
  <c r="CY238" i="3"/>
  <c r="CZ238" i="3"/>
  <c r="DA238" i="3"/>
  <c r="DB238" i="3"/>
  <c r="DC238" i="3"/>
  <c r="A239" i="3"/>
  <c r="Y239" i="3"/>
  <c r="CX239" i="3" s="1"/>
  <c r="CY239" i="3"/>
  <c r="CZ239" i="3"/>
  <c r="DB239" i="3" s="1"/>
  <c r="DA239" i="3"/>
  <c r="DC239" i="3"/>
  <c r="DG239" i="3"/>
  <c r="DI239" i="3"/>
  <c r="A240" i="3"/>
  <c r="Y240" i="3"/>
  <c r="CX240" i="3"/>
  <c r="DF240" i="3" s="1"/>
  <c r="DJ240" i="3" s="1"/>
  <c r="CY240" i="3"/>
  <c r="CZ240" i="3"/>
  <c r="DA240" i="3"/>
  <c r="DB240" i="3"/>
  <c r="DC240" i="3"/>
  <c r="A241" i="3"/>
  <c r="Y241" i="3"/>
  <c r="CX241" i="3" s="1"/>
  <c r="DG241" i="3" s="1"/>
  <c r="CY241" i="3"/>
  <c r="CZ241" i="3"/>
  <c r="DB241" i="3" s="1"/>
  <c r="DA241" i="3"/>
  <c r="DC241" i="3"/>
  <c r="A242" i="3"/>
  <c r="Y242" i="3"/>
  <c r="CX242" i="3"/>
  <c r="DF242" i="3" s="1"/>
  <c r="DJ242" i="3" s="1"/>
  <c r="CY242" i="3"/>
  <c r="CZ242" i="3"/>
  <c r="DA242" i="3"/>
  <c r="DB242" i="3"/>
  <c r="DC242" i="3"/>
  <c r="A243" i="3"/>
  <c r="Y243" i="3"/>
  <c r="CX243" i="3" s="1"/>
  <c r="DI243" i="3" s="1"/>
  <c r="CY243" i="3"/>
  <c r="CZ243" i="3"/>
  <c r="DA243" i="3"/>
  <c r="DB243" i="3"/>
  <c r="DC243" i="3"/>
  <c r="DG243" i="3"/>
  <c r="A244" i="3"/>
  <c r="Y244" i="3"/>
  <c r="CX244" i="3"/>
  <c r="CY244" i="3"/>
  <c r="CZ244" i="3"/>
  <c r="DA244" i="3"/>
  <c r="DB244" i="3"/>
  <c r="DC244" i="3"/>
  <c r="DF244" i="3"/>
  <c r="DH244" i="3"/>
  <c r="DJ244" i="3"/>
  <c r="A245" i="3"/>
  <c r="Y245" i="3"/>
  <c r="CX245" i="3" s="1"/>
  <c r="CU245" i="3"/>
  <c r="CV245" i="3"/>
  <c r="CY245" i="3"/>
  <c r="CZ245" i="3"/>
  <c r="DA245" i="3"/>
  <c r="DB245" i="3"/>
  <c r="DC245" i="3"/>
  <c r="DG245" i="3"/>
  <c r="DI245" i="3"/>
  <c r="DJ245" i="3" s="1"/>
  <c r="A246" i="3"/>
  <c r="Y246" i="3"/>
  <c r="CX246" i="3" s="1"/>
  <c r="CY246" i="3"/>
  <c r="CZ246" i="3"/>
  <c r="DB246" i="3" s="1"/>
  <c r="DA246" i="3"/>
  <c r="DC246" i="3"/>
  <c r="A247" i="3"/>
  <c r="Y247" i="3"/>
  <c r="CX247" i="3" s="1"/>
  <c r="DG247" i="3" s="1"/>
  <c r="CU247" i="3"/>
  <c r="CY247" i="3"/>
  <c r="CZ247" i="3"/>
  <c r="DB247" i="3" s="1"/>
  <c r="DA247" i="3"/>
  <c r="DC247" i="3"/>
  <c r="A248" i="3"/>
  <c r="Y248" i="3"/>
  <c r="CX248" i="3"/>
  <c r="DF248" i="3" s="1"/>
  <c r="DJ248" i="3" s="1"/>
  <c r="CY248" i="3"/>
  <c r="CZ248" i="3"/>
  <c r="DA248" i="3"/>
  <c r="DB248" i="3"/>
  <c r="DC248" i="3"/>
  <c r="A249" i="3"/>
  <c r="Y249" i="3"/>
  <c r="CX249" i="3" s="1"/>
  <c r="DG249" i="3" s="1"/>
  <c r="CY249" i="3"/>
  <c r="CZ249" i="3"/>
  <c r="DB249" i="3" s="1"/>
  <c r="DA249" i="3"/>
  <c r="DC249" i="3"/>
  <c r="A250" i="3"/>
  <c r="Y250" i="3"/>
  <c r="CX250" i="3"/>
  <c r="DF250" i="3" s="1"/>
  <c r="DJ250" i="3" s="1"/>
  <c r="CY250" i="3"/>
  <c r="CZ250" i="3"/>
  <c r="DA250" i="3"/>
  <c r="DB250" i="3"/>
  <c r="DC250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AC28" i="1"/>
  <c r="AE28" i="1"/>
  <c r="U40" i="7" s="1"/>
  <c r="AF28" i="1"/>
  <c r="AG28" i="1"/>
  <c r="CU28" i="1" s="1"/>
  <c r="T28" i="1" s="1"/>
  <c r="AH28" i="1"/>
  <c r="AI28" i="1"/>
  <c r="CW28" i="1" s="1"/>
  <c r="V28" i="1" s="1"/>
  <c r="AJ28" i="1"/>
  <c r="CR28" i="1"/>
  <c r="Q28" i="1" s="1"/>
  <c r="CT28" i="1"/>
  <c r="S28" i="1" s="1"/>
  <c r="CV28" i="1"/>
  <c r="U28" i="1" s="1"/>
  <c r="K45" i="7" s="1"/>
  <c r="CX28" i="1"/>
  <c r="W28" i="1" s="1"/>
  <c r="GL28" i="1"/>
  <c r="GN28" i="1"/>
  <c r="GO28" i="1"/>
  <c r="GV28" i="1"/>
  <c r="HC28" i="1"/>
  <c r="GX28" i="1" s="1"/>
  <c r="C29" i="1"/>
  <c r="D29" i="1"/>
  <c r="W29" i="1"/>
  <c r="AC29" i="1"/>
  <c r="AE29" i="1"/>
  <c r="U47" i="7" s="1"/>
  <c r="AF29" i="1"/>
  <c r="CT29" i="1" s="1"/>
  <c r="S29" i="1" s="1"/>
  <c r="AG29" i="1"/>
  <c r="CU29" i="1" s="1"/>
  <c r="T29" i="1" s="1"/>
  <c r="AH29" i="1"/>
  <c r="AI29" i="1"/>
  <c r="CW29" i="1" s="1"/>
  <c r="V29" i="1" s="1"/>
  <c r="AJ29" i="1"/>
  <c r="CR29" i="1"/>
  <c r="Q29" i="1" s="1"/>
  <c r="CV29" i="1"/>
  <c r="U29" i="1" s="1"/>
  <c r="K51" i="7" s="1"/>
  <c r="CX29" i="1"/>
  <c r="GL29" i="1"/>
  <c r="GN29" i="1"/>
  <c r="GO29" i="1"/>
  <c r="GV29" i="1"/>
  <c r="HC29" i="1" s="1"/>
  <c r="GX29" i="1" s="1"/>
  <c r="C30" i="1"/>
  <c r="D30" i="1"/>
  <c r="AC30" i="1"/>
  <c r="AE30" i="1"/>
  <c r="U53" i="7" s="1"/>
  <c r="AF30" i="1"/>
  <c r="CT30" i="1" s="1"/>
  <c r="S30" i="1" s="1"/>
  <c r="AG30" i="1"/>
  <c r="CU30" i="1" s="1"/>
  <c r="T30" i="1" s="1"/>
  <c r="AH30" i="1"/>
  <c r="CV30" i="1" s="1"/>
  <c r="U30" i="1" s="1"/>
  <c r="K58" i="7" s="1"/>
  <c r="AI30" i="1"/>
  <c r="CW30" i="1" s="1"/>
  <c r="V30" i="1" s="1"/>
  <c r="AJ30" i="1"/>
  <c r="CX30" i="1" s="1"/>
  <c r="W30" i="1" s="1"/>
  <c r="GL30" i="1"/>
  <c r="GN30" i="1"/>
  <c r="GO30" i="1"/>
  <c r="GV30" i="1"/>
  <c r="HC30" i="1" s="1"/>
  <c r="GX30" i="1" s="1"/>
  <c r="C31" i="1"/>
  <c r="D31" i="1"/>
  <c r="AC31" i="1"/>
  <c r="AE31" i="1"/>
  <c r="U60" i="7" s="1"/>
  <c r="AF31" i="1"/>
  <c r="AG31" i="1"/>
  <c r="CU31" i="1" s="1"/>
  <c r="T31" i="1" s="1"/>
  <c r="AH31" i="1"/>
  <c r="CV31" i="1" s="1"/>
  <c r="U31" i="1" s="1"/>
  <c r="K68" i="7" s="1"/>
  <c r="AI31" i="1"/>
  <c r="CW31" i="1" s="1"/>
  <c r="V31" i="1" s="1"/>
  <c r="AJ31" i="1"/>
  <c r="CX31" i="1" s="1"/>
  <c r="W31" i="1" s="1"/>
  <c r="GL31" i="1"/>
  <c r="GN31" i="1"/>
  <c r="GO31" i="1"/>
  <c r="GV31" i="1"/>
  <c r="HC31" i="1" s="1"/>
  <c r="GX31" i="1" s="1"/>
  <c r="C32" i="1"/>
  <c r="D32" i="1"/>
  <c r="AC32" i="1"/>
  <c r="AE32" i="1"/>
  <c r="U70" i="7" s="1"/>
  <c r="AF32" i="1"/>
  <c r="AG32" i="1"/>
  <c r="CU32" i="1" s="1"/>
  <c r="T32" i="1" s="1"/>
  <c r="AH32" i="1"/>
  <c r="CV32" i="1" s="1"/>
  <c r="U32" i="1" s="1"/>
  <c r="K75" i="7" s="1"/>
  <c r="AI32" i="1"/>
  <c r="CW32" i="1" s="1"/>
  <c r="V32" i="1" s="1"/>
  <c r="AJ32" i="1"/>
  <c r="CX32" i="1" s="1"/>
  <c r="W32" i="1" s="1"/>
  <c r="CR32" i="1"/>
  <c r="Q32" i="1" s="1"/>
  <c r="CT32" i="1"/>
  <c r="S32" i="1" s="1"/>
  <c r="GL32" i="1"/>
  <c r="GN32" i="1"/>
  <c r="GO32" i="1"/>
  <c r="GV32" i="1"/>
  <c r="HC32" i="1"/>
  <c r="GX32" i="1" s="1"/>
  <c r="C33" i="1"/>
  <c r="D33" i="1"/>
  <c r="S33" i="1"/>
  <c r="CZ33" i="1" s="1"/>
  <c r="Y33" i="1" s="1"/>
  <c r="T77" i="7" s="1"/>
  <c r="J81" i="7" s="1"/>
  <c r="AC33" i="1"/>
  <c r="AE33" i="1"/>
  <c r="U77" i="7" s="1"/>
  <c r="AF33" i="1"/>
  <c r="AG33" i="1"/>
  <c r="CU33" i="1" s="1"/>
  <c r="T33" i="1" s="1"/>
  <c r="AH33" i="1"/>
  <c r="AI33" i="1"/>
  <c r="CW33" i="1" s="1"/>
  <c r="V33" i="1" s="1"/>
  <c r="AJ33" i="1"/>
  <c r="CX33" i="1" s="1"/>
  <c r="W33" i="1" s="1"/>
  <c r="CR33" i="1"/>
  <c r="Q33" i="1" s="1"/>
  <c r="CT33" i="1"/>
  <c r="CV33" i="1"/>
  <c r="U33" i="1" s="1"/>
  <c r="K82" i="7" s="1"/>
  <c r="GL33" i="1"/>
  <c r="GN33" i="1"/>
  <c r="GO33" i="1"/>
  <c r="GV33" i="1"/>
  <c r="HC33" i="1"/>
  <c r="GX33" i="1" s="1"/>
  <c r="C34" i="1"/>
  <c r="D34" i="1"/>
  <c r="W34" i="1"/>
  <c r="AC34" i="1"/>
  <c r="AE34" i="1"/>
  <c r="U84" i="7" s="1"/>
  <c r="AF34" i="1"/>
  <c r="AG34" i="1"/>
  <c r="CU34" i="1" s="1"/>
  <c r="T34" i="1" s="1"/>
  <c r="AH34" i="1"/>
  <c r="AI34" i="1"/>
  <c r="CW34" i="1" s="1"/>
  <c r="V34" i="1" s="1"/>
  <c r="AJ34" i="1"/>
  <c r="CR34" i="1"/>
  <c r="Q34" i="1" s="1"/>
  <c r="J86" i="7" s="1"/>
  <c r="CT34" i="1"/>
  <c r="S34" i="1" s="1"/>
  <c r="CV34" i="1"/>
  <c r="U34" i="1" s="1"/>
  <c r="K92" i="7" s="1"/>
  <c r="CX34" i="1"/>
  <c r="GL34" i="1"/>
  <c r="GN34" i="1"/>
  <c r="GO34" i="1"/>
  <c r="GV34" i="1"/>
  <c r="HC34" i="1"/>
  <c r="GX34" i="1" s="1"/>
  <c r="C35" i="1"/>
  <c r="D35" i="1"/>
  <c r="W35" i="1"/>
  <c r="AC35" i="1"/>
  <c r="AE35" i="1"/>
  <c r="U94" i="7" s="1"/>
  <c r="AF35" i="1"/>
  <c r="CT35" i="1" s="1"/>
  <c r="S35" i="1" s="1"/>
  <c r="AG35" i="1"/>
  <c r="CU35" i="1" s="1"/>
  <c r="T35" i="1" s="1"/>
  <c r="AH35" i="1"/>
  <c r="AI35" i="1"/>
  <c r="CW35" i="1" s="1"/>
  <c r="V35" i="1" s="1"/>
  <c r="AJ35" i="1"/>
  <c r="CV35" i="1"/>
  <c r="U35" i="1" s="1"/>
  <c r="K99" i="7" s="1"/>
  <c r="CX35" i="1"/>
  <c r="GL35" i="1"/>
  <c r="GN35" i="1"/>
  <c r="GO35" i="1"/>
  <c r="GV35" i="1"/>
  <c r="HC35" i="1" s="1"/>
  <c r="GX35" i="1" s="1"/>
  <c r="C36" i="1"/>
  <c r="D36" i="1"/>
  <c r="I36" i="1"/>
  <c r="K36" i="1"/>
  <c r="W36" i="1"/>
  <c r="AC36" i="1"/>
  <c r="AE36" i="1"/>
  <c r="U101" i="7" s="1"/>
  <c r="AF36" i="1"/>
  <c r="CT36" i="1" s="1"/>
  <c r="S36" i="1" s="1"/>
  <c r="AG36" i="1"/>
  <c r="CU36" i="1" s="1"/>
  <c r="AH36" i="1"/>
  <c r="AI36" i="1"/>
  <c r="CW36" i="1" s="1"/>
  <c r="AJ36" i="1"/>
  <c r="CV36" i="1"/>
  <c r="U36" i="1" s="1"/>
  <c r="K107" i="7" s="1"/>
  <c r="CX36" i="1"/>
  <c r="GL36" i="1"/>
  <c r="GN36" i="1"/>
  <c r="GO36" i="1"/>
  <c r="GV36" i="1"/>
  <c r="HC36" i="1" s="1"/>
  <c r="GX36" i="1" s="1"/>
  <c r="C37" i="1"/>
  <c r="D37" i="1"/>
  <c r="W37" i="1"/>
  <c r="AC37" i="1"/>
  <c r="AE37" i="1"/>
  <c r="CR37" i="1" s="1"/>
  <c r="Q37" i="1" s="1"/>
  <c r="AF37" i="1"/>
  <c r="CT37" i="1" s="1"/>
  <c r="S37" i="1" s="1"/>
  <c r="AG37" i="1"/>
  <c r="CU37" i="1" s="1"/>
  <c r="T37" i="1" s="1"/>
  <c r="AH37" i="1"/>
  <c r="AI37" i="1"/>
  <c r="CW37" i="1" s="1"/>
  <c r="V37" i="1" s="1"/>
  <c r="AJ37" i="1"/>
  <c r="CV37" i="1"/>
  <c r="U37" i="1" s="1"/>
  <c r="CX37" i="1"/>
  <c r="GL37" i="1"/>
  <c r="GN37" i="1"/>
  <c r="GO37" i="1"/>
  <c r="GV37" i="1"/>
  <c r="HC37" i="1" s="1"/>
  <c r="GX37" i="1" s="1"/>
  <c r="C38" i="1"/>
  <c r="D38" i="1"/>
  <c r="AC38" i="1"/>
  <c r="AE38" i="1"/>
  <c r="CR38" i="1" s="1"/>
  <c r="Q38" i="1" s="1"/>
  <c r="AF38" i="1"/>
  <c r="CT38" i="1" s="1"/>
  <c r="S38" i="1" s="1"/>
  <c r="AG38" i="1"/>
  <c r="CU38" i="1" s="1"/>
  <c r="T38" i="1" s="1"/>
  <c r="AH38" i="1"/>
  <c r="CV38" i="1" s="1"/>
  <c r="U38" i="1" s="1"/>
  <c r="AI38" i="1"/>
  <c r="CW38" i="1" s="1"/>
  <c r="V38" i="1" s="1"/>
  <c r="AJ38" i="1"/>
  <c r="CX38" i="1" s="1"/>
  <c r="W38" i="1" s="1"/>
  <c r="GL38" i="1"/>
  <c r="GN38" i="1"/>
  <c r="GO38" i="1"/>
  <c r="GV38" i="1"/>
  <c r="HC38" i="1"/>
  <c r="GX38" i="1" s="1"/>
  <c r="C39" i="1"/>
  <c r="D39" i="1"/>
  <c r="AC39" i="1"/>
  <c r="AE39" i="1"/>
  <c r="AF39" i="1"/>
  <c r="AG39" i="1"/>
  <c r="CU39" i="1" s="1"/>
  <c r="T39" i="1" s="1"/>
  <c r="AH39" i="1"/>
  <c r="CV39" i="1" s="1"/>
  <c r="U39" i="1" s="1"/>
  <c r="AI39" i="1"/>
  <c r="CW39" i="1" s="1"/>
  <c r="V39" i="1" s="1"/>
  <c r="AJ39" i="1"/>
  <c r="CX39" i="1" s="1"/>
  <c r="W39" i="1" s="1"/>
  <c r="CR39" i="1"/>
  <c r="Q39" i="1" s="1"/>
  <c r="CT39" i="1"/>
  <c r="S39" i="1" s="1"/>
  <c r="GL39" i="1"/>
  <c r="GN39" i="1"/>
  <c r="GO39" i="1"/>
  <c r="GV39" i="1"/>
  <c r="HC39" i="1" s="1"/>
  <c r="GX39" i="1" s="1"/>
  <c r="C40" i="1"/>
  <c r="D40" i="1"/>
  <c r="AC40" i="1"/>
  <c r="AE40" i="1"/>
  <c r="AD40" i="1" s="1"/>
  <c r="AF40" i="1"/>
  <c r="AG40" i="1"/>
  <c r="CU40" i="1" s="1"/>
  <c r="T40" i="1" s="1"/>
  <c r="AH40" i="1"/>
  <c r="AI40" i="1"/>
  <c r="CW40" i="1" s="1"/>
  <c r="V40" i="1" s="1"/>
  <c r="AJ40" i="1"/>
  <c r="CR40" i="1"/>
  <c r="Q40" i="1" s="1"/>
  <c r="CT40" i="1"/>
  <c r="S40" i="1" s="1"/>
  <c r="CV40" i="1"/>
  <c r="U40" i="1" s="1"/>
  <c r="CX40" i="1"/>
  <c r="W40" i="1" s="1"/>
  <c r="GL40" i="1"/>
  <c r="GN40" i="1"/>
  <c r="GO40" i="1"/>
  <c r="GV40" i="1"/>
  <c r="HC40" i="1"/>
  <c r="GX40" i="1" s="1"/>
  <c r="C41" i="1"/>
  <c r="D41" i="1"/>
  <c r="AC41" i="1"/>
  <c r="AB41" i="1" s="1"/>
  <c r="AE41" i="1"/>
  <c r="AD41" i="1" s="1"/>
  <c r="AF41" i="1"/>
  <c r="CT41" i="1" s="1"/>
  <c r="S41" i="1" s="1"/>
  <c r="AG41" i="1"/>
  <c r="CU41" i="1" s="1"/>
  <c r="T41" i="1" s="1"/>
  <c r="AH41" i="1"/>
  <c r="CV41" i="1" s="1"/>
  <c r="U41" i="1" s="1"/>
  <c r="AI41" i="1"/>
  <c r="CW41" i="1" s="1"/>
  <c r="V41" i="1" s="1"/>
  <c r="AJ41" i="1"/>
  <c r="CX41" i="1"/>
  <c r="W41" i="1" s="1"/>
  <c r="GL41" i="1"/>
  <c r="GN41" i="1"/>
  <c r="GO41" i="1"/>
  <c r="GV41" i="1"/>
  <c r="HC41" i="1"/>
  <c r="GX41" i="1" s="1"/>
  <c r="C42" i="1"/>
  <c r="D42" i="1"/>
  <c r="AC42" i="1"/>
  <c r="AE42" i="1"/>
  <c r="AD42" i="1" s="1"/>
  <c r="AF42" i="1"/>
  <c r="AG42" i="1"/>
  <c r="CU42" i="1" s="1"/>
  <c r="T42" i="1" s="1"/>
  <c r="AH42" i="1"/>
  <c r="AI42" i="1"/>
  <c r="CW42" i="1" s="1"/>
  <c r="V42" i="1" s="1"/>
  <c r="AJ42" i="1"/>
  <c r="CX42" i="1" s="1"/>
  <c r="W42" i="1" s="1"/>
  <c r="CR42" i="1"/>
  <c r="Q42" i="1" s="1"/>
  <c r="CT42" i="1"/>
  <c r="S42" i="1" s="1"/>
  <c r="CV42" i="1"/>
  <c r="U42" i="1" s="1"/>
  <c r="GL42" i="1"/>
  <c r="GN42" i="1"/>
  <c r="GO42" i="1"/>
  <c r="GV42" i="1"/>
  <c r="GX42" i="1"/>
  <c r="HC42" i="1"/>
  <c r="D44" i="1"/>
  <c r="E46" i="1"/>
  <c r="G46" i="1"/>
  <c r="Z46" i="1"/>
  <c r="AA46" i="1"/>
  <c r="AM46" i="1"/>
  <c r="AN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L46" i="1"/>
  <c r="EM46" i="1"/>
  <c r="EN46" i="1"/>
  <c r="EO46" i="1"/>
  <c r="EP46" i="1"/>
  <c r="EQ46" i="1"/>
  <c r="ER46" i="1"/>
  <c r="ES46" i="1"/>
  <c r="ET46" i="1"/>
  <c r="EU46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O46" i="1"/>
  <c r="FP46" i="1"/>
  <c r="FQ46" i="1"/>
  <c r="FR46" i="1"/>
  <c r="FS46" i="1"/>
  <c r="FT46" i="1"/>
  <c r="FU46" i="1"/>
  <c r="FV46" i="1"/>
  <c r="FW46" i="1"/>
  <c r="FX46" i="1"/>
  <c r="FY46" i="1"/>
  <c r="FZ46" i="1"/>
  <c r="GA46" i="1"/>
  <c r="GB46" i="1"/>
  <c r="GC46" i="1"/>
  <c r="GD46" i="1"/>
  <c r="GE46" i="1"/>
  <c r="GF46" i="1"/>
  <c r="GG46" i="1"/>
  <c r="GH46" i="1"/>
  <c r="GI46" i="1"/>
  <c r="GJ46" i="1"/>
  <c r="GK46" i="1"/>
  <c r="GL46" i="1"/>
  <c r="GM46" i="1"/>
  <c r="GN46" i="1"/>
  <c r="GO46" i="1"/>
  <c r="GP46" i="1"/>
  <c r="GQ46" i="1"/>
  <c r="GR46" i="1"/>
  <c r="GS46" i="1"/>
  <c r="GT46" i="1"/>
  <c r="GU46" i="1"/>
  <c r="GV46" i="1"/>
  <c r="GW46" i="1"/>
  <c r="GX46" i="1"/>
  <c r="C48" i="1"/>
  <c r="D48" i="1"/>
  <c r="AC48" i="1"/>
  <c r="CQ48" i="1" s="1"/>
  <c r="P48" i="1" s="1"/>
  <c r="AD48" i="1"/>
  <c r="AE48" i="1"/>
  <c r="CR48" i="1" s="1"/>
  <c r="Q48" i="1" s="1"/>
  <c r="AF48" i="1"/>
  <c r="CT48" i="1" s="1"/>
  <c r="S48" i="1" s="1"/>
  <c r="AG48" i="1"/>
  <c r="AH48" i="1"/>
  <c r="CV48" i="1" s="1"/>
  <c r="U48" i="1" s="1"/>
  <c r="AI48" i="1"/>
  <c r="CW48" i="1" s="1"/>
  <c r="V48" i="1" s="1"/>
  <c r="AJ48" i="1"/>
  <c r="CX48" i="1" s="1"/>
  <c r="W48" i="1" s="1"/>
  <c r="CU48" i="1"/>
  <c r="T48" i="1" s="1"/>
  <c r="GL48" i="1"/>
  <c r="GN48" i="1"/>
  <c r="GO48" i="1"/>
  <c r="GV48" i="1"/>
  <c r="HC48" i="1"/>
  <c r="GX48" i="1" s="1"/>
  <c r="C49" i="1"/>
  <c r="D49" i="1"/>
  <c r="AC49" i="1"/>
  <c r="AE49" i="1"/>
  <c r="AD49" i="1" s="1"/>
  <c r="AB49" i="1" s="1"/>
  <c r="AF49" i="1"/>
  <c r="CT49" i="1" s="1"/>
  <c r="S49" i="1" s="1"/>
  <c r="AG49" i="1"/>
  <c r="AH49" i="1"/>
  <c r="CV49" i="1" s="1"/>
  <c r="U49" i="1" s="1"/>
  <c r="AI49" i="1"/>
  <c r="CW49" i="1" s="1"/>
  <c r="V49" i="1" s="1"/>
  <c r="AJ49" i="1"/>
  <c r="CX49" i="1" s="1"/>
  <c r="W49" i="1" s="1"/>
  <c r="CQ49" i="1"/>
  <c r="P49" i="1" s="1"/>
  <c r="CR49" i="1"/>
  <c r="Q49" i="1" s="1"/>
  <c r="CS49" i="1"/>
  <c r="R49" i="1" s="1"/>
  <c r="GK49" i="1" s="1"/>
  <c r="CU49" i="1"/>
  <c r="T49" i="1" s="1"/>
  <c r="GL49" i="1"/>
  <c r="GN49" i="1"/>
  <c r="GO49" i="1"/>
  <c r="GV49" i="1"/>
  <c r="HC49" i="1"/>
  <c r="GX49" i="1" s="1"/>
  <c r="C50" i="1"/>
  <c r="D50" i="1"/>
  <c r="AC50" i="1"/>
  <c r="CQ50" i="1" s="1"/>
  <c r="P50" i="1" s="1"/>
  <c r="AD50" i="1"/>
  <c r="AB50" i="1" s="1"/>
  <c r="AE50" i="1"/>
  <c r="AF50" i="1"/>
  <c r="CT50" i="1" s="1"/>
  <c r="S50" i="1" s="1"/>
  <c r="AG50" i="1"/>
  <c r="AH50" i="1"/>
  <c r="CV50" i="1" s="1"/>
  <c r="U50" i="1" s="1"/>
  <c r="AI50" i="1"/>
  <c r="AJ50" i="1"/>
  <c r="CX50" i="1" s="1"/>
  <c r="W50" i="1" s="1"/>
  <c r="CR50" i="1"/>
  <c r="Q50" i="1" s="1"/>
  <c r="CS50" i="1"/>
  <c r="R50" i="1" s="1"/>
  <c r="GK50" i="1" s="1"/>
  <c r="CU50" i="1"/>
  <c r="T50" i="1" s="1"/>
  <c r="CW50" i="1"/>
  <c r="V50" i="1" s="1"/>
  <c r="GL50" i="1"/>
  <c r="GN50" i="1"/>
  <c r="GO50" i="1"/>
  <c r="GV50" i="1"/>
  <c r="HC50" i="1"/>
  <c r="GX50" i="1" s="1"/>
  <c r="B52" i="1"/>
  <c r="B46" i="1" s="1"/>
  <c r="C52" i="1"/>
  <c r="C46" i="1" s="1"/>
  <c r="D52" i="1"/>
  <c r="D46" i="1" s="1"/>
  <c r="F52" i="1"/>
  <c r="F46" i="1" s="1"/>
  <c r="G52" i="1"/>
  <c r="A112" i="7" s="1"/>
  <c r="AB52" i="1"/>
  <c r="AB46" i="1" s="1"/>
  <c r="AC52" i="1"/>
  <c r="AC46" i="1" s="1"/>
  <c r="AD52" i="1"/>
  <c r="AD46" i="1" s="1"/>
  <c r="AE52" i="1"/>
  <c r="AE46" i="1" s="1"/>
  <c r="AF52" i="1"/>
  <c r="AF46" i="1" s="1"/>
  <c r="AG52" i="1"/>
  <c r="AG46" i="1" s="1"/>
  <c r="AH52" i="1"/>
  <c r="AH46" i="1" s="1"/>
  <c r="AI52" i="1"/>
  <c r="AI46" i="1" s="1"/>
  <c r="AJ52" i="1"/>
  <c r="AJ46" i="1" s="1"/>
  <c r="AK52" i="1"/>
  <c r="AK46" i="1" s="1"/>
  <c r="AL52" i="1"/>
  <c r="AL46" i="1" s="1"/>
  <c r="BX52" i="1"/>
  <c r="BX46" i="1" s="1"/>
  <c r="BY52" i="1"/>
  <c r="BY46" i="1" s="1"/>
  <c r="BZ52" i="1"/>
  <c r="BZ46" i="1" s="1"/>
  <c r="CA52" i="1"/>
  <c r="CA46" i="1" s="1"/>
  <c r="CB52" i="1"/>
  <c r="CB46" i="1" s="1"/>
  <c r="CC52" i="1"/>
  <c r="CC46" i="1" s="1"/>
  <c r="CD52" i="1"/>
  <c r="CD46" i="1" s="1"/>
  <c r="CJ52" i="1"/>
  <c r="CJ46" i="1" s="1"/>
  <c r="CK52" i="1"/>
  <c r="CK46" i="1" s="1"/>
  <c r="CL52" i="1"/>
  <c r="CL46" i="1" s="1"/>
  <c r="CM52" i="1"/>
  <c r="CM46" i="1" s="1"/>
  <c r="D82" i="1"/>
  <c r="E84" i="1"/>
  <c r="Z84" i="1"/>
  <c r="AA84" i="1"/>
  <c r="AM84" i="1"/>
  <c r="AN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W84" i="1"/>
  <c r="EX84" i="1"/>
  <c r="EY84" i="1"/>
  <c r="EZ84" i="1"/>
  <c r="FA84" i="1"/>
  <c r="FB84" i="1"/>
  <c r="FC84" i="1"/>
  <c r="FD84" i="1"/>
  <c r="FE84" i="1"/>
  <c r="FF84" i="1"/>
  <c r="FG84" i="1"/>
  <c r="FH84" i="1"/>
  <c r="FI84" i="1"/>
  <c r="FJ84" i="1"/>
  <c r="FK84" i="1"/>
  <c r="FL84" i="1"/>
  <c r="FM84" i="1"/>
  <c r="FN84" i="1"/>
  <c r="FO84" i="1"/>
  <c r="FP84" i="1"/>
  <c r="FQ84" i="1"/>
  <c r="FR84" i="1"/>
  <c r="FS84" i="1"/>
  <c r="FT84" i="1"/>
  <c r="FU84" i="1"/>
  <c r="FV84" i="1"/>
  <c r="FW84" i="1"/>
  <c r="FX84" i="1"/>
  <c r="FY84" i="1"/>
  <c r="FZ84" i="1"/>
  <c r="GA84" i="1"/>
  <c r="GB84" i="1"/>
  <c r="GC84" i="1"/>
  <c r="GD84" i="1"/>
  <c r="GE84" i="1"/>
  <c r="GF84" i="1"/>
  <c r="GG84" i="1"/>
  <c r="GH84" i="1"/>
  <c r="GI84" i="1"/>
  <c r="GJ84" i="1"/>
  <c r="GK84" i="1"/>
  <c r="GL84" i="1"/>
  <c r="GM84" i="1"/>
  <c r="GN84" i="1"/>
  <c r="GO84" i="1"/>
  <c r="GP84" i="1"/>
  <c r="GQ84" i="1"/>
  <c r="GR84" i="1"/>
  <c r="GS84" i="1"/>
  <c r="GT84" i="1"/>
  <c r="GU84" i="1"/>
  <c r="GV84" i="1"/>
  <c r="GW84" i="1"/>
  <c r="GX84" i="1"/>
  <c r="C86" i="1"/>
  <c r="D86" i="1"/>
  <c r="AC86" i="1"/>
  <c r="AE86" i="1"/>
  <c r="AF86" i="1"/>
  <c r="AG86" i="1"/>
  <c r="CU86" i="1" s="1"/>
  <c r="T86" i="1" s="1"/>
  <c r="AH86" i="1"/>
  <c r="AI86" i="1"/>
  <c r="CW86" i="1" s="1"/>
  <c r="V86" i="1" s="1"/>
  <c r="AJ86" i="1"/>
  <c r="CT86" i="1"/>
  <c r="S86" i="1" s="1"/>
  <c r="J117" i="7" s="1"/>
  <c r="CV86" i="1"/>
  <c r="U86" i="1" s="1"/>
  <c r="K120" i="7" s="1"/>
  <c r="CX86" i="1"/>
  <c r="W86" i="1" s="1"/>
  <c r="GL86" i="1"/>
  <c r="GN86" i="1"/>
  <c r="GO86" i="1"/>
  <c r="GV86" i="1"/>
  <c r="HC86" i="1"/>
  <c r="GX86" i="1" s="1"/>
  <c r="C87" i="1"/>
  <c r="D87" i="1"/>
  <c r="AC87" i="1"/>
  <c r="AE87" i="1"/>
  <c r="CR87" i="1" s="1"/>
  <c r="Q87" i="1" s="1"/>
  <c r="AF87" i="1"/>
  <c r="AG87" i="1"/>
  <c r="CU87" i="1" s="1"/>
  <c r="T87" i="1" s="1"/>
  <c r="AH87" i="1"/>
  <c r="CV87" i="1" s="1"/>
  <c r="U87" i="1" s="1"/>
  <c r="K126" i="7" s="1"/>
  <c r="AI87" i="1"/>
  <c r="CW87" i="1" s="1"/>
  <c r="V87" i="1" s="1"/>
  <c r="AJ87" i="1"/>
  <c r="CX87" i="1" s="1"/>
  <c r="W87" i="1" s="1"/>
  <c r="GL87" i="1"/>
  <c r="GN87" i="1"/>
  <c r="GO87" i="1"/>
  <c r="GV87" i="1"/>
  <c r="HC87" i="1"/>
  <c r="GX87" i="1" s="1"/>
  <c r="C88" i="1"/>
  <c r="D88" i="1"/>
  <c r="AC88" i="1"/>
  <c r="AE88" i="1"/>
  <c r="AF88" i="1"/>
  <c r="AG88" i="1"/>
  <c r="CU88" i="1" s="1"/>
  <c r="T88" i="1" s="1"/>
  <c r="AH88" i="1"/>
  <c r="AI88" i="1"/>
  <c r="CW88" i="1" s="1"/>
  <c r="V88" i="1" s="1"/>
  <c r="AJ88" i="1"/>
  <c r="CX88" i="1" s="1"/>
  <c r="W88" i="1" s="1"/>
  <c r="CR88" i="1"/>
  <c r="Q88" i="1" s="1"/>
  <c r="CT88" i="1"/>
  <c r="S88" i="1" s="1"/>
  <c r="J129" i="7" s="1"/>
  <c r="CV88" i="1"/>
  <c r="U88" i="1" s="1"/>
  <c r="K132" i="7" s="1"/>
  <c r="GL88" i="1"/>
  <c r="GN88" i="1"/>
  <c r="CB90" i="1" s="1"/>
  <c r="GO88" i="1"/>
  <c r="GV88" i="1"/>
  <c r="HC88" i="1"/>
  <c r="GX88" i="1" s="1"/>
  <c r="CJ90" i="1" s="1"/>
  <c r="B90" i="1"/>
  <c r="B84" i="1" s="1"/>
  <c r="C90" i="1"/>
  <c r="C84" i="1" s="1"/>
  <c r="D90" i="1"/>
  <c r="D84" i="1" s="1"/>
  <c r="F90" i="1"/>
  <c r="F84" i="1" s="1"/>
  <c r="G90" i="1"/>
  <c r="BX90" i="1"/>
  <c r="BX84" i="1" s="1"/>
  <c r="BY90" i="1"/>
  <c r="BY84" i="1" s="1"/>
  <c r="CC90" i="1"/>
  <c r="CC84" i="1" s="1"/>
  <c r="CK90" i="1"/>
  <c r="CK84" i="1" s="1"/>
  <c r="CL90" i="1"/>
  <c r="CL84" i="1" s="1"/>
  <c r="CM90" i="1"/>
  <c r="CM84" i="1" s="1"/>
  <c r="B120" i="1"/>
  <c r="B26" i="1" s="1"/>
  <c r="C120" i="1"/>
  <c r="C26" i="1" s="1"/>
  <c r="D120" i="1"/>
  <c r="D26" i="1" s="1"/>
  <c r="F120" i="1"/>
  <c r="F26" i="1" s="1"/>
  <c r="G120" i="1"/>
  <c r="BX120" i="1"/>
  <c r="BX26" i="1" s="1"/>
  <c r="BY120" i="1"/>
  <c r="BY26" i="1" s="1"/>
  <c r="BZ120" i="1"/>
  <c r="BZ26" i="1" s="1"/>
  <c r="CB120" i="1"/>
  <c r="CB26" i="1" s="1"/>
  <c r="CC120" i="1"/>
  <c r="CC26" i="1" s="1"/>
  <c r="CK120" i="1"/>
  <c r="CK26" i="1" s="1"/>
  <c r="CL120" i="1"/>
  <c r="CL26" i="1" s="1"/>
  <c r="CM120" i="1"/>
  <c r="CM26" i="1" s="1"/>
  <c r="D150" i="1"/>
  <c r="E152" i="1"/>
  <c r="Z152" i="1"/>
  <c r="AA152" i="1"/>
  <c r="AM152" i="1"/>
  <c r="AN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CN152" i="1"/>
  <c r="CO152" i="1"/>
  <c r="CP152" i="1"/>
  <c r="CQ152" i="1"/>
  <c r="CR152" i="1"/>
  <c r="CS152" i="1"/>
  <c r="CT152" i="1"/>
  <c r="CU152" i="1"/>
  <c r="CV152" i="1"/>
  <c r="CW152" i="1"/>
  <c r="CX152" i="1"/>
  <c r="CY152" i="1"/>
  <c r="CZ152" i="1"/>
  <c r="DA152" i="1"/>
  <c r="DB152" i="1"/>
  <c r="DC152" i="1"/>
  <c r="DD152" i="1"/>
  <c r="DE152" i="1"/>
  <c r="DF152" i="1"/>
  <c r="DG152" i="1"/>
  <c r="DH152" i="1"/>
  <c r="DI152" i="1"/>
  <c r="DJ152" i="1"/>
  <c r="DK152" i="1"/>
  <c r="DL152" i="1"/>
  <c r="DM152" i="1"/>
  <c r="DN152" i="1"/>
  <c r="DO152" i="1"/>
  <c r="DP152" i="1"/>
  <c r="DQ152" i="1"/>
  <c r="DR152" i="1"/>
  <c r="DS152" i="1"/>
  <c r="DT152" i="1"/>
  <c r="DU152" i="1"/>
  <c r="DV152" i="1"/>
  <c r="DW152" i="1"/>
  <c r="DX152" i="1"/>
  <c r="DY152" i="1"/>
  <c r="DZ152" i="1"/>
  <c r="EA152" i="1"/>
  <c r="EB152" i="1"/>
  <c r="EC152" i="1"/>
  <c r="ED152" i="1"/>
  <c r="EE152" i="1"/>
  <c r="EF152" i="1"/>
  <c r="EG152" i="1"/>
  <c r="EH152" i="1"/>
  <c r="EI152" i="1"/>
  <c r="EJ152" i="1"/>
  <c r="EK152" i="1"/>
  <c r="EL152" i="1"/>
  <c r="EM152" i="1"/>
  <c r="EN152" i="1"/>
  <c r="EO152" i="1"/>
  <c r="EP152" i="1"/>
  <c r="EQ152" i="1"/>
  <c r="ER152" i="1"/>
  <c r="ES152" i="1"/>
  <c r="ET152" i="1"/>
  <c r="EU152" i="1"/>
  <c r="EV152" i="1"/>
  <c r="EW152" i="1"/>
  <c r="EX152" i="1"/>
  <c r="EY152" i="1"/>
  <c r="EZ152" i="1"/>
  <c r="FA152" i="1"/>
  <c r="FB152" i="1"/>
  <c r="FC152" i="1"/>
  <c r="FD152" i="1"/>
  <c r="FE152" i="1"/>
  <c r="FF152" i="1"/>
  <c r="FG152" i="1"/>
  <c r="FH152" i="1"/>
  <c r="FI152" i="1"/>
  <c r="FJ152" i="1"/>
  <c r="FK152" i="1"/>
  <c r="FL152" i="1"/>
  <c r="FM152" i="1"/>
  <c r="FN152" i="1"/>
  <c r="FO152" i="1"/>
  <c r="FP152" i="1"/>
  <c r="FQ152" i="1"/>
  <c r="FR152" i="1"/>
  <c r="FS152" i="1"/>
  <c r="FT152" i="1"/>
  <c r="FU152" i="1"/>
  <c r="FV152" i="1"/>
  <c r="FW152" i="1"/>
  <c r="FX152" i="1"/>
  <c r="FY152" i="1"/>
  <c r="FZ152" i="1"/>
  <c r="GA152" i="1"/>
  <c r="GB152" i="1"/>
  <c r="GC152" i="1"/>
  <c r="GD152" i="1"/>
  <c r="GE152" i="1"/>
  <c r="GF152" i="1"/>
  <c r="GG152" i="1"/>
  <c r="GH152" i="1"/>
  <c r="GI152" i="1"/>
  <c r="GJ152" i="1"/>
  <c r="GK152" i="1"/>
  <c r="GL152" i="1"/>
  <c r="GM152" i="1"/>
  <c r="GN152" i="1"/>
  <c r="GO152" i="1"/>
  <c r="GP152" i="1"/>
  <c r="GQ152" i="1"/>
  <c r="GR152" i="1"/>
  <c r="GS152" i="1"/>
  <c r="GT152" i="1"/>
  <c r="GU152" i="1"/>
  <c r="GV152" i="1"/>
  <c r="GW152" i="1"/>
  <c r="GX152" i="1"/>
  <c r="C154" i="1"/>
  <c r="D154" i="1"/>
  <c r="AC154" i="1"/>
  <c r="CQ154" i="1" s="1"/>
  <c r="P154" i="1" s="1"/>
  <c r="AD154" i="1"/>
  <c r="AE154" i="1"/>
  <c r="U142" i="7" s="1"/>
  <c r="AF154" i="1"/>
  <c r="AG154" i="1"/>
  <c r="AH154" i="1"/>
  <c r="CV154" i="1" s="1"/>
  <c r="U154" i="1" s="1"/>
  <c r="K147" i="7" s="1"/>
  <c r="AI154" i="1"/>
  <c r="AJ154" i="1"/>
  <c r="CX154" i="1" s="1"/>
  <c r="W154" i="1" s="1"/>
  <c r="CU154" i="1"/>
  <c r="T154" i="1" s="1"/>
  <c r="CW154" i="1"/>
  <c r="V154" i="1" s="1"/>
  <c r="GL154" i="1"/>
  <c r="GN154" i="1"/>
  <c r="GO154" i="1"/>
  <c r="GV154" i="1"/>
  <c r="HC154" i="1"/>
  <c r="GX154" i="1" s="1"/>
  <c r="C155" i="1"/>
  <c r="D155" i="1"/>
  <c r="I155" i="1"/>
  <c r="K155" i="1"/>
  <c r="AC155" i="1"/>
  <c r="AE155" i="1"/>
  <c r="U149" i="7" s="1"/>
  <c r="AF155" i="1"/>
  <c r="AG155" i="1"/>
  <c r="CU155" i="1" s="1"/>
  <c r="T155" i="1" s="1"/>
  <c r="AG161" i="1" s="1"/>
  <c r="AG152" i="1" s="1"/>
  <c r="AH155" i="1"/>
  <c r="CV155" i="1" s="1"/>
  <c r="U155" i="1" s="1"/>
  <c r="K155" i="7" s="1"/>
  <c r="AI155" i="1"/>
  <c r="CW155" i="1" s="1"/>
  <c r="V155" i="1" s="1"/>
  <c r="AJ155" i="1"/>
  <c r="CX155" i="1" s="1"/>
  <c r="W155" i="1" s="1"/>
  <c r="CQ155" i="1"/>
  <c r="P155" i="1" s="1"/>
  <c r="J152" i="7" s="1"/>
  <c r="GL155" i="1"/>
  <c r="BZ161" i="1" s="1"/>
  <c r="BZ152" i="1" s="1"/>
  <c r="GN155" i="1"/>
  <c r="CB161" i="1" s="1"/>
  <c r="CB152" i="1" s="1"/>
  <c r="GO155" i="1"/>
  <c r="GV155" i="1"/>
  <c r="HC155" i="1"/>
  <c r="GX155" i="1" s="1"/>
  <c r="CJ161" i="1" s="1"/>
  <c r="CJ152" i="1" s="1"/>
  <c r="C156" i="1"/>
  <c r="D156" i="1"/>
  <c r="AC156" i="1"/>
  <c r="CQ156" i="1" s="1"/>
  <c r="P156" i="1" s="1"/>
  <c r="J160" i="7" s="1"/>
  <c r="AD156" i="1"/>
  <c r="AE156" i="1"/>
  <c r="U157" i="7" s="1"/>
  <c r="AF156" i="1"/>
  <c r="AG156" i="1"/>
  <c r="AH156" i="1"/>
  <c r="CV156" i="1" s="1"/>
  <c r="U156" i="1" s="1"/>
  <c r="K163" i="7" s="1"/>
  <c r="AI156" i="1"/>
  <c r="CW156" i="1" s="1"/>
  <c r="V156" i="1" s="1"/>
  <c r="AJ156" i="1"/>
  <c r="CX156" i="1" s="1"/>
  <c r="W156" i="1" s="1"/>
  <c r="CR156" i="1"/>
  <c r="Q156" i="1" s="1"/>
  <c r="CS156" i="1"/>
  <c r="CU156" i="1"/>
  <c r="T156" i="1" s="1"/>
  <c r="GL156" i="1"/>
  <c r="GN156" i="1"/>
  <c r="GO156" i="1"/>
  <c r="GV156" i="1"/>
  <c r="HC156" i="1"/>
  <c r="GX156" i="1" s="1"/>
  <c r="C157" i="1"/>
  <c r="D157" i="1"/>
  <c r="AC157" i="1"/>
  <c r="CQ157" i="1" s="1"/>
  <c r="P157" i="1" s="1"/>
  <c r="J168" i="7" s="1"/>
  <c r="AD157" i="1"/>
  <c r="AB157" i="1" s="1"/>
  <c r="AE157" i="1"/>
  <c r="U165" i="7" s="1"/>
  <c r="AF157" i="1"/>
  <c r="AG157" i="1"/>
  <c r="AH157" i="1"/>
  <c r="CV157" i="1" s="1"/>
  <c r="U157" i="1" s="1"/>
  <c r="K171" i="7" s="1"/>
  <c r="AI157" i="1"/>
  <c r="AJ157" i="1"/>
  <c r="CX157" i="1" s="1"/>
  <c r="W157" i="1" s="1"/>
  <c r="CR157" i="1"/>
  <c r="Q157" i="1" s="1"/>
  <c r="J167" i="7" s="1"/>
  <c r="CS157" i="1"/>
  <c r="CU157" i="1"/>
  <c r="T157" i="1" s="1"/>
  <c r="CW157" i="1"/>
  <c r="V157" i="1" s="1"/>
  <c r="GL157" i="1"/>
  <c r="GN157" i="1"/>
  <c r="GO157" i="1"/>
  <c r="GV157" i="1"/>
  <c r="HC157" i="1"/>
  <c r="GX157" i="1" s="1"/>
  <c r="C158" i="1"/>
  <c r="D158" i="1"/>
  <c r="AC158" i="1"/>
  <c r="AE158" i="1"/>
  <c r="CR158" i="1" s="1"/>
  <c r="Q158" i="1" s="1"/>
  <c r="AF158" i="1"/>
  <c r="CT158" i="1" s="1"/>
  <c r="S158" i="1" s="1"/>
  <c r="AG158" i="1"/>
  <c r="CU158" i="1" s="1"/>
  <c r="T158" i="1" s="1"/>
  <c r="AH158" i="1"/>
  <c r="CV158" i="1" s="1"/>
  <c r="U158" i="1" s="1"/>
  <c r="AI158" i="1"/>
  <c r="CW158" i="1" s="1"/>
  <c r="V158" i="1" s="1"/>
  <c r="AJ158" i="1"/>
  <c r="CX158" i="1" s="1"/>
  <c r="W158" i="1" s="1"/>
  <c r="CQ158" i="1"/>
  <c r="P158" i="1" s="1"/>
  <c r="GL158" i="1"/>
  <c r="GN158" i="1"/>
  <c r="GO158" i="1"/>
  <c r="GV158" i="1"/>
  <c r="HC158" i="1"/>
  <c r="GX158" i="1" s="1"/>
  <c r="C159" i="1"/>
  <c r="D159" i="1"/>
  <c r="AC159" i="1"/>
  <c r="CQ159" i="1" s="1"/>
  <c r="P159" i="1" s="1"/>
  <c r="CP159" i="1" s="1"/>
  <c r="O159" i="1" s="1"/>
  <c r="AD159" i="1"/>
  <c r="AB159" i="1" s="1"/>
  <c r="AE159" i="1"/>
  <c r="AF159" i="1"/>
  <c r="CT159" i="1" s="1"/>
  <c r="S159" i="1" s="1"/>
  <c r="CZ159" i="1" s="1"/>
  <c r="Y159" i="1" s="1"/>
  <c r="AG159" i="1"/>
  <c r="AH159" i="1"/>
  <c r="CV159" i="1" s="1"/>
  <c r="U159" i="1" s="1"/>
  <c r="AI159" i="1"/>
  <c r="CW159" i="1" s="1"/>
  <c r="V159" i="1" s="1"/>
  <c r="AJ159" i="1"/>
  <c r="CX159" i="1" s="1"/>
  <c r="W159" i="1" s="1"/>
  <c r="CR159" i="1"/>
  <c r="Q159" i="1" s="1"/>
  <c r="CS159" i="1"/>
  <c r="R159" i="1" s="1"/>
  <c r="GK159" i="1" s="1"/>
  <c r="CU159" i="1"/>
  <c r="T159" i="1" s="1"/>
  <c r="CY159" i="1"/>
  <c r="X159" i="1" s="1"/>
  <c r="GL159" i="1"/>
  <c r="GN159" i="1"/>
  <c r="GO159" i="1"/>
  <c r="GV159" i="1"/>
  <c r="HC159" i="1" s="1"/>
  <c r="GX159" i="1" s="1"/>
  <c r="GM159" i="1" s="1"/>
  <c r="GP159" i="1" s="1"/>
  <c r="B161" i="1"/>
  <c r="B152" i="1" s="1"/>
  <c r="C161" i="1"/>
  <c r="C152" i="1" s="1"/>
  <c r="D161" i="1"/>
  <c r="D152" i="1" s="1"/>
  <c r="F161" i="1"/>
  <c r="F152" i="1" s="1"/>
  <c r="G161" i="1"/>
  <c r="AH161" i="1"/>
  <c r="AH152" i="1" s="1"/>
  <c r="AJ161" i="1"/>
  <c r="AJ152" i="1" s="1"/>
  <c r="BX161" i="1"/>
  <c r="BX152" i="1" s="1"/>
  <c r="BY161" i="1"/>
  <c r="BY152" i="1" s="1"/>
  <c r="CC161" i="1"/>
  <c r="CC152" i="1" s="1"/>
  <c r="CK161" i="1"/>
  <c r="CK152" i="1" s="1"/>
  <c r="CL161" i="1"/>
  <c r="CL152" i="1" s="1"/>
  <c r="CM161" i="1"/>
  <c r="CM152" i="1" s="1"/>
  <c r="D191" i="1"/>
  <c r="E193" i="1"/>
  <c r="Z193" i="1"/>
  <c r="AA193" i="1"/>
  <c r="AM193" i="1"/>
  <c r="AN193" i="1"/>
  <c r="BE193" i="1"/>
  <c r="BF193" i="1"/>
  <c r="BG193" i="1"/>
  <c r="BH193" i="1"/>
  <c r="BI193" i="1"/>
  <c r="BJ193" i="1"/>
  <c r="BK193" i="1"/>
  <c r="BL193" i="1"/>
  <c r="BM193" i="1"/>
  <c r="BN193" i="1"/>
  <c r="BO193" i="1"/>
  <c r="BP193" i="1"/>
  <c r="BQ193" i="1"/>
  <c r="BR193" i="1"/>
  <c r="BS193" i="1"/>
  <c r="BT193" i="1"/>
  <c r="BU193" i="1"/>
  <c r="BV193" i="1"/>
  <c r="BW193" i="1"/>
  <c r="CN193" i="1"/>
  <c r="CO193" i="1"/>
  <c r="CP193" i="1"/>
  <c r="CQ193" i="1"/>
  <c r="CR193" i="1"/>
  <c r="CS193" i="1"/>
  <c r="CT193" i="1"/>
  <c r="CU193" i="1"/>
  <c r="CV193" i="1"/>
  <c r="CW193" i="1"/>
  <c r="CX193" i="1"/>
  <c r="CY193" i="1"/>
  <c r="CZ193" i="1"/>
  <c r="DA193" i="1"/>
  <c r="DB193" i="1"/>
  <c r="DC193" i="1"/>
  <c r="DD193" i="1"/>
  <c r="DE193" i="1"/>
  <c r="DF193" i="1"/>
  <c r="DG193" i="1"/>
  <c r="DH193" i="1"/>
  <c r="DI193" i="1"/>
  <c r="DJ193" i="1"/>
  <c r="DK193" i="1"/>
  <c r="DL193" i="1"/>
  <c r="DM193" i="1"/>
  <c r="DN193" i="1"/>
  <c r="DO193" i="1"/>
  <c r="DP193" i="1"/>
  <c r="DQ193" i="1"/>
  <c r="DR193" i="1"/>
  <c r="DS193" i="1"/>
  <c r="DT193" i="1"/>
  <c r="DU193" i="1"/>
  <c r="DV193" i="1"/>
  <c r="DW193" i="1"/>
  <c r="DX193" i="1"/>
  <c r="DY193" i="1"/>
  <c r="DZ193" i="1"/>
  <c r="EA193" i="1"/>
  <c r="EB193" i="1"/>
  <c r="EC193" i="1"/>
  <c r="ED193" i="1"/>
  <c r="EE193" i="1"/>
  <c r="EF193" i="1"/>
  <c r="EG193" i="1"/>
  <c r="EH193" i="1"/>
  <c r="EI193" i="1"/>
  <c r="EJ193" i="1"/>
  <c r="EK193" i="1"/>
  <c r="EL193" i="1"/>
  <c r="EM193" i="1"/>
  <c r="EN193" i="1"/>
  <c r="EO193" i="1"/>
  <c r="EP193" i="1"/>
  <c r="EQ193" i="1"/>
  <c r="ER193" i="1"/>
  <c r="ES193" i="1"/>
  <c r="ET193" i="1"/>
  <c r="EU193" i="1"/>
  <c r="EV193" i="1"/>
  <c r="EW193" i="1"/>
  <c r="EX193" i="1"/>
  <c r="EY193" i="1"/>
  <c r="EZ193" i="1"/>
  <c r="FA193" i="1"/>
  <c r="FB193" i="1"/>
  <c r="FC193" i="1"/>
  <c r="FD193" i="1"/>
  <c r="FE193" i="1"/>
  <c r="FF193" i="1"/>
  <c r="FG193" i="1"/>
  <c r="FH193" i="1"/>
  <c r="FI193" i="1"/>
  <c r="FJ193" i="1"/>
  <c r="FK193" i="1"/>
  <c r="FL193" i="1"/>
  <c r="FM193" i="1"/>
  <c r="FN193" i="1"/>
  <c r="FO193" i="1"/>
  <c r="FP193" i="1"/>
  <c r="FQ193" i="1"/>
  <c r="FR193" i="1"/>
  <c r="FS193" i="1"/>
  <c r="FT193" i="1"/>
  <c r="FU193" i="1"/>
  <c r="FV193" i="1"/>
  <c r="FW193" i="1"/>
  <c r="FX193" i="1"/>
  <c r="FY193" i="1"/>
  <c r="FZ193" i="1"/>
  <c r="GA193" i="1"/>
  <c r="GB193" i="1"/>
  <c r="GC193" i="1"/>
  <c r="GD193" i="1"/>
  <c r="GE193" i="1"/>
  <c r="GF193" i="1"/>
  <c r="GG193" i="1"/>
  <c r="GH193" i="1"/>
  <c r="GI193" i="1"/>
  <c r="GJ193" i="1"/>
  <c r="GK193" i="1"/>
  <c r="GL193" i="1"/>
  <c r="GM193" i="1"/>
  <c r="GN193" i="1"/>
  <c r="GO193" i="1"/>
  <c r="GP193" i="1"/>
  <c r="GQ193" i="1"/>
  <c r="GR193" i="1"/>
  <c r="GS193" i="1"/>
  <c r="GT193" i="1"/>
  <c r="GU193" i="1"/>
  <c r="GV193" i="1"/>
  <c r="GW193" i="1"/>
  <c r="GX193" i="1"/>
  <c r="C195" i="1"/>
  <c r="D195" i="1"/>
  <c r="AC195" i="1"/>
  <c r="AE195" i="1"/>
  <c r="AD195" i="1" s="1"/>
  <c r="AF195" i="1"/>
  <c r="CT195" i="1" s="1"/>
  <c r="S195" i="1" s="1"/>
  <c r="AG195" i="1"/>
  <c r="CU195" i="1" s="1"/>
  <c r="T195" i="1" s="1"/>
  <c r="AH195" i="1"/>
  <c r="AI195" i="1"/>
  <c r="CW195" i="1" s="1"/>
  <c r="V195" i="1" s="1"/>
  <c r="AJ195" i="1"/>
  <c r="CV195" i="1"/>
  <c r="U195" i="1" s="1"/>
  <c r="CX195" i="1"/>
  <c r="W195" i="1" s="1"/>
  <c r="GL195" i="1"/>
  <c r="GN195" i="1"/>
  <c r="GO195" i="1"/>
  <c r="GV195" i="1"/>
  <c r="HC195" i="1"/>
  <c r="GX195" i="1" s="1"/>
  <c r="C196" i="1"/>
  <c r="D196" i="1"/>
  <c r="AC196" i="1"/>
  <c r="AE196" i="1"/>
  <c r="AD196" i="1" s="1"/>
  <c r="AF196" i="1"/>
  <c r="CT196" i="1" s="1"/>
  <c r="S196" i="1" s="1"/>
  <c r="AG196" i="1"/>
  <c r="CU196" i="1" s="1"/>
  <c r="T196" i="1" s="1"/>
  <c r="AH196" i="1"/>
  <c r="CV196" i="1" s="1"/>
  <c r="U196" i="1" s="1"/>
  <c r="AI196" i="1"/>
  <c r="CW196" i="1" s="1"/>
  <c r="V196" i="1" s="1"/>
  <c r="AJ196" i="1"/>
  <c r="CX196" i="1" s="1"/>
  <c r="W196" i="1" s="1"/>
  <c r="CR196" i="1"/>
  <c r="Q196" i="1" s="1"/>
  <c r="GL196" i="1"/>
  <c r="GN196" i="1"/>
  <c r="GO196" i="1"/>
  <c r="GV196" i="1"/>
  <c r="HC196" i="1" s="1"/>
  <c r="GX196" i="1" s="1"/>
  <c r="C197" i="1"/>
  <c r="D197" i="1"/>
  <c r="AC197" i="1"/>
  <c r="AE197" i="1"/>
  <c r="AD197" i="1" s="1"/>
  <c r="AF197" i="1"/>
  <c r="AG197" i="1"/>
  <c r="CU197" i="1" s="1"/>
  <c r="T197" i="1" s="1"/>
  <c r="AH197" i="1"/>
  <c r="AI197" i="1"/>
  <c r="CW197" i="1" s="1"/>
  <c r="V197" i="1" s="1"/>
  <c r="AJ197" i="1"/>
  <c r="CR197" i="1"/>
  <c r="Q197" i="1" s="1"/>
  <c r="CT197" i="1"/>
  <c r="S197" i="1" s="1"/>
  <c r="CV197" i="1"/>
  <c r="U197" i="1" s="1"/>
  <c r="CX197" i="1"/>
  <c r="W197" i="1" s="1"/>
  <c r="GL197" i="1"/>
  <c r="GN197" i="1"/>
  <c r="GO197" i="1"/>
  <c r="GV197" i="1"/>
  <c r="HC197" i="1" s="1"/>
  <c r="GX197" i="1" s="1"/>
  <c r="C198" i="1"/>
  <c r="D198" i="1"/>
  <c r="AC198" i="1"/>
  <c r="AE198" i="1"/>
  <c r="AD198" i="1" s="1"/>
  <c r="AF198" i="1"/>
  <c r="CT198" i="1" s="1"/>
  <c r="S198" i="1" s="1"/>
  <c r="AG198" i="1"/>
  <c r="CU198" i="1" s="1"/>
  <c r="T198" i="1" s="1"/>
  <c r="AH198" i="1"/>
  <c r="CV198" i="1" s="1"/>
  <c r="U198" i="1" s="1"/>
  <c r="AI198" i="1"/>
  <c r="CW198" i="1" s="1"/>
  <c r="V198" i="1" s="1"/>
  <c r="AJ198" i="1"/>
  <c r="CX198" i="1" s="1"/>
  <c r="W198" i="1" s="1"/>
  <c r="GL198" i="1"/>
  <c r="GN198" i="1"/>
  <c r="GO198" i="1"/>
  <c r="GV198" i="1"/>
  <c r="HC198" i="1"/>
  <c r="GX198" i="1" s="1"/>
  <c r="C199" i="1"/>
  <c r="D199" i="1"/>
  <c r="AC199" i="1"/>
  <c r="AE199" i="1"/>
  <c r="AD199" i="1" s="1"/>
  <c r="AF199" i="1"/>
  <c r="AG199" i="1"/>
  <c r="CU199" i="1" s="1"/>
  <c r="T199" i="1" s="1"/>
  <c r="AH199" i="1"/>
  <c r="AI199" i="1"/>
  <c r="CW199" i="1" s="1"/>
  <c r="V199" i="1" s="1"/>
  <c r="AJ199" i="1"/>
  <c r="CX199" i="1" s="1"/>
  <c r="W199" i="1" s="1"/>
  <c r="CR199" i="1"/>
  <c r="Q199" i="1" s="1"/>
  <c r="CT199" i="1"/>
  <c r="S199" i="1" s="1"/>
  <c r="CV199" i="1"/>
  <c r="U199" i="1" s="1"/>
  <c r="GL199" i="1"/>
  <c r="GN199" i="1"/>
  <c r="GO199" i="1"/>
  <c r="GV199" i="1"/>
  <c r="HC199" i="1"/>
  <c r="GX199" i="1" s="1"/>
  <c r="C200" i="1"/>
  <c r="D200" i="1"/>
  <c r="AC200" i="1"/>
  <c r="AE200" i="1"/>
  <c r="AD200" i="1" s="1"/>
  <c r="AF200" i="1"/>
  <c r="CT200" i="1" s="1"/>
  <c r="S200" i="1" s="1"/>
  <c r="AG200" i="1"/>
  <c r="CU200" i="1" s="1"/>
  <c r="T200" i="1" s="1"/>
  <c r="AH200" i="1"/>
  <c r="CV200" i="1" s="1"/>
  <c r="U200" i="1" s="1"/>
  <c r="AI200" i="1"/>
  <c r="CW200" i="1" s="1"/>
  <c r="V200" i="1" s="1"/>
  <c r="AJ200" i="1"/>
  <c r="CX200" i="1"/>
  <c r="W200" i="1" s="1"/>
  <c r="GL200" i="1"/>
  <c r="GN200" i="1"/>
  <c r="GO200" i="1"/>
  <c r="GV200" i="1"/>
  <c r="HC200" i="1" s="1"/>
  <c r="GX200" i="1" s="1"/>
  <c r="C201" i="1"/>
  <c r="D201" i="1"/>
  <c r="AC201" i="1"/>
  <c r="AE201" i="1"/>
  <c r="AD201" i="1" s="1"/>
  <c r="AF201" i="1"/>
  <c r="AG201" i="1"/>
  <c r="CU201" i="1" s="1"/>
  <c r="T201" i="1" s="1"/>
  <c r="AH201" i="1"/>
  <c r="CV201" i="1" s="1"/>
  <c r="U201" i="1" s="1"/>
  <c r="AI201" i="1"/>
  <c r="CW201" i="1" s="1"/>
  <c r="V201" i="1" s="1"/>
  <c r="AJ201" i="1"/>
  <c r="CR201" i="1"/>
  <c r="Q201" i="1" s="1"/>
  <c r="CT201" i="1"/>
  <c r="S201" i="1" s="1"/>
  <c r="CX201" i="1"/>
  <c r="W201" i="1" s="1"/>
  <c r="GL201" i="1"/>
  <c r="GN201" i="1"/>
  <c r="GO201" i="1"/>
  <c r="GV201" i="1"/>
  <c r="HC201" i="1"/>
  <c r="GX201" i="1" s="1"/>
  <c r="C202" i="1"/>
  <c r="D202" i="1"/>
  <c r="AC202" i="1"/>
  <c r="AB202" i="1" s="1"/>
  <c r="AE202" i="1"/>
  <c r="AD202" i="1" s="1"/>
  <c r="AF202" i="1"/>
  <c r="AG202" i="1"/>
  <c r="CU202" i="1" s="1"/>
  <c r="T202" i="1" s="1"/>
  <c r="AH202" i="1"/>
  <c r="AI202" i="1"/>
  <c r="CW202" i="1" s="1"/>
  <c r="V202" i="1" s="1"/>
  <c r="AJ202" i="1"/>
  <c r="CT202" i="1"/>
  <c r="S202" i="1" s="1"/>
  <c r="CV202" i="1"/>
  <c r="U202" i="1" s="1"/>
  <c r="CX202" i="1"/>
  <c r="W202" i="1" s="1"/>
  <c r="GL202" i="1"/>
  <c r="GN202" i="1"/>
  <c r="GO202" i="1"/>
  <c r="GV202" i="1"/>
  <c r="GX202" i="1"/>
  <c r="HC202" i="1"/>
  <c r="I203" i="1"/>
  <c r="AC203" i="1"/>
  <c r="AE203" i="1"/>
  <c r="CR203" i="1" s="1"/>
  <c r="Q203" i="1" s="1"/>
  <c r="AF203" i="1"/>
  <c r="CT203" i="1" s="1"/>
  <c r="S203" i="1" s="1"/>
  <c r="AG203" i="1"/>
  <c r="CU203" i="1" s="1"/>
  <c r="T203" i="1" s="1"/>
  <c r="AH203" i="1"/>
  <c r="CV203" i="1" s="1"/>
  <c r="U203" i="1" s="1"/>
  <c r="AI203" i="1"/>
  <c r="CW203" i="1" s="1"/>
  <c r="V203" i="1" s="1"/>
  <c r="AJ203" i="1"/>
  <c r="CX203" i="1" s="1"/>
  <c r="W203" i="1" s="1"/>
  <c r="CQ203" i="1"/>
  <c r="P203" i="1" s="1"/>
  <c r="GL203" i="1"/>
  <c r="GN203" i="1"/>
  <c r="GO203" i="1"/>
  <c r="GV203" i="1"/>
  <c r="HC203" i="1" s="1"/>
  <c r="GX203" i="1" s="1"/>
  <c r="C204" i="1"/>
  <c r="D204" i="1"/>
  <c r="AC204" i="1"/>
  <c r="AD204" i="1"/>
  <c r="AB204" i="1" s="1"/>
  <c r="AE204" i="1"/>
  <c r="CR204" i="1" s="1"/>
  <c r="Q204" i="1" s="1"/>
  <c r="AF204" i="1"/>
  <c r="CT204" i="1" s="1"/>
  <c r="S204" i="1" s="1"/>
  <c r="AG204" i="1"/>
  <c r="AH204" i="1"/>
  <c r="CV204" i="1" s="1"/>
  <c r="U204" i="1" s="1"/>
  <c r="AI204" i="1"/>
  <c r="CW204" i="1" s="1"/>
  <c r="V204" i="1" s="1"/>
  <c r="AJ204" i="1"/>
  <c r="CX204" i="1" s="1"/>
  <c r="W204" i="1" s="1"/>
  <c r="CQ204" i="1"/>
  <c r="P204" i="1" s="1"/>
  <c r="CS204" i="1"/>
  <c r="R204" i="1" s="1"/>
  <c r="GK204" i="1" s="1"/>
  <c r="CU204" i="1"/>
  <c r="T204" i="1" s="1"/>
  <c r="GL204" i="1"/>
  <c r="GN204" i="1"/>
  <c r="GO204" i="1"/>
  <c r="GV204" i="1"/>
  <c r="HC204" i="1"/>
  <c r="GX204" i="1" s="1"/>
  <c r="C205" i="1"/>
  <c r="D205" i="1"/>
  <c r="AC205" i="1"/>
  <c r="CQ205" i="1" s="1"/>
  <c r="P205" i="1" s="1"/>
  <c r="CP205" i="1" s="1"/>
  <c r="O205" i="1" s="1"/>
  <c r="AE205" i="1"/>
  <c r="CR205" i="1" s="1"/>
  <c r="Q205" i="1" s="1"/>
  <c r="AF205" i="1"/>
  <c r="CT205" i="1" s="1"/>
  <c r="S205" i="1" s="1"/>
  <c r="AG205" i="1"/>
  <c r="AH205" i="1"/>
  <c r="CV205" i="1" s="1"/>
  <c r="U205" i="1" s="1"/>
  <c r="AI205" i="1"/>
  <c r="AJ205" i="1"/>
  <c r="CX205" i="1" s="1"/>
  <c r="W205" i="1" s="1"/>
  <c r="CS205" i="1"/>
  <c r="R205" i="1" s="1"/>
  <c r="GK205" i="1" s="1"/>
  <c r="CU205" i="1"/>
  <c r="T205" i="1" s="1"/>
  <c r="CW205" i="1"/>
  <c r="V205" i="1" s="1"/>
  <c r="GL205" i="1"/>
  <c r="GN205" i="1"/>
  <c r="GO205" i="1"/>
  <c r="GV205" i="1"/>
  <c r="HC205" i="1"/>
  <c r="GX205" i="1" s="1"/>
  <c r="C206" i="1"/>
  <c r="D206" i="1"/>
  <c r="AC206" i="1"/>
  <c r="AE206" i="1"/>
  <c r="CR206" i="1" s="1"/>
  <c r="Q206" i="1" s="1"/>
  <c r="AF206" i="1"/>
  <c r="CT206" i="1" s="1"/>
  <c r="S206" i="1" s="1"/>
  <c r="AG206" i="1"/>
  <c r="CU206" i="1" s="1"/>
  <c r="T206" i="1" s="1"/>
  <c r="AH206" i="1"/>
  <c r="CV206" i="1" s="1"/>
  <c r="U206" i="1" s="1"/>
  <c r="AI206" i="1"/>
  <c r="CW206" i="1" s="1"/>
  <c r="V206" i="1" s="1"/>
  <c r="AJ206" i="1"/>
  <c r="CX206" i="1" s="1"/>
  <c r="W206" i="1" s="1"/>
  <c r="CQ206" i="1"/>
  <c r="P206" i="1" s="1"/>
  <c r="GL206" i="1"/>
  <c r="GN206" i="1"/>
  <c r="GO206" i="1"/>
  <c r="GV206" i="1"/>
  <c r="HC206" i="1" s="1"/>
  <c r="GX206" i="1" s="1"/>
  <c r="C207" i="1"/>
  <c r="D207" i="1"/>
  <c r="AC207" i="1"/>
  <c r="AD207" i="1"/>
  <c r="AB207" i="1" s="1"/>
  <c r="AE207" i="1"/>
  <c r="CR207" i="1" s="1"/>
  <c r="Q207" i="1" s="1"/>
  <c r="AF207" i="1"/>
  <c r="CT207" i="1" s="1"/>
  <c r="S207" i="1" s="1"/>
  <c r="AG207" i="1"/>
  <c r="AH207" i="1"/>
  <c r="CV207" i="1" s="1"/>
  <c r="U207" i="1" s="1"/>
  <c r="AI207" i="1"/>
  <c r="CW207" i="1" s="1"/>
  <c r="V207" i="1" s="1"/>
  <c r="AJ207" i="1"/>
  <c r="CX207" i="1" s="1"/>
  <c r="W207" i="1" s="1"/>
  <c r="CQ207" i="1"/>
  <c r="P207" i="1" s="1"/>
  <c r="CS207" i="1"/>
  <c r="R207" i="1" s="1"/>
  <c r="GK207" i="1" s="1"/>
  <c r="CU207" i="1"/>
  <c r="T207" i="1" s="1"/>
  <c r="GL207" i="1"/>
  <c r="GN207" i="1"/>
  <c r="GO207" i="1"/>
  <c r="GV207" i="1"/>
  <c r="HC207" i="1"/>
  <c r="GX207" i="1" s="1"/>
  <c r="C208" i="1"/>
  <c r="D208" i="1"/>
  <c r="AC208" i="1"/>
  <c r="CQ208" i="1" s="1"/>
  <c r="P208" i="1" s="1"/>
  <c r="AE208" i="1"/>
  <c r="CR208" i="1" s="1"/>
  <c r="Q208" i="1" s="1"/>
  <c r="AF208" i="1"/>
  <c r="CT208" i="1" s="1"/>
  <c r="S208" i="1" s="1"/>
  <c r="AG208" i="1"/>
  <c r="AH208" i="1"/>
  <c r="CV208" i="1" s="1"/>
  <c r="U208" i="1" s="1"/>
  <c r="AI208" i="1"/>
  <c r="AJ208" i="1"/>
  <c r="CX208" i="1" s="1"/>
  <c r="W208" i="1" s="1"/>
  <c r="CS208" i="1"/>
  <c r="R208" i="1" s="1"/>
  <c r="GK208" i="1" s="1"/>
  <c r="CU208" i="1"/>
  <c r="T208" i="1" s="1"/>
  <c r="CW208" i="1"/>
  <c r="V208" i="1" s="1"/>
  <c r="GL208" i="1"/>
  <c r="GN208" i="1"/>
  <c r="GO208" i="1"/>
  <c r="GV208" i="1"/>
  <c r="HC208" i="1"/>
  <c r="GX208" i="1" s="1"/>
  <c r="C209" i="1"/>
  <c r="D209" i="1"/>
  <c r="AC209" i="1"/>
  <c r="AE209" i="1"/>
  <c r="CR209" i="1" s="1"/>
  <c r="Q209" i="1" s="1"/>
  <c r="AF209" i="1"/>
  <c r="CT209" i="1" s="1"/>
  <c r="S209" i="1" s="1"/>
  <c r="AG209" i="1"/>
  <c r="CU209" i="1" s="1"/>
  <c r="T209" i="1" s="1"/>
  <c r="AH209" i="1"/>
  <c r="CV209" i="1" s="1"/>
  <c r="U209" i="1" s="1"/>
  <c r="AI209" i="1"/>
  <c r="CW209" i="1" s="1"/>
  <c r="V209" i="1" s="1"/>
  <c r="AJ209" i="1"/>
  <c r="CX209" i="1" s="1"/>
  <c r="W209" i="1" s="1"/>
  <c r="CQ209" i="1"/>
  <c r="P209" i="1" s="1"/>
  <c r="GL209" i="1"/>
  <c r="GN209" i="1"/>
  <c r="GO209" i="1"/>
  <c r="GV209" i="1"/>
  <c r="HC209" i="1" s="1"/>
  <c r="GX209" i="1" s="1"/>
  <c r="C210" i="1"/>
  <c r="D210" i="1"/>
  <c r="AC210" i="1"/>
  <c r="AD210" i="1"/>
  <c r="AB210" i="1" s="1"/>
  <c r="AE210" i="1"/>
  <c r="CR210" i="1" s="1"/>
  <c r="Q210" i="1" s="1"/>
  <c r="AF210" i="1"/>
  <c r="CT210" i="1" s="1"/>
  <c r="S210" i="1" s="1"/>
  <c r="AG210" i="1"/>
  <c r="AH210" i="1"/>
  <c r="CV210" i="1" s="1"/>
  <c r="U210" i="1" s="1"/>
  <c r="AI210" i="1"/>
  <c r="CW210" i="1" s="1"/>
  <c r="V210" i="1" s="1"/>
  <c r="AJ210" i="1"/>
  <c r="CX210" i="1" s="1"/>
  <c r="W210" i="1" s="1"/>
  <c r="CQ210" i="1"/>
  <c r="P210" i="1" s="1"/>
  <c r="CS210" i="1"/>
  <c r="R210" i="1" s="1"/>
  <c r="GK210" i="1" s="1"/>
  <c r="CU210" i="1"/>
  <c r="T210" i="1" s="1"/>
  <c r="GL210" i="1"/>
  <c r="GN210" i="1"/>
  <c r="GO210" i="1"/>
  <c r="GV210" i="1"/>
  <c r="HC210" i="1"/>
  <c r="GX210" i="1" s="1"/>
  <c r="C211" i="1"/>
  <c r="D211" i="1"/>
  <c r="AC211" i="1"/>
  <c r="CQ211" i="1" s="1"/>
  <c r="P211" i="1" s="1"/>
  <c r="CP211" i="1" s="1"/>
  <c r="O211" i="1" s="1"/>
  <c r="AE211" i="1"/>
  <c r="CR211" i="1" s="1"/>
  <c r="Q211" i="1" s="1"/>
  <c r="AF211" i="1"/>
  <c r="CT211" i="1" s="1"/>
  <c r="S211" i="1" s="1"/>
  <c r="AG211" i="1"/>
  <c r="AH211" i="1"/>
  <c r="CV211" i="1" s="1"/>
  <c r="U211" i="1" s="1"/>
  <c r="AI211" i="1"/>
  <c r="AJ211" i="1"/>
  <c r="CX211" i="1" s="1"/>
  <c r="W211" i="1" s="1"/>
  <c r="CS211" i="1"/>
  <c r="R211" i="1" s="1"/>
  <c r="GK211" i="1" s="1"/>
  <c r="CU211" i="1"/>
  <c r="T211" i="1" s="1"/>
  <c r="CW211" i="1"/>
  <c r="V211" i="1" s="1"/>
  <c r="GL211" i="1"/>
  <c r="GN211" i="1"/>
  <c r="GO211" i="1"/>
  <c r="GV211" i="1"/>
  <c r="HC211" i="1"/>
  <c r="GX211" i="1" s="1"/>
  <c r="I212" i="1"/>
  <c r="AC212" i="1"/>
  <c r="AE212" i="1"/>
  <c r="AD212" i="1" s="1"/>
  <c r="AF212" i="1"/>
  <c r="AG212" i="1"/>
  <c r="CU212" i="1" s="1"/>
  <c r="T212" i="1" s="1"/>
  <c r="AH212" i="1"/>
  <c r="CV212" i="1" s="1"/>
  <c r="U212" i="1" s="1"/>
  <c r="AI212" i="1"/>
  <c r="CW212" i="1" s="1"/>
  <c r="V212" i="1" s="1"/>
  <c r="AJ212" i="1"/>
  <c r="CR212" i="1"/>
  <c r="Q212" i="1" s="1"/>
  <c r="CT212" i="1"/>
  <c r="S212" i="1" s="1"/>
  <c r="CX212" i="1"/>
  <c r="W212" i="1" s="1"/>
  <c r="GL212" i="1"/>
  <c r="GN212" i="1"/>
  <c r="GO212" i="1"/>
  <c r="GV212" i="1"/>
  <c r="HC212" i="1"/>
  <c r="GX212" i="1" s="1"/>
  <c r="C213" i="1"/>
  <c r="D213" i="1"/>
  <c r="AC213" i="1"/>
  <c r="AB213" i="1" s="1"/>
  <c r="AE213" i="1"/>
  <c r="AD213" i="1" s="1"/>
  <c r="AF213" i="1"/>
  <c r="AG213" i="1"/>
  <c r="CU213" i="1" s="1"/>
  <c r="T213" i="1" s="1"/>
  <c r="AH213" i="1"/>
  <c r="AI213" i="1"/>
  <c r="CW213" i="1" s="1"/>
  <c r="V213" i="1" s="1"/>
  <c r="AJ213" i="1"/>
  <c r="CT213" i="1"/>
  <c r="S213" i="1" s="1"/>
  <c r="CV213" i="1"/>
  <c r="U213" i="1" s="1"/>
  <c r="CX213" i="1"/>
  <c r="W213" i="1" s="1"/>
  <c r="GL213" i="1"/>
  <c r="GN213" i="1"/>
  <c r="GO213" i="1"/>
  <c r="GV213" i="1"/>
  <c r="HC213" i="1" s="1"/>
  <c r="GX213" i="1" s="1"/>
  <c r="I214" i="1"/>
  <c r="AC214" i="1"/>
  <c r="AE214" i="1"/>
  <c r="CR214" i="1" s="1"/>
  <c r="Q214" i="1" s="1"/>
  <c r="AF214" i="1"/>
  <c r="CT214" i="1" s="1"/>
  <c r="S214" i="1" s="1"/>
  <c r="AG214" i="1"/>
  <c r="CU214" i="1" s="1"/>
  <c r="T214" i="1" s="1"/>
  <c r="AH214" i="1"/>
  <c r="CV214" i="1" s="1"/>
  <c r="U214" i="1" s="1"/>
  <c r="AI214" i="1"/>
  <c r="CW214" i="1" s="1"/>
  <c r="V214" i="1" s="1"/>
  <c r="AJ214" i="1"/>
  <c r="CX214" i="1" s="1"/>
  <c r="W214" i="1" s="1"/>
  <c r="CQ214" i="1"/>
  <c r="P214" i="1" s="1"/>
  <c r="GL214" i="1"/>
  <c r="GN214" i="1"/>
  <c r="GO214" i="1"/>
  <c r="GV214" i="1"/>
  <c r="HC214" i="1" s="1"/>
  <c r="GX214" i="1" s="1"/>
  <c r="C215" i="1"/>
  <c r="D215" i="1"/>
  <c r="AC215" i="1"/>
  <c r="AD215" i="1"/>
  <c r="AB215" i="1" s="1"/>
  <c r="AE215" i="1"/>
  <c r="CR215" i="1" s="1"/>
  <c r="Q215" i="1" s="1"/>
  <c r="AF215" i="1"/>
  <c r="CT215" i="1" s="1"/>
  <c r="S215" i="1" s="1"/>
  <c r="AG215" i="1"/>
  <c r="AH215" i="1"/>
  <c r="CV215" i="1" s="1"/>
  <c r="U215" i="1" s="1"/>
  <c r="AI215" i="1"/>
  <c r="CW215" i="1" s="1"/>
  <c r="V215" i="1" s="1"/>
  <c r="AJ215" i="1"/>
  <c r="CX215" i="1" s="1"/>
  <c r="W215" i="1" s="1"/>
  <c r="CQ215" i="1"/>
  <c r="P215" i="1" s="1"/>
  <c r="CS215" i="1"/>
  <c r="R215" i="1" s="1"/>
  <c r="GK215" i="1" s="1"/>
  <c r="CU215" i="1"/>
  <c r="T215" i="1" s="1"/>
  <c r="GL215" i="1"/>
  <c r="GN215" i="1"/>
  <c r="GO215" i="1"/>
  <c r="GV215" i="1"/>
  <c r="HC215" i="1"/>
  <c r="GX215" i="1" s="1"/>
  <c r="I216" i="1"/>
  <c r="AC216" i="1"/>
  <c r="AE216" i="1"/>
  <c r="AD216" i="1" s="1"/>
  <c r="AF216" i="1"/>
  <c r="CT216" i="1" s="1"/>
  <c r="S216" i="1" s="1"/>
  <c r="AG216" i="1"/>
  <c r="CU216" i="1" s="1"/>
  <c r="T216" i="1" s="1"/>
  <c r="AH216" i="1"/>
  <c r="CV216" i="1" s="1"/>
  <c r="U216" i="1" s="1"/>
  <c r="AI216" i="1"/>
  <c r="CW216" i="1" s="1"/>
  <c r="AJ216" i="1"/>
  <c r="CX216" i="1" s="1"/>
  <c r="W216" i="1" s="1"/>
  <c r="GL216" i="1"/>
  <c r="GN216" i="1"/>
  <c r="GO216" i="1"/>
  <c r="GV216" i="1"/>
  <c r="GX216" i="1"/>
  <c r="HC216" i="1"/>
  <c r="C217" i="1"/>
  <c r="D217" i="1"/>
  <c r="AC217" i="1"/>
  <c r="AB217" i="1" s="1"/>
  <c r="AE217" i="1"/>
  <c r="AD217" i="1" s="1"/>
  <c r="AF217" i="1"/>
  <c r="AG217" i="1"/>
  <c r="CU217" i="1" s="1"/>
  <c r="T217" i="1" s="1"/>
  <c r="AH217" i="1"/>
  <c r="CV217" i="1" s="1"/>
  <c r="U217" i="1" s="1"/>
  <c r="AI217" i="1"/>
  <c r="CW217" i="1" s="1"/>
  <c r="V217" i="1" s="1"/>
  <c r="AJ217" i="1"/>
  <c r="CX217" i="1" s="1"/>
  <c r="W217" i="1" s="1"/>
  <c r="CR217" i="1"/>
  <c r="Q217" i="1" s="1"/>
  <c r="CT217" i="1"/>
  <c r="S217" i="1" s="1"/>
  <c r="GL217" i="1"/>
  <c r="GN217" i="1"/>
  <c r="GO217" i="1"/>
  <c r="GV217" i="1"/>
  <c r="HC217" i="1"/>
  <c r="GX217" i="1" s="1"/>
  <c r="C218" i="1"/>
  <c r="D218" i="1"/>
  <c r="AC218" i="1"/>
  <c r="AE218" i="1"/>
  <c r="AD218" i="1" s="1"/>
  <c r="AF218" i="1"/>
  <c r="CT218" i="1" s="1"/>
  <c r="S218" i="1" s="1"/>
  <c r="AG218" i="1"/>
  <c r="CU218" i="1" s="1"/>
  <c r="T218" i="1" s="1"/>
  <c r="AH218" i="1"/>
  <c r="AI218" i="1"/>
  <c r="CW218" i="1" s="1"/>
  <c r="V218" i="1" s="1"/>
  <c r="AJ218" i="1"/>
  <c r="CV218" i="1"/>
  <c r="U218" i="1" s="1"/>
  <c r="CX218" i="1"/>
  <c r="W218" i="1" s="1"/>
  <c r="GL218" i="1"/>
  <c r="GN218" i="1"/>
  <c r="GO218" i="1"/>
  <c r="GV218" i="1"/>
  <c r="HC218" i="1"/>
  <c r="GX218" i="1" s="1"/>
  <c r="C219" i="1"/>
  <c r="D219" i="1"/>
  <c r="AC219" i="1"/>
  <c r="AE219" i="1"/>
  <c r="AD219" i="1" s="1"/>
  <c r="AF219" i="1"/>
  <c r="CT219" i="1" s="1"/>
  <c r="S219" i="1" s="1"/>
  <c r="AG219" i="1"/>
  <c r="CU219" i="1" s="1"/>
  <c r="T219" i="1" s="1"/>
  <c r="AH219" i="1"/>
  <c r="AI219" i="1"/>
  <c r="CW219" i="1" s="1"/>
  <c r="V219" i="1" s="1"/>
  <c r="AJ219" i="1"/>
  <c r="CX219" i="1" s="1"/>
  <c r="W219" i="1" s="1"/>
  <c r="CR219" i="1"/>
  <c r="Q219" i="1" s="1"/>
  <c r="CV219" i="1"/>
  <c r="U219" i="1" s="1"/>
  <c r="GL219" i="1"/>
  <c r="GN219" i="1"/>
  <c r="GO219" i="1"/>
  <c r="GV219" i="1"/>
  <c r="HC219" i="1" s="1"/>
  <c r="GX219" i="1" s="1"/>
  <c r="C220" i="1"/>
  <c r="D220" i="1"/>
  <c r="AC220" i="1"/>
  <c r="AE220" i="1"/>
  <c r="AD220" i="1" s="1"/>
  <c r="AF220" i="1"/>
  <c r="AG220" i="1"/>
  <c r="CU220" i="1" s="1"/>
  <c r="T220" i="1" s="1"/>
  <c r="AH220" i="1"/>
  <c r="AI220" i="1"/>
  <c r="CW220" i="1" s="1"/>
  <c r="V220" i="1" s="1"/>
  <c r="AJ220" i="1"/>
  <c r="CR220" i="1"/>
  <c r="Q220" i="1" s="1"/>
  <c r="CT220" i="1"/>
  <c r="S220" i="1" s="1"/>
  <c r="CV220" i="1"/>
  <c r="U220" i="1" s="1"/>
  <c r="CX220" i="1"/>
  <c r="W220" i="1" s="1"/>
  <c r="GL220" i="1"/>
  <c r="GN220" i="1"/>
  <c r="GO220" i="1"/>
  <c r="GV220" i="1"/>
  <c r="HC220" i="1" s="1"/>
  <c r="GX220" i="1" s="1"/>
  <c r="C221" i="1"/>
  <c r="D221" i="1"/>
  <c r="AC221" i="1"/>
  <c r="AE221" i="1"/>
  <c r="AD221" i="1" s="1"/>
  <c r="AF221" i="1"/>
  <c r="CT221" i="1" s="1"/>
  <c r="S221" i="1" s="1"/>
  <c r="AG221" i="1"/>
  <c r="CU221" i="1" s="1"/>
  <c r="T221" i="1" s="1"/>
  <c r="AH221" i="1"/>
  <c r="CV221" i="1" s="1"/>
  <c r="U221" i="1" s="1"/>
  <c r="AI221" i="1"/>
  <c r="CW221" i="1" s="1"/>
  <c r="V221" i="1" s="1"/>
  <c r="AJ221" i="1"/>
  <c r="CX221" i="1" s="1"/>
  <c r="W221" i="1" s="1"/>
  <c r="GL221" i="1"/>
  <c r="GN221" i="1"/>
  <c r="GO221" i="1"/>
  <c r="GV221" i="1"/>
  <c r="HC221" i="1"/>
  <c r="GX221" i="1" s="1"/>
  <c r="C222" i="1"/>
  <c r="D222" i="1"/>
  <c r="AC222" i="1"/>
  <c r="AE222" i="1"/>
  <c r="AD222" i="1" s="1"/>
  <c r="AF222" i="1"/>
  <c r="AG222" i="1"/>
  <c r="CU222" i="1" s="1"/>
  <c r="T222" i="1" s="1"/>
  <c r="AH222" i="1"/>
  <c r="AI222" i="1"/>
  <c r="CW222" i="1" s="1"/>
  <c r="V222" i="1" s="1"/>
  <c r="AJ222" i="1"/>
  <c r="CX222" i="1" s="1"/>
  <c r="W222" i="1" s="1"/>
  <c r="CR222" i="1"/>
  <c r="Q222" i="1" s="1"/>
  <c r="CT222" i="1"/>
  <c r="S222" i="1" s="1"/>
  <c r="CV222" i="1"/>
  <c r="U222" i="1" s="1"/>
  <c r="GL222" i="1"/>
  <c r="GN222" i="1"/>
  <c r="GO222" i="1"/>
  <c r="GV222" i="1"/>
  <c r="HC222" i="1"/>
  <c r="GX222" i="1" s="1"/>
  <c r="C223" i="1"/>
  <c r="D223" i="1"/>
  <c r="AC223" i="1"/>
  <c r="AE223" i="1"/>
  <c r="AD223" i="1" s="1"/>
  <c r="AF223" i="1"/>
  <c r="CT223" i="1" s="1"/>
  <c r="S223" i="1" s="1"/>
  <c r="AG223" i="1"/>
  <c r="CU223" i="1" s="1"/>
  <c r="T223" i="1" s="1"/>
  <c r="AH223" i="1"/>
  <c r="CV223" i="1" s="1"/>
  <c r="U223" i="1" s="1"/>
  <c r="AI223" i="1"/>
  <c r="CW223" i="1" s="1"/>
  <c r="V223" i="1" s="1"/>
  <c r="AJ223" i="1"/>
  <c r="CX223" i="1"/>
  <c r="W223" i="1" s="1"/>
  <c r="GL223" i="1"/>
  <c r="GN223" i="1"/>
  <c r="GO223" i="1"/>
  <c r="GV223" i="1"/>
  <c r="HC223" i="1" s="1"/>
  <c r="GX223" i="1" s="1"/>
  <c r="C224" i="1"/>
  <c r="D224" i="1"/>
  <c r="AC224" i="1"/>
  <c r="AE224" i="1"/>
  <c r="AD224" i="1" s="1"/>
  <c r="AF224" i="1"/>
  <c r="AG224" i="1"/>
  <c r="CU224" i="1" s="1"/>
  <c r="T224" i="1" s="1"/>
  <c r="AH224" i="1"/>
  <c r="CV224" i="1" s="1"/>
  <c r="U224" i="1" s="1"/>
  <c r="AI224" i="1"/>
  <c r="CW224" i="1" s="1"/>
  <c r="V224" i="1" s="1"/>
  <c r="AJ224" i="1"/>
  <c r="CR224" i="1"/>
  <c r="Q224" i="1" s="1"/>
  <c r="CT224" i="1"/>
  <c r="S224" i="1" s="1"/>
  <c r="CX224" i="1"/>
  <c r="W224" i="1" s="1"/>
  <c r="GL224" i="1"/>
  <c r="GN224" i="1"/>
  <c r="GO224" i="1"/>
  <c r="GV224" i="1"/>
  <c r="HC224" i="1"/>
  <c r="GX224" i="1" s="1"/>
  <c r="B226" i="1"/>
  <c r="B193" i="1" s="1"/>
  <c r="C226" i="1"/>
  <c r="C193" i="1" s="1"/>
  <c r="D226" i="1"/>
  <c r="D193" i="1" s="1"/>
  <c r="F226" i="1"/>
  <c r="F193" i="1" s="1"/>
  <c r="G226" i="1"/>
  <c r="AB226" i="1"/>
  <c r="AB193" i="1" s="1"/>
  <c r="AC226" i="1"/>
  <c r="AC193" i="1" s="1"/>
  <c r="AD226" i="1"/>
  <c r="AD193" i="1" s="1"/>
  <c r="AE226" i="1"/>
  <c r="AE193" i="1" s="1"/>
  <c r="AF226" i="1"/>
  <c r="AF193" i="1" s="1"/>
  <c r="AG226" i="1"/>
  <c r="AG193" i="1" s="1"/>
  <c r="AH226" i="1"/>
  <c r="AH193" i="1" s="1"/>
  <c r="AI226" i="1"/>
  <c r="AI193" i="1" s="1"/>
  <c r="AJ226" i="1"/>
  <c r="AJ193" i="1" s="1"/>
  <c r="AK226" i="1"/>
  <c r="AK193" i="1" s="1"/>
  <c r="AL226" i="1"/>
  <c r="AL193" i="1" s="1"/>
  <c r="BX226" i="1"/>
  <c r="BX193" i="1" s="1"/>
  <c r="BY226" i="1"/>
  <c r="BY193" i="1" s="1"/>
  <c r="BZ226" i="1"/>
  <c r="BZ193" i="1" s="1"/>
  <c r="CA226" i="1"/>
  <c r="CA193" i="1" s="1"/>
  <c r="CB226" i="1"/>
  <c r="CB193" i="1" s="1"/>
  <c r="CC226" i="1"/>
  <c r="CC193" i="1" s="1"/>
  <c r="CD226" i="1"/>
  <c r="CD193" i="1" s="1"/>
  <c r="CJ226" i="1"/>
  <c r="CJ193" i="1" s="1"/>
  <c r="CK226" i="1"/>
  <c r="CK193" i="1" s="1"/>
  <c r="CL226" i="1"/>
  <c r="CL193" i="1" s="1"/>
  <c r="CM226" i="1"/>
  <c r="CM193" i="1" s="1"/>
  <c r="D256" i="1"/>
  <c r="E258" i="1"/>
  <c r="Z258" i="1"/>
  <c r="AA258" i="1"/>
  <c r="AM258" i="1"/>
  <c r="AN258" i="1"/>
  <c r="BE258" i="1"/>
  <c r="BF258" i="1"/>
  <c r="BG258" i="1"/>
  <c r="BH258" i="1"/>
  <c r="BI258" i="1"/>
  <c r="BJ258" i="1"/>
  <c r="BK258" i="1"/>
  <c r="BL258" i="1"/>
  <c r="BM258" i="1"/>
  <c r="BN258" i="1"/>
  <c r="BO258" i="1"/>
  <c r="BP258" i="1"/>
  <c r="BQ258" i="1"/>
  <c r="BR258" i="1"/>
  <c r="BS258" i="1"/>
  <c r="BT258" i="1"/>
  <c r="BU258" i="1"/>
  <c r="BV258" i="1"/>
  <c r="BW258" i="1"/>
  <c r="CN258" i="1"/>
  <c r="CO258" i="1"/>
  <c r="CP258" i="1"/>
  <c r="CQ258" i="1"/>
  <c r="CR258" i="1"/>
  <c r="CS258" i="1"/>
  <c r="CT258" i="1"/>
  <c r="CU258" i="1"/>
  <c r="CV258" i="1"/>
  <c r="CW258" i="1"/>
  <c r="CX258" i="1"/>
  <c r="CY258" i="1"/>
  <c r="CZ258" i="1"/>
  <c r="DA258" i="1"/>
  <c r="DB258" i="1"/>
  <c r="DC258" i="1"/>
  <c r="DD258" i="1"/>
  <c r="DE258" i="1"/>
  <c r="DF258" i="1"/>
  <c r="DG258" i="1"/>
  <c r="DH258" i="1"/>
  <c r="DI258" i="1"/>
  <c r="DJ258" i="1"/>
  <c r="DK258" i="1"/>
  <c r="DL258" i="1"/>
  <c r="DM258" i="1"/>
  <c r="DN258" i="1"/>
  <c r="DO258" i="1"/>
  <c r="DP258" i="1"/>
  <c r="DQ258" i="1"/>
  <c r="DR258" i="1"/>
  <c r="DS258" i="1"/>
  <c r="DT258" i="1"/>
  <c r="DU258" i="1"/>
  <c r="DV258" i="1"/>
  <c r="DW258" i="1"/>
  <c r="DX258" i="1"/>
  <c r="DY258" i="1"/>
  <c r="DZ258" i="1"/>
  <c r="EA258" i="1"/>
  <c r="EB258" i="1"/>
  <c r="EC258" i="1"/>
  <c r="ED258" i="1"/>
  <c r="EE258" i="1"/>
  <c r="EF258" i="1"/>
  <c r="EG258" i="1"/>
  <c r="EH258" i="1"/>
  <c r="EI258" i="1"/>
  <c r="EJ258" i="1"/>
  <c r="EK258" i="1"/>
  <c r="EL258" i="1"/>
  <c r="EM258" i="1"/>
  <c r="EN258" i="1"/>
  <c r="EO258" i="1"/>
  <c r="EP258" i="1"/>
  <c r="EQ258" i="1"/>
  <c r="ER258" i="1"/>
  <c r="ES258" i="1"/>
  <c r="ET258" i="1"/>
  <c r="EU258" i="1"/>
  <c r="EV258" i="1"/>
  <c r="EW258" i="1"/>
  <c r="EX258" i="1"/>
  <c r="EY258" i="1"/>
  <c r="EZ258" i="1"/>
  <c r="FA258" i="1"/>
  <c r="FB258" i="1"/>
  <c r="FC258" i="1"/>
  <c r="FD258" i="1"/>
  <c r="FE258" i="1"/>
  <c r="FF258" i="1"/>
  <c r="FG258" i="1"/>
  <c r="FH258" i="1"/>
  <c r="FI258" i="1"/>
  <c r="FJ258" i="1"/>
  <c r="FK258" i="1"/>
  <c r="FL258" i="1"/>
  <c r="FM258" i="1"/>
  <c r="FN258" i="1"/>
  <c r="FO258" i="1"/>
  <c r="FP258" i="1"/>
  <c r="FQ258" i="1"/>
  <c r="FR258" i="1"/>
  <c r="FS258" i="1"/>
  <c r="FT258" i="1"/>
  <c r="FU258" i="1"/>
  <c r="FV258" i="1"/>
  <c r="FW258" i="1"/>
  <c r="FX258" i="1"/>
  <c r="FY258" i="1"/>
  <c r="FZ258" i="1"/>
  <c r="GA258" i="1"/>
  <c r="GB258" i="1"/>
  <c r="GC258" i="1"/>
  <c r="GD258" i="1"/>
  <c r="GE258" i="1"/>
  <c r="GF258" i="1"/>
  <c r="GG258" i="1"/>
  <c r="GH258" i="1"/>
  <c r="GI258" i="1"/>
  <c r="GJ258" i="1"/>
  <c r="GK258" i="1"/>
  <c r="GL258" i="1"/>
  <c r="GM258" i="1"/>
  <c r="GN258" i="1"/>
  <c r="GO258" i="1"/>
  <c r="GP258" i="1"/>
  <c r="GQ258" i="1"/>
  <c r="GR258" i="1"/>
  <c r="GS258" i="1"/>
  <c r="GT258" i="1"/>
  <c r="GU258" i="1"/>
  <c r="GV258" i="1"/>
  <c r="GW258" i="1"/>
  <c r="GX258" i="1"/>
  <c r="C260" i="1"/>
  <c r="D260" i="1"/>
  <c r="AC260" i="1"/>
  <c r="CQ260" i="1" s="1"/>
  <c r="P260" i="1" s="1"/>
  <c r="J185" i="7" s="1"/>
  <c r="AE260" i="1"/>
  <c r="U183" i="7" s="1"/>
  <c r="AF260" i="1"/>
  <c r="AG260" i="1"/>
  <c r="AH260" i="1"/>
  <c r="CV260" i="1" s="1"/>
  <c r="U260" i="1" s="1"/>
  <c r="K188" i="7" s="1"/>
  <c r="AI260" i="1"/>
  <c r="AJ260" i="1"/>
  <c r="CX260" i="1" s="1"/>
  <c r="W260" i="1" s="1"/>
  <c r="CU260" i="1"/>
  <c r="T260" i="1" s="1"/>
  <c r="CW260" i="1"/>
  <c r="V260" i="1" s="1"/>
  <c r="GL260" i="1"/>
  <c r="GN260" i="1"/>
  <c r="GO260" i="1"/>
  <c r="GV260" i="1"/>
  <c r="HC260" i="1"/>
  <c r="GX260" i="1" s="1"/>
  <c r="C261" i="1"/>
  <c r="D261" i="1"/>
  <c r="AC261" i="1"/>
  <c r="CQ261" i="1" s="1"/>
  <c r="P261" i="1" s="1"/>
  <c r="AE261" i="1"/>
  <c r="U190" i="7" s="1"/>
  <c r="AF261" i="1"/>
  <c r="AG261" i="1"/>
  <c r="CU261" i="1" s="1"/>
  <c r="T261" i="1" s="1"/>
  <c r="AH261" i="1"/>
  <c r="CV261" i="1" s="1"/>
  <c r="U261" i="1" s="1"/>
  <c r="K194" i="7" s="1"/>
  <c r="AI261" i="1"/>
  <c r="CW261" i="1" s="1"/>
  <c r="V261" i="1" s="1"/>
  <c r="AJ261" i="1"/>
  <c r="CX261" i="1" s="1"/>
  <c r="W261" i="1" s="1"/>
  <c r="GL261" i="1"/>
  <c r="GN261" i="1"/>
  <c r="GO261" i="1"/>
  <c r="CC265" i="1" s="1"/>
  <c r="CC258" i="1" s="1"/>
  <c r="GV261" i="1"/>
  <c r="HC261" i="1" s="1"/>
  <c r="GX261" i="1" s="1"/>
  <c r="C262" i="1"/>
  <c r="D262" i="1"/>
  <c r="AC262" i="1"/>
  <c r="AD262" i="1"/>
  <c r="AB262" i="1" s="1"/>
  <c r="AE262" i="1"/>
  <c r="U196" i="7" s="1"/>
  <c r="AF262" i="1"/>
  <c r="AG262" i="1"/>
  <c r="AH262" i="1"/>
  <c r="CV262" i="1" s="1"/>
  <c r="U262" i="1" s="1"/>
  <c r="K201" i="7" s="1"/>
  <c r="AI262" i="1"/>
  <c r="CW262" i="1" s="1"/>
  <c r="V262" i="1" s="1"/>
  <c r="AJ262" i="1"/>
  <c r="CX262" i="1" s="1"/>
  <c r="W262" i="1" s="1"/>
  <c r="CQ262" i="1"/>
  <c r="P262" i="1" s="1"/>
  <c r="J198" i="7" s="1"/>
  <c r="CR262" i="1"/>
  <c r="Q262" i="1" s="1"/>
  <c r="CS262" i="1"/>
  <c r="CU262" i="1"/>
  <c r="T262" i="1" s="1"/>
  <c r="GL262" i="1"/>
  <c r="GN262" i="1"/>
  <c r="GO262" i="1"/>
  <c r="GV262" i="1"/>
  <c r="HC262" i="1"/>
  <c r="GX262" i="1" s="1"/>
  <c r="C263" i="1"/>
  <c r="D263" i="1"/>
  <c r="AC263" i="1"/>
  <c r="CQ263" i="1" s="1"/>
  <c r="P263" i="1" s="1"/>
  <c r="AE263" i="1"/>
  <c r="CR263" i="1" s="1"/>
  <c r="Q263" i="1" s="1"/>
  <c r="AF263" i="1"/>
  <c r="CT263" i="1" s="1"/>
  <c r="S263" i="1" s="1"/>
  <c r="AG263" i="1"/>
  <c r="AH263" i="1"/>
  <c r="CV263" i="1" s="1"/>
  <c r="U263" i="1" s="1"/>
  <c r="AI263" i="1"/>
  <c r="AJ263" i="1"/>
  <c r="CX263" i="1" s="1"/>
  <c r="W263" i="1" s="1"/>
  <c r="CU263" i="1"/>
  <c r="T263" i="1" s="1"/>
  <c r="CW263" i="1"/>
  <c r="V263" i="1" s="1"/>
  <c r="GL263" i="1"/>
  <c r="GN263" i="1"/>
  <c r="GO263" i="1"/>
  <c r="GV263" i="1"/>
  <c r="HC263" i="1"/>
  <c r="GX263" i="1" s="1"/>
  <c r="B265" i="1"/>
  <c r="B258" i="1" s="1"/>
  <c r="C265" i="1"/>
  <c r="C258" i="1" s="1"/>
  <c r="D265" i="1"/>
  <c r="D258" i="1" s="1"/>
  <c r="F265" i="1"/>
  <c r="F258" i="1" s="1"/>
  <c r="G265" i="1"/>
  <c r="BX265" i="1"/>
  <c r="BX258" i="1" s="1"/>
  <c r="BY265" i="1"/>
  <c r="BY258" i="1" s="1"/>
  <c r="BZ265" i="1"/>
  <c r="BZ258" i="1" s="1"/>
  <c r="CB265" i="1"/>
  <c r="CB258" i="1" s="1"/>
  <c r="CK265" i="1"/>
  <c r="CK258" i="1" s="1"/>
  <c r="CL265" i="1"/>
  <c r="CL258" i="1" s="1"/>
  <c r="CM265" i="1"/>
  <c r="CM258" i="1" s="1"/>
  <c r="D295" i="1"/>
  <c r="E297" i="1"/>
  <c r="Z297" i="1"/>
  <c r="AA297" i="1"/>
  <c r="AM297" i="1"/>
  <c r="AN297" i="1"/>
  <c r="BE297" i="1"/>
  <c r="BF297" i="1"/>
  <c r="BG297" i="1"/>
  <c r="BH297" i="1"/>
  <c r="BI297" i="1"/>
  <c r="BJ297" i="1"/>
  <c r="BK297" i="1"/>
  <c r="BL297" i="1"/>
  <c r="BM297" i="1"/>
  <c r="BN297" i="1"/>
  <c r="BO297" i="1"/>
  <c r="BP297" i="1"/>
  <c r="BQ297" i="1"/>
  <c r="BR297" i="1"/>
  <c r="BS297" i="1"/>
  <c r="BT297" i="1"/>
  <c r="BU297" i="1"/>
  <c r="BV297" i="1"/>
  <c r="BW297" i="1"/>
  <c r="CN297" i="1"/>
  <c r="CO297" i="1"/>
  <c r="CP297" i="1"/>
  <c r="CQ297" i="1"/>
  <c r="CR297" i="1"/>
  <c r="CS297" i="1"/>
  <c r="CT297" i="1"/>
  <c r="CU297" i="1"/>
  <c r="CV297" i="1"/>
  <c r="CW297" i="1"/>
  <c r="CX297" i="1"/>
  <c r="CY297" i="1"/>
  <c r="CZ297" i="1"/>
  <c r="DA297" i="1"/>
  <c r="DB297" i="1"/>
  <c r="DC297" i="1"/>
  <c r="DD297" i="1"/>
  <c r="DE297" i="1"/>
  <c r="DF297" i="1"/>
  <c r="DG297" i="1"/>
  <c r="DH297" i="1"/>
  <c r="DI297" i="1"/>
  <c r="DJ297" i="1"/>
  <c r="DK297" i="1"/>
  <c r="DL297" i="1"/>
  <c r="DM297" i="1"/>
  <c r="DN297" i="1"/>
  <c r="DO297" i="1"/>
  <c r="DP297" i="1"/>
  <c r="DQ297" i="1"/>
  <c r="DR297" i="1"/>
  <c r="DS297" i="1"/>
  <c r="DT297" i="1"/>
  <c r="DU297" i="1"/>
  <c r="DV297" i="1"/>
  <c r="DW297" i="1"/>
  <c r="DX297" i="1"/>
  <c r="DY297" i="1"/>
  <c r="DZ297" i="1"/>
  <c r="EA297" i="1"/>
  <c r="EB297" i="1"/>
  <c r="EC297" i="1"/>
  <c r="ED297" i="1"/>
  <c r="EE297" i="1"/>
  <c r="EF297" i="1"/>
  <c r="EG297" i="1"/>
  <c r="EH297" i="1"/>
  <c r="EI297" i="1"/>
  <c r="EJ297" i="1"/>
  <c r="EK297" i="1"/>
  <c r="EL297" i="1"/>
  <c r="EM297" i="1"/>
  <c r="EN297" i="1"/>
  <c r="EO297" i="1"/>
  <c r="EP297" i="1"/>
  <c r="EQ297" i="1"/>
  <c r="ER297" i="1"/>
  <c r="ES297" i="1"/>
  <c r="ET297" i="1"/>
  <c r="EU297" i="1"/>
  <c r="EV297" i="1"/>
  <c r="EW297" i="1"/>
  <c r="EX297" i="1"/>
  <c r="EY297" i="1"/>
  <c r="EZ297" i="1"/>
  <c r="FA297" i="1"/>
  <c r="FB297" i="1"/>
  <c r="FC297" i="1"/>
  <c r="FD297" i="1"/>
  <c r="FE297" i="1"/>
  <c r="FF297" i="1"/>
  <c r="FG297" i="1"/>
  <c r="FH297" i="1"/>
  <c r="FI297" i="1"/>
  <c r="FJ297" i="1"/>
  <c r="FK297" i="1"/>
  <c r="FL297" i="1"/>
  <c r="FM297" i="1"/>
  <c r="FN297" i="1"/>
  <c r="FO297" i="1"/>
  <c r="FP297" i="1"/>
  <c r="FQ297" i="1"/>
  <c r="FR297" i="1"/>
  <c r="FS297" i="1"/>
  <c r="FT297" i="1"/>
  <c r="FU297" i="1"/>
  <c r="FV297" i="1"/>
  <c r="FW297" i="1"/>
  <c r="FX297" i="1"/>
  <c r="FY297" i="1"/>
  <c r="FZ297" i="1"/>
  <c r="GA297" i="1"/>
  <c r="GB297" i="1"/>
  <c r="GC297" i="1"/>
  <c r="GD297" i="1"/>
  <c r="GE297" i="1"/>
  <c r="GF297" i="1"/>
  <c r="GG297" i="1"/>
  <c r="GH297" i="1"/>
  <c r="GI297" i="1"/>
  <c r="GJ297" i="1"/>
  <c r="GK297" i="1"/>
  <c r="GL297" i="1"/>
  <c r="GM297" i="1"/>
  <c r="GN297" i="1"/>
  <c r="GO297" i="1"/>
  <c r="GP297" i="1"/>
  <c r="GQ297" i="1"/>
  <c r="GR297" i="1"/>
  <c r="GS297" i="1"/>
  <c r="GT297" i="1"/>
  <c r="GU297" i="1"/>
  <c r="GV297" i="1"/>
  <c r="GW297" i="1"/>
  <c r="GX297" i="1"/>
  <c r="C299" i="1"/>
  <c r="D299" i="1"/>
  <c r="AC299" i="1"/>
  <c r="AB299" i="1" s="1"/>
  <c r="AE299" i="1"/>
  <c r="AD299" i="1" s="1"/>
  <c r="AF299" i="1"/>
  <c r="AG299" i="1"/>
  <c r="CU299" i="1" s="1"/>
  <c r="T299" i="1" s="1"/>
  <c r="AH299" i="1"/>
  <c r="AI299" i="1"/>
  <c r="CW299" i="1" s="1"/>
  <c r="V299" i="1" s="1"/>
  <c r="AJ299" i="1"/>
  <c r="CX299" i="1" s="1"/>
  <c r="W299" i="1" s="1"/>
  <c r="CR299" i="1"/>
  <c r="Q299" i="1" s="1"/>
  <c r="CT299" i="1"/>
  <c r="S299" i="1" s="1"/>
  <c r="CV299" i="1"/>
  <c r="U299" i="1" s="1"/>
  <c r="GL299" i="1"/>
  <c r="GN299" i="1"/>
  <c r="GO299" i="1"/>
  <c r="GV299" i="1"/>
  <c r="HC299" i="1"/>
  <c r="GX299" i="1" s="1"/>
  <c r="C300" i="1"/>
  <c r="D300" i="1"/>
  <c r="AC300" i="1"/>
  <c r="AE300" i="1"/>
  <c r="AD300" i="1" s="1"/>
  <c r="AF300" i="1"/>
  <c r="CT300" i="1" s="1"/>
  <c r="S300" i="1" s="1"/>
  <c r="AG300" i="1"/>
  <c r="CU300" i="1" s="1"/>
  <c r="T300" i="1" s="1"/>
  <c r="AH300" i="1"/>
  <c r="AI300" i="1"/>
  <c r="CW300" i="1" s="1"/>
  <c r="V300" i="1" s="1"/>
  <c r="AJ300" i="1"/>
  <c r="CV300" i="1"/>
  <c r="U300" i="1" s="1"/>
  <c r="CX300" i="1"/>
  <c r="W300" i="1" s="1"/>
  <c r="GL300" i="1"/>
  <c r="GN300" i="1"/>
  <c r="GO300" i="1"/>
  <c r="GV300" i="1"/>
  <c r="HC300" i="1" s="1"/>
  <c r="GX300" i="1" s="1"/>
  <c r="B302" i="1"/>
  <c r="B297" i="1" s="1"/>
  <c r="C302" i="1"/>
  <c r="C297" i="1" s="1"/>
  <c r="D302" i="1"/>
  <c r="D297" i="1" s="1"/>
  <c r="F302" i="1"/>
  <c r="F297" i="1" s="1"/>
  <c r="G302" i="1"/>
  <c r="P302" i="1"/>
  <c r="P297" i="1" s="1"/>
  <c r="R302" i="1"/>
  <c r="R297" i="1" s="1"/>
  <c r="T302" i="1"/>
  <c r="T297" i="1" s="1"/>
  <c r="X302" i="1"/>
  <c r="X297" i="1" s="1"/>
  <c r="AB302" i="1"/>
  <c r="AB297" i="1" s="1"/>
  <c r="AC302" i="1"/>
  <c r="AC297" i="1" s="1"/>
  <c r="AD302" i="1"/>
  <c r="AD297" i="1" s="1"/>
  <c r="AE302" i="1"/>
  <c r="AE297" i="1" s="1"/>
  <c r="AF302" i="1"/>
  <c r="AF297" i="1" s="1"/>
  <c r="AG302" i="1"/>
  <c r="AG297" i="1" s="1"/>
  <c r="AH302" i="1"/>
  <c r="AH297" i="1" s="1"/>
  <c r="AI302" i="1"/>
  <c r="AI297" i="1" s="1"/>
  <c r="AJ302" i="1"/>
  <c r="AJ297" i="1" s="1"/>
  <c r="AK302" i="1"/>
  <c r="AK297" i="1" s="1"/>
  <c r="AL302" i="1"/>
  <c r="AL297" i="1" s="1"/>
  <c r="BX302" i="1"/>
  <c r="BX297" i="1" s="1"/>
  <c r="BY302" i="1"/>
  <c r="BY297" i="1" s="1"/>
  <c r="BZ302" i="1"/>
  <c r="BZ297" i="1" s="1"/>
  <c r="CA302" i="1"/>
  <c r="CA297" i="1" s="1"/>
  <c r="CB302" i="1"/>
  <c r="CB297" i="1" s="1"/>
  <c r="CC302" i="1"/>
  <c r="CC297" i="1" s="1"/>
  <c r="CD302" i="1"/>
  <c r="CD297" i="1" s="1"/>
  <c r="CI302" i="1"/>
  <c r="CI297" i="1" s="1"/>
  <c r="CJ302" i="1"/>
  <c r="CJ297" i="1" s="1"/>
  <c r="CK302" i="1"/>
  <c r="CK297" i="1" s="1"/>
  <c r="CL302" i="1"/>
  <c r="CL297" i="1" s="1"/>
  <c r="CM302" i="1"/>
  <c r="CM297" i="1" s="1"/>
  <c r="F323" i="1"/>
  <c r="D332" i="1"/>
  <c r="E334" i="1"/>
  <c r="Z334" i="1"/>
  <c r="AA334" i="1"/>
  <c r="AM334" i="1"/>
  <c r="AN334" i="1"/>
  <c r="BE334" i="1"/>
  <c r="BF334" i="1"/>
  <c r="BG334" i="1"/>
  <c r="BH334" i="1"/>
  <c r="BI334" i="1"/>
  <c r="BJ334" i="1"/>
  <c r="BK334" i="1"/>
  <c r="BL334" i="1"/>
  <c r="BM334" i="1"/>
  <c r="BN334" i="1"/>
  <c r="BO334" i="1"/>
  <c r="BP334" i="1"/>
  <c r="BQ334" i="1"/>
  <c r="BR334" i="1"/>
  <c r="BS334" i="1"/>
  <c r="BT334" i="1"/>
  <c r="BU334" i="1"/>
  <c r="BV334" i="1"/>
  <c r="BW334" i="1"/>
  <c r="CN334" i="1"/>
  <c r="CO334" i="1"/>
  <c r="CP334" i="1"/>
  <c r="CQ334" i="1"/>
  <c r="CR334" i="1"/>
  <c r="CS334" i="1"/>
  <c r="CT334" i="1"/>
  <c r="CU334" i="1"/>
  <c r="CV334" i="1"/>
  <c r="CW334" i="1"/>
  <c r="CX334" i="1"/>
  <c r="CY334" i="1"/>
  <c r="CZ334" i="1"/>
  <c r="DA334" i="1"/>
  <c r="DB334" i="1"/>
  <c r="DC334" i="1"/>
  <c r="DD334" i="1"/>
  <c r="DE334" i="1"/>
  <c r="DF334" i="1"/>
  <c r="DG334" i="1"/>
  <c r="DH334" i="1"/>
  <c r="DI334" i="1"/>
  <c r="DJ334" i="1"/>
  <c r="DK334" i="1"/>
  <c r="DL334" i="1"/>
  <c r="DM334" i="1"/>
  <c r="DN334" i="1"/>
  <c r="DO334" i="1"/>
  <c r="DP334" i="1"/>
  <c r="DQ334" i="1"/>
  <c r="DR334" i="1"/>
  <c r="DS334" i="1"/>
  <c r="DT334" i="1"/>
  <c r="DU334" i="1"/>
  <c r="DV334" i="1"/>
  <c r="DW334" i="1"/>
  <c r="DX334" i="1"/>
  <c r="DY334" i="1"/>
  <c r="DZ334" i="1"/>
  <c r="EA334" i="1"/>
  <c r="EB334" i="1"/>
  <c r="EC334" i="1"/>
  <c r="ED334" i="1"/>
  <c r="EE334" i="1"/>
  <c r="EF334" i="1"/>
  <c r="EG334" i="1"/>
  <c r="EH334" i="1"/>
  <c r="EI334" i="1"/>
  <c r="EJ334" i="1"/>
  <c r="EK334" i="1"/>
  <c r="EL334" i="1"/>
  <c r="EM334" i="1"/>
  <c r="EN334" i="1"/>
  <c r="EO334" i="1"/>
  <c r="EP334" i="1"/>
  <c r="EQ334" i="1"/>
  <c r="ER334" i="1"/>
  <c r="ES334" i="1"/>
  <c r="ET334" i="1"/>
  <c r="EU334" i="1"/>
  <c r="EV334" i="1"/>
  <c r="EW334" i="1"/>
  <c r="EX334" i="1"/>
  <c r="EY334" i="1"/>
  <c r="EZ334" i="1"/>
  <c r="FA334" i="1"/>
  <c r="FB334" i="1"/>
  <c r="FC334" i="1"/>
  <c r="FD334" i="1"/>
  <c r="FE334" i="1"/>
  <c r="FF334" i="1"/>
  <c r="FG334" i="1"/>
  <c r="FH334" i="1"/>
  <c r="FI334" i="1"/>
  <c r="FJ334" i="1"/>
  <c r="FK334" i="1"/>
  <c r="FL334" i="1"/>
  <c r="FM334" i="1"/>
  <c r="FN334" i="1"/>
  <c r="FO334" i="1"/>
  <c r="FP334" i="1"/>
  <c r="FQ334" i="1"/>
  <c r="FR334" i="1"/>
  <c r="FS334" i="1"/>
  <c r="FT334" i="1"/>
  <c r="FU334" i="1"/>
  <c r="FV334" i="1"/>
  <c r="FW334" i="1"/>
  <c r="FX334" i="1"/>
  <c r="FY334" i="1"/>
  <c r="FZ334" i="1"/>
  <c r="GA334" i="1"/>
  <c r="GB334" i="1"/>
  <c r="GC334" i="1"/>
  <c r="GD334" i="1"/>
  <c r="GE334" i="1"/>
  <c r="GF334" i="1"/>
  <c r="GG334" i="1"/>
  <c r="GH334" i="1"/>
  <c r="GI334" i="1"/>
  <c r="GJ334" i="1"/>
  <c r="GK334" i="1"/>
  <c r="GL334" i="1"/>
  <c r="GM334" i="1"/>
  <c r="GN334" i="1"/>
  <c r="GO334" i="1"/>
  <c r="GP334" i="1"/>
  <c r="GQ334" i="1"/>
  <c r="GR334" i="1"/>
  <c r="GS334" i="1"/>
  <c r="GT334" i="1"/>
  <c r="GU334" i="1"/>
  <c r="GV334" i="1"/>
  <c r="GW334" i="1"/>
  <c r="GX334" i="1"/>
  <c r="C336" i="1"/>
  <c r="D336" i="1"/>
  <c r="AC336" i="1"/>
  <c r="CQ336" i="1" s="1"/>
  <c r="P336" i="1" s="1"/>
  <c r="J215" i="7" s="1"/>
  <c r="AE336" i="1"/>
  <c r="U213" i="7" s="1"/>
  <c r="AF336" i="1"/>
  <c r="AG336" i="1"/>
  <c r="CU336" i="1" s="1"/>
  <c r="T336" i="1" s="1"/>
  <c r="AH336" i="1"/>
  <c r="CV336" i="1" s="1"/>
  <c r="U336" i="1" s="1"/>
  <c r="K218" i="7" s="1"/>
  <c r="AI336" i="1"/>
  <c r="CW336" i="1" s="1"/>
  <c r="V336" i="1" s="1"/>
  <c r="AJ336" i="1"/>
  <c r="CX336" i="1" s="1"/>
  <c r="W336" i="1" s="1"/>
  <c r="CR336" i="1"/>
  <c r="Q336" i="1" s="1"/>
  <c r="CS336" i="1"/>
  <c r="GL336" i="1"/>
  <c r="GN336" i="1"/>
  <c r="GO336" i="1"/>
  <c r="GV336" i="1"/>
  <c r="HC336" i="1"/>
  <c r="GX336" i="1" s="1"/>
  <c r="C337" i="1"/>
  <c r="D337" i="1"/>
  <c r="AC337" i="1"/>
  <c r="CQ337" i="1" s="1"/>
  <c r="P337" i="1" s="1"/>
  <c r="J222" i="7" s="1"/>
  <c r="AD337" i="1"/>
  <c r="AB337" i="1" s="1"/>
  <c r="AE337" i="1"/>
  <c r="U220" i="7" s="1"/>
  <c r="AF337" i="1"/>
  <c r="AG337" i="1"/>
  <c r="AH337" i="1"/>
  <c r="CV337" i="1" s="1"/>
  <c r="U337" i="1" s="1"/>
  <c r="K225" i="7" s="1"/>
  <c r="AI337" i="1"/>
  <c r="AJ337" i="1"/>
  <c r="CX337" i="1" s="1"/>
  <c r="W337" i="1" s="1"/>
  <c r="CR337" i="1"/>
  <c r="Q337" i="1" s="1"/>
  <c r="CS337" i="1"/>
  <c r="CU337" i="1"/>
  <c r="T337" i="1" s="1"/>
  <c r="CW337" i="1"/>
  <c r="V337" i="1" s="1"/>
  <c r="GL337" i="1"/>
  <c r="GN337" i="1"/>
  <c r="GO337" i="1"/>
  <c r="GV337" i="1"/>
  <c r="HC337" i="1" s="1"/>
  <c r="GX337" i="1" s="1"/>
  <c r="C338" i="1"/>
  <c r="D338" i="1"/>
  <c r="AC338" i="1"/>
  <c r="AE338" i="1"/>
  <c r="U227" i="7" s="1"/>
  <c r="AF338" i="1"/>
  <c r="AG338" i="1"/>
  <c r="CU338" i="1" s="1"/>
  <c r="T338" i="1" s="1"/>
  <c r="AH338" i="1"/>
  <c r="CV338" i="1" s="1"/>
  <c r="U338" i="1" s="1"/>
  <c r="K235" i="7" s="1"/>
  <c r="AI338" i="1"/>
  <c r="CW338" i="1" s="1"/>
  <c r="V338" i="1" s="1"/>
  <c r="AJ338" i="1"/>
  <c r="CX338" i="1" s="1"/>
  <c r="W338" i="1" s="1"/>
  <c r="CQ338" i="1"/>
  <c r="P338" i="1" s="1"/>
  <c r="J231" i="7" s="1"/>
  <c r="GL338" i="1"/>
  <c r="GN338" i="1"/>
  <c r="GO338" i="1"/>
  <c r="GV338" i="1"/>
  <c r="HC338" i="1"/>
  <c r="GX338" i="1" s="1"/>
  <c r="C339" i="1"/>
  <c r="D339" i="1"/>
  <c r="AC339" i="1"/>
  <c r="CQ339" i="1" s="1"/>
  <c r="P339" i="1" s="1"/>
  <c r="J239" i="7" s="1"/>
  <c r="AD339" i="1"/>
  <c r="AE339" i="1"/>
  <c r="U237" i="7" s="1"/>
  <c r="AF339" i="1"/>
  <c r="AG339" i="1"/>
  <c r="CU339" i="1" s="1"/>
  <c r="T339" i="1" s="1"/>
  <c r="AH339" i="1"/>
  <c r="CV339" i="1" s="1"/>
  <c r="U339" i="1" s="1"/>
  <c r="K242" i="7" s="1"/>
  <c r="AI339" i="1"/>
  <c r="CW339" i="1" s="1"/>
  <c r="V339" i="1" s="1"/>
  <c r="AJ339" i="1"/>
  <c r="CX339" i="1" s="1"/>
  <c r="W339" i="1" s="1"/>
  <c r="CR339" i="1"/>
  <c r="Q339" i="1" s="1"/>
  <c r="CS339" i="1"/>
  <c r="GL339" i="1"/>
  <c r="GN339" i="1"/>
  <c r="GO339" i="1"/>
  <c r="GV339" i="1"/>
  <c r="HC339" i="1"/>
  <c r="GX339" i="1" s="1"/>
  <c r="C340" i="1"/>
  <c r="D340" i="1"/>
  <c r="AC340" i="1"/>
  <c r="CQ340" i="1" s="1"/>
  <c r="P340" i="1" s="1"/>
  <c r="J248" i="7" s="1"/>
  <c r="AD340" i="1"/>
  <c r="AB340" i="1" s="1"/>
  <c r="AE340" i="1"/>
  <c r="U244" i="7" s="1"/>
  <c r="AF340" i="1"/>
  <c r="AG340" i="1"/>
  <c r="AH340" i="1"/>
  <c r="CV340" i="1" s="1"/>
  <c r="U340" i="1" s="1"/>
  <c r="K252" i="7" s="1"/>
  <c r="AI340" i="1"/>
  <c r="AJ340" i="1"/>
  <c r="CX340" i="1" s="1"/>
  <c r="W340" i="1" s="1"/>
  <c r="CR340" i="1"/>
  <c r="Q340" i="1" s="1"/>
  <c r="J246" i="7" s="1"/>
  <c r="CS340" i="1"/>
  <c r="CU340" i="1"/>
  <c r="T340" i="1" s="1"/>
  <c r="CW340" i="1"/>
  <c r="V340" i="1" s="1"/>
  <c r="GL340" i="1"/>
  <c r="GN340" i="1"/>
  <c r="GO340" i="1"/>
  <c r="GV340" i="1"/>
  <c r="HC340" i="1" s="1"/>
  <c r="GX340" i="1" s="1"/>
  <c r="C341" i="1"/>
  <c r="D341" i="1"/>
  <c r="AC341" i="1"/>
  <c r="AE341" i="1"/>
  <c r="U254" i="7" s="1"/>
  <c r="AF341" i="1"/>
  <c r="AG341" i="1"/>
  <c r="CU341" i="1" s="1"/>
  <c r="T341" i="1" s="1"/>
  <c r="AH341" i="1"/>
  <c r="CV341" i="1" s="1"/>
  <c r="U341" i="1" s="1"/>
  <c r="K259" i="7" s="1"/>
  <c r="AI341" i="1"/>
  <c r="CW341" i="1" s="1"/>
  <c r="V341" i="1" s="1"/>
  <c r="AJ341" i="1"/>
  <c r="CX341" i="1" s="1"/>
  <c r="W341" i="1" s="1"/>
  <c r="CQ341" i="1"/>
  <c r="P341" i="1" s="1"/>
  <c r="J256" i="7" s="1"/>
  <c r="GL341" i="1"/>
  <c r="GN341" i="1"/>
  <c r="GO341" i="1"/>
  <c r="GV341" i="1"/>
  <c r="HC341" i="1"/>
  <c r="GX341" i="1" s="1"/>
  <c r="C342" i="1"/>
  <c r="D342" i="1"/>
  <c r="AC342" i="1"/>
  <c r="CQ342" i="1" s="1"/>
  <c r="P342" i="1" s="1"/>
  <c r="J263" i="7" s="1"/>
  <c r="AD342" i="1"/>
  <c r="AE342" i="1"/>
  <c r="U261" i="7" s="1"/>
  <c r="AF342" i="1"/>
  <c r="AG342" i="1"/>
  <c r="CU342" i="1" s="1"/>
  <c r="T342" i="1" s="1"/>
  <c r="AH342" i="1"/>
  <c r="CV342" i="1" s="1"/>
  <c r="U342" i="1" s="1"/>
  <c r="K266" i="7" s="1"/>
  <c r="AI342" i="1"/>
  <c r="CW342" i="1" s="1"/>
  <c r="V342" i="1" s="1"/>
  <c r="AJ342" i="1"/>
  <c r="CX342" i="1" s="1"/>
  <c r="W342" i="1" s="1"/>
  <c r="CR342" i="1"/>
  <c r="Q342" i="1" s="1"/>
  <c r="CS342" i="1"/>
  <c r="GL342" i="1"/>
  <c r="GN342" i="1"/>
  <c r="GO342" i="1"/>
  <c r="GV342" i="1"/>
  <c r="HC342" i="1"/>
  <c r="GX342" i="1" s="1"/>
  <c r="C343" i="1"/>
  <c r="D343" i="1"/>
  <c r="AC343" i="1"/>
  <c r="CQ343" i="1" s="1"/>
  <c r="P343" i="1" s="1"/>
  <c r="J270" i="7" s="1"/>
  <c r="AD343" i="1"/>
  <c r="AB343" i="1" s="1"/>
  <c r="AE343" i="1"/>
  <c r="U268" i="7" s="1"/>
  <c r="AF343" i="1"/>
  <c r="AG343" i="1"/>
  <c r="AH343" i="1"/>
  <c r="CV343" i="1" s="1"/>
  <c r="U343" i="1" s="1"/>
  <c r="K273" i="7" s="1"/>
  <c r="AI343" i="1"/>
  <c r="AJ343" i="1"/>
  <c r="CX343" i="1" s="1"/>
  <c r="W343" i="1" s="1"/>
  <c r="CR343" i="1"/>
  <c r="Q343" i="1" s="1"/>
  <c r="CS343" i="1"/>
  <c r="CU343" i="1"/>
  <c r="T343" i="1" s="1"/>
  <c r="CW343" i="1"/>
  <c r="V343" i="1" s="1"/>
  <c r="GL343" i="1"/>
  <c r="GN343" i="1"/>
  <c r="GO343" i="1"/>
  <c r="GV343" i="1"/>
  <c r="HC343" i="1"/>
  <c r="GX343" i="1" s="1"/>
  <c r="C344" i="1"/>
  <c r="D344" i="1"/>
  <c r="AC344" i="1"/>
  <c r="AE344" i="1"/>
  <c r="U275" i="7" s="1"/>
  <c r="AF344" i="1"/>
  <c r="AG344" i="1"/>
  <c r="CU344" i="1" s="1"/>
  <c r="T344" i="1" s="1"/>
  <c r="AH344" i="1"/>
  <c r="CV344" i="1" s="1"/>
  <c r="U344" i="1" s="1"/>
  <c r="K280" i="7" s="1"/>
  <c r="AI344" i="1"/>
  <c r="CW344" i="1" s="1"/>
  <c r="V344" i="1" s="1"/>
  <c r="AJ344" i="1"/>
  <c r="CX344" i="1" s="1"/>
  <c r="W344" i="1" s="1"/>
  <c r="CQ344" i="1"/>
  <c r="P344" i="1" s="1"/>
  <c r="J277" i="7" s="1"/>
  <c r="GL344" i="1"/>
  <c r="GN344" i="1"/>
  <c r="GO344" i="1"/>
  <c r="GV344" i="1"/>
  <c r="HC344" i="1"/>
  <c r="GX344" i="1" s="1"/>
  <c r="C345" i="1"/>
  <c r="D345" i="1"/>
  <c r="AC345" i="1"/>
  <c r="CQ345" i="1" s="1"/>
  <c r="P345" i="1" s="1"/>
  <c r="J284" i="7" s="1"/>
  <c r="AD345" i="1"/>
  <c r="AE345" i="1"/>
  <c r="U282" i="7" s="1"/>
  <c r="AF345" i="1"/>
  <c r="AG345" i="1"/>
  <c r="AH345" i="1"/>
  <c r="CV345" i="1" s="1"/>
  <c r="U345" i="1" s="1"/>
  <c r="K287" i="7" s="1"/>
  <c r="AI345" i="1"/>
  <c r="CW345" i="1" s="1"/>
  <c r="V345" i="1" s="1"/>
  <c r="AJ345" i="1"/>
  <c r="CX345" i="1" s="1"/>
  <c r="W345" i="1" s="1"/>
  <c r="CR345" i="1"/>
  <c r="Q345" i="1" s="1"/>
  <c r="CS345" i="1"/>
  <c r="CU345" i="1"/>
  <c r="T345" i="1" s="1"/>
  <c r="GL345" i="1"/>
  <c r="GN345" i="1"/>
  <c r="GO345" i="1"/>
  <c r="GV345" i="1"/>
  <c r="HC345" i="1"/>
  <c r="GX345" i="1" s="1"/>
  <c r="C346" i="1"/>
  <c r="D346" i="1"/>
  <c r="AC346" i="1"/>
  <c r="CQ346" i="1" s="1"/>
  <c r="P346" i="1" s="1"/>
  <c r="J291" i="7" s="1"/>
  <c r="AD346" i="1"/>
  <c r="AB346" i="1" s="1"/>
  <c r="AE346" i="1"/>
  <c r="U289" i="7" s="1"/>
  <c r="AF346" i="1"/>
  <c r="AG346" i="1"/>
  <c r="AH346" i="1"/>
  <c r="CV346" i="1" s="1"/>
  <c r="U346" i="1" s="1"/>
  <c r="K294" i="7" s="1"/>
  <c r="AI346" i="1"/>
  <c r="CW346" i="1" s="1"/>
  <c r="V346" i="1" s="1"/>
  <c r="AJ346" i="1"/>
  <c r="CX346" i="1" s="1"/>
  <c r="W346" i="1" s="1"/>
  <c r="CR346" i="1"/>
  <c r="Q346" i="1" s="1"/>
  <c r="CS346" i="1"/>
  <c r="CU346" i="1"/>
  <c r="T346" i="1" s="1"/>
  <c r="GL346" i="1"/>
  <c r="BZ355" i="1" s="1"/>
  <c r="GN346" i="1"/>
  <c r="GO346" i="1"/>
  <c r="GV346" i="1"/>
  <c r="HC346" i="1"/>
  <c r="GX346" i="1" s="1"/>
  <c r="C347" i="1"/>
  <c r="D347" i="1"/>
  <c r="AC347" i="1"/>
  <c r="AE347" i="1"/>
  <c r="U296" i="7" s="1"/>
  <c r="AF347" i="1"/>
  <c r="AG347" i="1"/>
  <c r="CU347" i="1" s="1"/>
  <c r="T347" i="1" s="1"/>
  <c r="AH347" i="1"/>
  <c r="CV347" i="1" s="1"/>
  <c r="U347" i="1" s="1"/>
  <c r="K301" i="7" s="1"/>
  <c r="AI347" i="1"/>
  <c r="CW347" i="1" s="1"/>
  <c r="V347" i="1" s="1"/>
  <c r="AJ347" i="1"/>
  <c r="CX347" i="1" s="1"/>
  <c r="W347" i="1" s="1"/>
  <c r="CQ347" i="1"/>
  <c r="P347" i="1" s="1"/>
  <c r="J298" i="7" s="1"/>
  <c r="GL347" i="1"/>
  <c r="GN347" i="1"/>
  <c r="GO347" i="1"/>
  <c r="GV347" i="1"/>
  <c r="HC347" i="1"/>
  <c r="GX347" i="1" s="1"/>
  <c r="C348" i="1"/>
  <c r="D348" i="1"/>
  <c r="AC348" i="1"/>
  <c r="CQ348" i="1" s="1"/>
  <c r="P348" i="1" s="1"/>
  <c r="J307" i="7" s="1"/>
  <c r="AD348" i="1"/>
  <c r="AB348" i="1" s="1"/>
  <c r="AE348" i="1"/>
  <c r="U303" i="7" s="1"/>
  <c r="AF348" i="1"/>
  <c r="AG348" i="1"/>
  <c r="AH348" i="1"/>
  <c r="CV348" i="1" s="1"/>
  <c r="U348" i="1" s="1"/>
  <c r="K311" i="7" s="1"/>
  <c r="AI348" i="1"/>
  <c r="CW348" i="1" s="1"/>
  <c r="V348" i="1" s="1"/>
  <c r="AJ348" i="1"/>
  <c r="CX348" i="1" s="1"/>
  <c r="W348" i="1" s="1"/>
  <c r="CR348" i="1"/>
  <c r="Q348" i="1" s="1"/>
  <c r="J305" i="7" s="1"/>
  <c r="CS348" i="1"/>
  <c r="CU348" i="1"/>
  <c r="T348" i="1" s="1"/>
  <c r="GL348" i="1"/>
  <c r="GN348" i="1"/>
  <c r="GO348" i="1"/>
  <c r="GV348" i="1"/>
  <c r="HC348" i="1"/>
  <c r="GX348" i="1" s="1"/>
  <c r="C349" i="1"/>
  <c r="D349" i="1"/>
  <c r="AC349" i="1"/>
  <c r="CQ349" i="1" s="1"/>
  <c r="P349" i="1" s="1"/>
  <c r="J315" i="7" s="1"/>
  <c r="AD349" i="1"/>
  <c r="AB349" i="1" s="1"/>
  <c r="AE349" i="1"/>
  <c r="U313" i="7" s="1"/>
  <c r="AF349" i="1"/>
  <c r="AG349" i="1"/>
  <c r="CU349" i="1" s="1"/>
  <c r="T349" i="1" s="1"/>
  <c r="AH349" i="1"/>
  <c r="AI349" i="1"/>
  <c r="AJ349" i="1"/>
  <c r="CX349" i="1" s="1"/>
  <c r="W349" i="1" s="1"/>
  <c r="CR349" i="1"/>
  <c r="Q349" i="1" s="1"/>
  <c r="CS349" i="1"/>
  <c r="CT349" i="1"/>
  <c r="S349" i="1" s="1"/>
  <c r="J314" i="7" s="1"/>
  <c r="CV349" i="1"/>
  <c r="U349" i="1" s="1"/>
  <c r="K318" i="7" s="1"/>
  <c r="CW349" i="1"/>
  <c r="V349" i="1" s="1"/>
  <c r="GL349" i="1"/>
  <c r="GN349" i="1"/>
  <c r="GO349" i="1"/>
  <c r="GV349" i="1"/>
  <c r="HC349" i="1"/>
  <c r="GX349" i="1" s="1"/>
  <c r="C350" i="1"/>
  <c r="D350" i="1"/>
  <c r="AC350" i="1"/>
  <c r="AE350" i="1"/>
  <c r="AF350" i="1"/>
  <c r="CT350" i="1" s="1"/>
  <c r="S350" i="1" s="1"/>
  <c r="J321" i="7" s="1"/>
  <c r="AG350" i="1"/>
  <c r="CU350" i="1" s="1"/>
  <c r="T350" i="1" s="1"/>
  <c r="AH350" i="1"/>
  <c r="AI350" i="1"/>
  <c r="CW350" i="1" s="1"/>
  <c r="V350" i="1" s="1"/>
  <c r="AJ350" i="1"/>
  <c r="CV350" i="1"/>
  <c r="U350" i="1" s="1"/>
  <c r="K328" i="7" s="1"/>
  <c r="CX350" i="1"/>
  <c r="W350" i="1" s="1"/>
  <c r="GL350" i="1"/>
  <c r="GN350" i="1"/>
  <c r="GO350" i="1"/>
  <c r="CC355" i="1" s="1"/>
  <c r="CC334" i="1" s="1"/>
  <c r="GV350" i="1"/>
  <c r="HC350" i="1" s="1"/>
  <c r="GX350" i="1" s="1"/>
  <c r="C351" i="1"/>
  <c r="D351" i="1"/>
  <c r="AC351" i="1"/>
  <c r="AE351" i="1"/>
  <c r="AF351" i="1"/>
  <c r="AG351" i="1"/>
  <c r="CU351" i="1" s="1"/>
  <c r="T351" i="1" s="1"/>
  <c r="AH351" i="1"/>
  <c r="CV351" i="1" s="1"/>
  <c r="U351" i="1" s="1"/>
  <c r="K338" i="7" s="1"/>
  <c r="AI351" i="1"/>
  <c r="CW351" i="1" s="1"/>
  <c r="V351" i="1" s="1"/>
  <c r="AJ351" i="1"/>
  <c r="CX351" i="1" s="1"/>
  <c r="W351" i="1" s="1"/>
  <c r="CR351" i="1"/>
  <c r="Q351" i="1" s="1"/>
  <c r="J332" i="7" s="1"/>
  <c r="GL351" i="1"/>
  <c r="GN351" i="1"/>
  <c r="GO351" i="1"/>
  <c r="GV351" i="1"/>
  <c r="HC351" i="1" s="1"/>
  <c r="GX351" i="1" s="1"/>
  <c r="C352" i="1"/>
  <c r="D352" i="1"/>
  <c r="AC352" i="1"/>
  <c r="AE352" i="1"/>
  <c r="AF352" i="1"/>
  <c r="AG352" i="1"/>
  <c r="CU352" i="1" s="1"/>
  <c r="T352" i="1" s="1"/>
  <c r="AH352" i="1"/>
  <c r="AI352" i="1"/>
  <c r="CW352" i="1" s="1"/>
  <c r="V352" i="1" s="1"/>
  <c r="AJ352" i="1"/>
  <c r="CR352" i="1"/>
  <c r="Q352" i="1" s="1"/>
  <c r="CT352" i="1"/>
  <c r="S352" i="1" s="1"/>
  <c r="J341" i="7" s="1"/>
  <c r="CV352" i="1"/>
  <c r="U352" i="1" s="1"/>
  <c r="K345" i="7" s="1"/>
  <c r="CX352" i="1"/>
  <c r="W352" i="1" s="1"/>
  <c r="GL352" i="1"/>
  <c r="GN352" i="1"/>
  <c r="GO352" i="1"/>
  <c r="GV352" i="1"/>
  <c r="HC352" i="1" s="1"/>
  <c r="GX352" i="1" s="1"/>
  <c r="C353" i="1"/>
  <c r="D353" i="1"/>
  <c r="AC353" i="1"/>
  <c r="AE353" i="1"/>
  <c r="CR353" i="1" s="1"/>
  <c r="Q353" i="1" s="1"/>
  <c r="AF353" i="1"/>
  <c r="AG353" i="1"/>
  <c r="CU353" i="1" s="1"/>
  <c r="T353" i="1" s="1"/>
  <c r="AH353" i="1"/>
  <c r="CV353" i="1" s="1"/>
  <c r="U353" i="1" s="1"/>
  <c r="K352" i="7" s="1"/>
  <c r="AI353" i="1"/>
  <c r="CW353" i="1" s="1"/>
  <c r="V353" i="1" s="1"/>
  <c r="AJ353" i="1"/>
  <c r="CX353" i="1"/>
  <c r="W353" i="1" s="1"/>
  <c r="GL353" i="1"/>
  <c r="GN353" i="1"/>
  <c r="GO353" i="1"/>
  <c r="GV353" i="1"/>
  <c r="HC353" i="1"/>
  <c r="GX353" i="1" s="1"/>
  <c r="B355" i="1"/>
  <c r="B334" i="1" s="1"/>
  <c r="C355" i="1"/>
  <c r="C334" i="1" s="1"/>
  <c r="D355" i="1"/>
  <c r="D334" i="1" s="1"/>
  <c r="F355" i="1"/>
  <c r="F334" i="1" s="1"/>
  <c r="G355" i="1"/>
  <c r="BX355" i="1"/>
  <c r="BX334" i="1" s="1"/>
  <c r="BY355" i="1"/>
  <c r="BY334" i="1" s="1"/>
  <c r="CB355" i="1"/>
  <c r="CB334" i="1" s="1"/>
  <c r="CK355" i="1"/>
  <c r="CK334" i="1" s="1"/>
  <c r="CL355" i="1"/>
  <c r="CL334" i="1" s="1"/>
  <c r="CM355" i="1"/>
  <c r="CM334" i="1" s="1"/>
  <c r="B385" i="1"/>
  <c r="B22" i="1" s="1"/>
  <c r="C385" i="1"/>
  <c r="C22" i="1" s="1"/>
  <c r="D385" i="1"/>
  <c r="D22" i="1" s="1"/>
  <c r="F385" i="1"/>
  <c r="F22" i="1" s="1"/>
  <c r="G385" i="1"/>
  <c r="B419" i="1"/>
  <c r="B18" i="1" s="1"/>
  <c r="C419" i="1"/>
  <c r="C18" i="1" s="1"/>
  <c r="D419" i="1"/>
  <c r="D18" i="1" s="1"/>
  <c r="F419" i="1"/>
  <c r="F18" i="1" s="1"/>
  <c r="G419" i="1"/>
  <c r="F12" i="6"/>
  <c r="G12" i="6"/>
  <c r="DF228" i="3" l="1"/>
  <c r="DJ228" i="3" s="1"/>
  <c r="DH228" i="3"/>
  <c r="DH215" i="3"/>
  <c r="DF215" i="3"/>
  <c r="DJ215" i="3" s="1"/>
  <c r="CY36" i="1"/>
  <c r="X36" i="1" s="1"/>
  <c r="R101" i="7" s="1"/>
  <c r="J105" i="7" s="1"/>
  <c r="J103" i="7"/>
  <c r="CZ36" i="1"/>
  <c r="Y36" i="1" s="1"/>
  <c r="T101" i="7" s="1"/>
  <c r="J106" i="7" s="1"/>
  <c r="CJ120" i="1"/>
  <c r="CJ26" i="1" s="1"/>
  <c r="DH207" i="3"/>
  <c r="DF207" i="3"/>
  <c r="DJ207" i="3" s="1"/>
  <c r="DG182" i="3"/>
  <c r="DF182" i="3"/>
  <c r="DJ182" i="3" s="1"/>
  <c r="BZ334" i="1"/>
  <c r="CI355" i="1"/>
  <c r="CI334" i="1" s="1"/>
  <c r="J144" i="7"/>
  <c r="AC161" i="1"/>
  <c r="CY30" i="1"/>
  <c r="X30" i="1" s="1"/>
  <c r="R53" i="7" s="1"/>
  <c r="J56" i="7" s="1"/>
  <c r="J54" i="7"/>
  <c r="CZ30" i="1"/>
  <c r="Y30" i="1" s="1"/>
  <c r="T53" i="7" s="1"/>
  <c r="J57" i="7" s="1"/>
  <c r="DH224" i="3"/>
  <c r="DF224" i="3"/>
  <c r="DJ224" i="3" s="1"/>
  <c r="AI161" i="1"/>
  <c r="AI152" i="1" s="1"/>
  <c r="CY38" i="1"/>
  <c r="X38" i="1" s="1"/>
  <c r="CZ38" i="1"/>
  <c r="Y38" i="1" s="1"/>
  <c r="AJ120" i="1"/>
  <c r="AJ26" i="1" s="1"/>
  <c r="CY39" i="1"/>
  <c r="X39" i="1" s="1"/>
  <c r="CZ39" i="1"/>
  <c r="Y39" i="1" s="1"/>
  <c r="CP208" i="1"/>
  <c r="O208" i="1" s="1"/>
  <c r="CY35" i="1"/>
  <c r="X35" i="1" s="1"/>
  <c r="R94" i="7" s="1"/>
  <c r="J97" i="7" s="1"/>
  <c r="J95" i="7"/>
  <c r="CZ35" i="1"/>
  <c r="Y35" i="1" s="1"/>
  <c r="T94" i="7" s="1"/>
  <c r="J98" i="7" s="1"/>
  <c r="CY32" i="1"/>
  <c r="X32" i="1" s="1"/>
  <c r="R70" i="7" s="1"/>
  <c r="J73" i="7" s="1"/>
  <c r="J71" i="7"/>
  <c r="CZ32" i="1"/>
  <c r="Y32" i="1" s="1"/>
  <c r="T70" i="7" s="1"/>
  <c r="J74" i="7" s="1"/>
  <c r="CY29" i="1"/>
  <c r="X29" i="1" s="1"/>
  <c r="R47" i="7" s="1"/>
  <c r="J49" i="7" s="1"/>
  <c r="J48" i="7"/>
  <c r="CZ29" i="1"/>
  <c r="Y29" i="1" s="1"/>
  <c r="T47" i="7" s="1"/>
  <c r="J50" i="7" s="1"/>
  <c r="DF194" i="3"/>
  <c r="DJ194" i="3" s="1"/>
  <c r="DH194" i="3"/>
  <c r="DF246" i="3"/>
  <c r="DJ246" i="3" s="1"/>
  <c r="DH246" i="3"/>
  <c r="CY34" i="1"/>
  <c r="X34" i="1" s="1"/>
  <c r="R84" i="7" s="1"/>
  <c r="J89" i="7" s="1"/>
  <c r="J85" i="7"/>
  <c r="CZ34" i="1"/>
  <c r="Y34" i="1" s="1"/>
  <c r="T84" i="7" s="1"/>
  <c r="J90" i="7" s="1"/>
  <c r="CY28" i="1"/>
  <c r="X28" i="1" s="1"/>
  <c r="J41" i="7"/>
  <c r="CZ28" i="1"/>
  <c r="Y28" i="1" s="1"/>
  <c r="T40" i="7" s="1"/>
  <c r="J44" i="7" s="1"/>
  <c r="AF120" i="1"/>
  <c r="AF26" i="1" s="1"/>
  <c r="DH233" i="3"/>
  <c r="DF233" i="3"/>
  <c r="DJ233" i="3" s="1"/>
  <c r="CY37" i="1"/>
  <c r="X37" i="1" s="1"/>
  <c r="CZ37" i="1"/>
  <c r="Y37" i="1" s="1"/>
  <c r="R262" i="1"/>
  <c r="GK262" i="1" s="1"/>
  <c r="V196" i="7"/>
  <c r="J159" i="7"/>
  <c r="CT154" i="1"/>
  <c r="S154" i="1" s="1"/>
  <c r="J143" i="7" s="1"/>
  <c r="S142" i="7"/>
  <c r="Q142" i="7"/>
  <c r="AB88" i="1"/>
  <c r="S116" i="7"/>
  <c r="Q116" i="7"/>
  <c r="CF52" i="1"/>
  <c r="CF46" i="1" s="1"/>
  <c r="O52" i="1"/>
  <c r="DH203" i="3"/>
  <c r="DF203" i="3"/>
  <c r="DF145" i="3"/>
  <c r="DJ145" i="3" s="1"/>
  <c r="DH145" i="3"/>
  <c r="CW20" i="3"/>
  <c r="CX20" i="3"/>
  <c r="R346" i="1"/>
  <c r="GK346" i="1" s="1"/>
  <c r="V289" i="7"/>
  <c r="AD350" i="1"/>
  <c r="U320" i="7"/>
  <c r="CG355" i="1"/>
  <c r="CG334" i="1" s="1"/>
  <c r="V302" i="1"/>
  <c r="AD263" i="1"/>
  <c r="AB263" i="1" s="1"/>
  <c r="AD260" i="1"/>
  <c r="AB260" i="1" s="1"/>
  <c r="AD211" i="1"/>
  <c r="AB211" i="1" s="1"/>
  <c r="AD208" i="1"/>
  <c r="AB208" i="1" s="1"/>
  <c r="AD205" i="1"/>
  <c r="AB205" i="1" s="1"/>
  <c r="AD86" i="1"/>
  <c r="U116" i="7"/>
  <c r="Q60" i="7"/>
  <c r="S60" i="7"/>
  <c r="DG52" i="3"/>
  <c r="DF52" i="3"/>
  <c r="DJ52" i="3" s="1"/>
  <c r="DH52" i="3"/>
  <c r="R157" i="1"/>
  <c r="GK157" i="1" s="1"/>
  <c r="V165" i="7"/>
  <c r="S347" i="7"/>
  <c r="Q347" i="7"/>
  <c r="CT347" i="1"/>
  <c r="S347" i="1" s="1"/>
  <c r="J297" i="7" s="1"/>
  <c r="S296" i="7"/>
  <c r="Q296" i="7"/>
  <c r="CT344" i="1"/>
  <c r="S344" i="1" s="1"/>
  <c r="J276" i="7" s="1"/>
  <c r="S275" i="7"/>
  <c r="Q275" i="7"/>
  <c r="CT341" i="1"/>
  <c r="S341" i="1" s="1"/>
  <c r="J255" i="7" s="1"/>
  <c r="S254" i="7"/>
  <c r="Q254" i="7"/>
  <c r="CT338" i="1"/>
  <c r="S338" i="1" s="1"/>
  <c r="J228" i="7" s="1"/>
  <c r="S227" i="7"/>
  <c r="Q227" i="7"/>
  <c r="AB223" i="1"/>
  <c r="CP215" i="1"/>
  <c r="O215" i="1" s="1"/>
  <c r="CP210" i="1"/>
  <c r="O210" i="1" s="1"/>
  <c r="GM210" i="1" s="1"/>
  <c r="GP210" i="1" s="1"/>
  <c r="CP207" i="1"/>
  <c r="O207" i="1" s="1"/>
  <c r="GM207" i="1" s="1"/>
  <c r="GP207" i="1" s="1"/>
  <c r="CP204" i="1"/>
  <c r="O204" i="1" s="1"/>
  <c r="AB200" i="1"/>
  <c r="CT155" i="1"/>
  <c r="S155" i="1" s="1"/>
  <c r="J151" i="7" s="1"/>
  <c r="S149" i="7"/>
  <c r="Q149" i="7"/>
  <c r="AB154" i="1"/>
  <c r="AB86" i="1"/>
  <c r="AB48" i="1"/>
  <c r="DG177" i="3"/>
  <c r="DF177" i="3"/>
  <c r="DJ177" i="3" s="1"/>
  <c r="DH177" i="3"/>
  <c r="DF137" i="3"/>
  <c r="DH137" i="3"/>
  <c r="DG13" i="3"/>
  <c r="DF13" i="3"/>
  <c r="DJ13" i="3" s="1"/>
  <c r="DG11" i="3"/>
  <c r="DF11" i="3"/>
  <c r="DJ11" i="3" s="1"/>
  <c r="E101" i="7"/>
  <c r="E27" i="8"/>
  <c r="C102" i="7"/>
  <c r="S70" i="7"/>
  <c r="Q70" i="7"/>
  <c r="DI247" i="3"/>
  <c r="DJ247" i="3" s="1"/>
  <c r="DI190" i="3"/>
  <c r="DG190" i="3"/>
  <c r="CV162" i="3"/>
  <c r="CX162" i="3"/>
  <c r="DF162" i="3" s="1"/>
  <c r="DH115" i="3"/>
  <c r="DF115" i="3"/>
  <c r="DJ115" i="3" s="1"/>
  <c r="DG28" i="3"/>
  <c r="DF28" i="3"/>
  <c r="DJ28" i="3" s="1"/>
  <c r="DH28" i="3"/>
  <c r="G22" i="1"/>
  <c r="A358" i="7"/>
  <c r="AD341" i="1"/>
  <c r="AB341" i="1" s="1"/>
  <c r="AD338" i="1"/>
  <c r="AB338" i="1" s="1"/>
  <c r="CG302" i="1"/>
  <c r="CG297" i="1" s="1"/>
  <c r="G258" i="1"/>
  <c r="AF204" i="7"/>
  <c r="A204" i="7"/>
  <c r="CS263" i="1"/>
  <c r="R263" i="1" s="1"/>
  <c r="GK263" i="1" s="1"/>
  <c r="CS260" i="1"/>
  <c r="AB221" i="1"/>
  <c r="AB198" i="1"/>
  <c r="AD158" i="1"/>
  <c r="AB158" i="1" s="1"/>
  <c r="AD155" i="1"/>
  <c r="AB155" i="1" s="1"/>
  <c r="G26" i="1"/>
  <c r="A138" i="7"/>
  <c r="CR36" i="1"/>
  <c r="Q36" i="1" s="1"/>
  <c r="CR35" i="1"/>
  <c r="Q35" i="1" s="1"/>
  <c r="DF185" i="3"/>
  <c r="DJ185" i="3" s="1"/>
  <c r="DH185" i="3"/>
  <c r="CV171" i="3"/>
  <c r="CX171" i="3"/>
  <c r="CV132" i="3"/>
  <c r="CX132" i="3"/>
  <c r="DF132" i="3" s="1"/>
  <c r="DH91" i="3"/>
  <c r="DF91" i="3"/>
  <c r="DJ91" i="3" s="1"/>
  <c r="CV62" i="3"/>
  <c r="CX62" i="3"/>
  <c r="DG48" i="3"/>
  <c r="DF48" i="3"/>
  <c r="DJ48" i="3" s="1"/>
  <c r="DG9" i="3"/>
  <c r="DF9" i="3"/>
  <c r="DJ9" i="3" s="1"/>
  <c r="G84" i="1"/>
  <c r="A135" i="7"/>
  <c r="AD347" i="1"/>
  <c r="AB347" i="1" s="1"/>
  <c r="AD351" i="1"/>
  <c r="AB351" i="1" s="1"/>
  <c r="U330" i="7"/>
  <c r="CE302" i="1"/>
  <c r="CE297" i="1" s="1"/>
  <c r="G297" i="1"/>
  <c r="A209" i="7"/>
  <c r="AD261" i="1"/>
  <c r="AB261" i="1" s="1"/>
  <c r="CR260" i="1"/>
  <c r="Q260" i="1" s="1"/>
  <c r="AD214" i="1"/>
  <c r="AB214" i="1" s="1"/>
  <c r="CR213" i="1"/>
  <c r="Q213" i="1" s="1"/>
  <c r="AD209" i="1"/>
  <c r="AB209" i="1" s="1"/>
  <c r="AD206" i="1"/>
  <c r="AB206" i="1" s="1"/>
  <c r="AD203" i="1"/>
  <c r="AB203" i="1" s="1"/>
  <c r="CR202" i="1"/>
  <c r="Q202" i="1" s="1"/>
  <c r="CS154" i="1"/>
  <c r="Q122" i="7"/>
  <c r="S122" i="7"/>
  <c r="CS48" i="1"/>
  <c r="R48" i="1" s="1"/>
  <c r="GK48" i="1" s="1"/>
  <c r="S77" i="7"/>
  <c r="Q77" i="7"/>
  <c r="DH248" i="3"/>
  <c r="DH240" i="3"/>
  <c r="CX219" i="3"/>
  <c r="DI204" i="3"/>
  <c r="DG204" i="3"/>
  <c r="DG197" i="3"/>
  <c r="DI197" i="3"/>
  <c r="CV154" i="3"/>
  <c r="CX154" i="3"/>
  <c r="DF154" i="3" s="1"/>
  <c r="R337" i="1"/>
  <c r="GK337" i="1" s="1"/>
  <c r="V220" i="7"/>
  <c r="AD344" i="1"/>
  <c r="AB344" i="1" s="1"/>
  <c r="CR350" i="1"/>
  <c r="Q350" i="1" s="1"/>
  <c r="J322" i="7" s="1"/>
  <c r="CT348" i="1"/>
  <c r="S348" i="1" s="1"/>
  <c r="J304" i="7" s="1"/>
  <c r="S303" i="7"/>
  <c r="Q303" i="7"/>
  <c r="CT345" i="1"/>
  <c r="S345" i="1" s="1"/>
  <c r="J283" i="7" s="1"/>
  <c r="Q282" i="7"/>
  <c r="S282" i="7"/>
  <c r="CT342" i="1"/>
  <c r="S342" i="1" s="1"/>
  <c r="J262" i="7" s="1"/>
  <c r="S261" i="7"/>
  <c r="Q261" i="7"/>
  <c r="CT339" i="1"/>
  <c r="S339" i="1" s="1"/>
  <c r="J238" i="7" s="1"/>
  <c r="S237" i="7"/>
  <c r="Q237" i="7"/>
  <c r="CT336" i="1"/>
  <c r="S336" i="1" s="1"/>
  <c r="J214" i="7" s="1"/>
  <c r="S213" i="7"/>
  <c r="Q213" i="7"/>
  <c r="V226" i="1"/>
  <c r="AB219" i="1"/>
  <c r="CR218" i="1"/>
  <c r="Q218" i="1" s="1"/>
  <c r="AB196" i="1"/>
  <c r="CR195" i="1"/>
  <c r="Q195" i="1" s="1"/>
  <c r="CT156" i="1"/>
  <c r="S156" i="1" s="1"/>
  <c r="J158" i="7" s="1"/>
  <c r="S157" i="7"/>
  <c r="Q157" i="7"/>
  <c r="CR154" i="1"/>
  <c r="Q154" i="1" s="1"/>
  <c r="AD161" i="1" s="1"/>
  <c r="CI120" i="1"/>
  <c r="CI26" i="1" s="1"/>
  <c r="AD87" i="1"/>
  <c r="U122" i="7"/>
  <c r="CR30" i="1"/>
  <c r="Q30" i="1" s="1"/>
  <c r="DG236" i="3"/>
  <c r="DI227" i="3"/>
  <c r="DF221" i="3"/>
  <c r="DJ221" i="3" s="1"/>
  <c r="DF217" i="3"/>
  <c r="DJ217" i="3" s="1"/>
  <c r="DF213" i="3"/>
  <c r="DJ213" i="3" s="1"/>
  <c r="DH191" i="3"/>
  <c r="DF191" i="3"/>
  <c r="DF135" i="3"/>
  <c r="DJ135" i="3" s="1"/>
  <c r="DH135" i="3"/>
  <c r="DH105" i="3"/>
  <c r="DF105" i="3"/>
  <c r="DJ105" i="3" s="1"/>
  <c r="DF97" i="3"/>
  <c r="DJ97" i="3" s="1"/>
  <c r="DH97" i="3"/>
  <c r="R340" i="1"/>
  <c r="V244" i="7"/>
  <c r="J251" i="7" s="1"/>
  <c r="AB353" i="1"/>
  <c r="G334" i="1"/>
  <c r="A355" i="7"/>
  <c r="CS347" i="1"/>
  <c r="CS344" i="1"/>
  <c r="CS341" i="1"/>
  <c r="CS338" i="1"/>
  <c r="CR300" i="1"/>
  <c r="Q300" i="1" s="1"/>
  <c r="CT262" i="1"/>
  <c r="S262" i="1" s="1"/>
  <c r="J197" i="7" s="1"/>
  <c r="S196" i="7"/>
  <c r="Q196" i="7"/>
  <c r="T226" i="1"/>
  <c r="CR223" i="1"/>
  <c r="Q223" i="1" s="1"/>
  <c r="CR200" i="1"/>
  <c r="Q200" i="1" s="1"/>
  <c r="W161" i="1"/>
  <c r="CS158" i="1"/>
  <c r="R158" i="1" s="1"/>
  <c r="GK158" i="1" s="1"/>
  <c r="CS155" i="1"/>
  <c r="E149" i="7"/>
  <c r="E35" i="8"/>
  <c r="C150" i="7"/>
  <c r="CG120" i="1"/>
  <c r="CG26" i="1" s="1"/>
  <c r="CR86" i="1"/>
  <c r="Q86" i="1" s="1"/>
  <c r="Y52" i="1"/>
  <c r="CR41" i="1"/>
  <c r="Q41" i="1" s="1"/>
  <c r="S84" i="7"/>
  <c r="Q84" i="7"/>
  <c r="CT31" i="1"/>
  <c r="S31" i="1" s="1"/>
  <c r="S40" i="7"/>
  <c r="Q40" i="7"/>
  <c r="DI249" i="3"/>
  <c r="DI241" i="3"/>
  <c r="DF237" i="3"/>
  <c r="DG222" i="3"/>
  <c r="DH179" i="3"/>
  <c r="DG46" i="3"/>
  <c r="DF46" i="3"/>
  <c r="DJ46" i="3" s="1"/>
  <c r="DG26" i="3"/>
  <c r="DF26" i="3"/>
  <c r="DJ26" i="3" s="1"/>
  <c r="CX7" i="3"/>
  <c r="CV7" i="3"/>
  <c r="CT261" i="1"/>
  <c r="S261" i="1" s="1"/>
  <c r="J191" i="7" s="1"/>
  <c r="S190" i="7"/>
  <c r="Q190" i="7"/>
  <c r="CT353" i="1"/>
  <c r="S353" i="1" s="1"/>
  <c r="J348" i="7" s="1"/>
  <c r="CR347" i="1"/>
  <c r="Q347" i="1" s="1"/>
  <c r="AB345" i="1"/>
  <c r="CR344" i="1"/>
  <c r="Q344" i="1" s="1"/>
  <c r="AB342" i="1"/>
  <c r="CR341" i="1"/>
  <c r="Q341" i="1" s="1"/>
  <c r="CP341" i="1" s="1"/>
  <c r="O341" i="1" s="1"/>
  <c r="AB339" i="1"/>
  <c r="CR338" i="1"/>
  <c r="Q338" i="1" s="1"/>
  <c r="J229" i="7" s="1"/>
  <c r="AD336" i="1"/>
  <c r="AB336" i="1" s="1"/>
  <c r="CS261" i="1"/>
  <c r="R226" i="1"/>
  <c r="CR216" i="1"/>
  <c r="Q216" i="1" s="1"/>
  <c r="CS214" i="1"/>
  <c r="R214" i="1" s="1"/>
  <c r="GK214" i="1" s="1"/>
  <c r="CS209" i="1"/>
  <c r="R209" i="1" s="1"/>
  <c r="GK209" i="1" s="1"/>
  <c r="CS206" i="1"/>
  <c r="R206" i="1" s="1"/>
  <c r="GK206" i="1" s="1"/>
  <c r="CS203" i="1"/>
  <c r="R203" i="1" s="1"/>
  <c r="GK203" i="1" s="1"/>
  <c r="U161" i="1"/>
  <c r="AB156" i="1"/>
  <c r="CR155" i="1"/>
  <c r="Q155" i="1" s="1"/>
  <c r="BZ90" i="1"/>
  <c r="W52" i="1"/>
  <c r="CR31" i="1"/>
  <c r="Q31" i="1" s="1"/>
  <c r="J62" i="7" s="1"/>
  <c r="DG214" i="3"/>
  <c r="DI212" i="3"/>
  <c r="DG212" i="3"/>
  <c r="DF179" i="3"/>
  <c r="DJ179" i="3" s="1"/>
  <c r="DG173" i="3"/>
  <c r="DF173" i="3"/>
  <c r="DJ173" i="3" s="1"/>
  <c r="DI166" i="3"/>
  <c r="DG166" i="3"/>
  <c r="S330" i="7"/>
  <c r="Q330" i="7"/>
  <c r="S340" i="7"/>
  <c r="Q340" i="7"/>
  <c r="CR261" i="1"/>
  <c r="Q261" i="1" s="1"/>
  <c r="CI226" i="1"/>
  <c r="CI193" i="1" s="1"/>
  <c r="P226" i="1"/>
  <c r="CR221" i="1"/>
  <c r="Q221" i="1" s="1"/>
  <c r="CR198" i="1"/>
  <c r="Q198" i="1" s="1"/>
  <c r="G152" i="1"/>
  <c r="A174" i="7"/>
  <c r="U52" i="1"/>
  <c r="S101" i="7"/>
  <c r="Q101" i="7"/>
  <c r="S94" i="7"/>
  <c r="Q94" i="7"/>
  <c r="CY33" i="1"/>
  <c r="X33" i="1" s="1"/>
  <c r="R77" i="7" s="1"/>
  <c r="J80" i="7" s="1"/>
  <c r="J78" i="7"/>
  <c r="S47" i="7"/>
  <c r="Q47" i="7"/>
  <c r="DH250" i="3"/>
  <c r="DH242" i="3"/>
  <c r="DH230" i="3"/>
  <c r="CX226" i="3"/>
  <c r="DG226" i="3" s="1"/>
  <c r="DF223" i="3"/>
  <c r="CX216" i="3"/>
  <c r="CV216" i="3"/>
  <c r="DG210" i="3"/>
  <c r="DH200" i="3"/>
  <c r="DH117" i="3"/>
  <c r="DF117" i="3"/>
  <c r="DJ117" i="3" s="1"/>
  <c r="DG44" i="3"/>
  <c r="DF44" i="3"/>
  <c r="DH44" i="3"/>
  <c r="DG17" i="3"/>
  <c r="DF17" i="3"/>
  <c r="DJ17" i="3" s="1"/>
  <c r="AD353" i="1"/>
  <c r="U347" i="7"/>
  <c r="R343" i="1"/>
  <c r="GK343" i="1" s="1"/>
  <c r="V268" i="7"/>
  <c r="AD352" i="1"/>
  <c r="U340" i="7"/>
  <c r="CT351" i="1"/>
  <c r="S351" i="1" s="1"/>
  <c r="J331" i="7" s="1"/>
  <c r="S313" i="7"/>
  <c r="Q313" i="7"/>
  <c r="CT346" i="1"/>
  <c r="S346" i="1" s="1"/>
  <c r="J290" i="7" s="1"/>
  <c r="S289" i="7"/>
  <c r="Q289" i="7"/>
  <c r="CT343" i="1"/>
  <c r="S343" i="1" s="1"/>
  <c r="J269" i="7" s="1"/>
  <c r="S268" i="7"/>
  <c r="Q268" i="7"/>
  <c r="CT340" i="1"/>
  <c r="S340" i="1" s="1"/>
  <c r="J245" i="7" s="1"/>
  <c r="S244" i="7"/>
  <c r="Q244" i="7"/>
  <c r="CT337" i="1"/>
  <c r="S337" i="1" s="1"/>
  <c r="J221" i="7" s="1"/>
  <c r="S220" i="7"/>
  <c r="Q220" i="7"/>
  <c r="F305" i="1"/>
  <c r="CG226" i="1"/>
  <c r="CG193" i="1" s="1"/>
  <c r="G193" i="1"/>
  <c r="A179" i="7"/>
  <c r="V216" i="1"/>
  <c r="CP214" i="1"/>
  <c r="O214" i="1" s="1"/>
  <c r="CP209" i="1"/>
  <c r="O209" i="1" s="1"/>
  <c r="CP206" i="1"/>
  <c r="O206" i="1" s="1"/>
  <c r="CP203" i="1"/>
  <c r="O203" i="1" s="1"/>
  <c r="CT157" i="1"/>
  <c r="S157" i="1" s="1"/>
  <c r="S165" i="7"/>
  <c r="Q165" i="7"/>
  <c r="S128" i="7"/>
  <c r="Q128" i="7"/>
  <c r="S52" i="1"/>
  <c r="CV247" i="3"/>
  <c r="DF230" i="3"/>
  <c r="DG218" i="3"/>
  <c r="DF211" i="3"/>
  <c r="CV205" i="3"/>
  <c r="CX205" i="3"/>
  <c r="DI202" i="3"/>
  <c r="DG202" i="3"/>
  <c r="DF200" i="3"/>
  <c r="DH189" i="3"/>
  <c r="DF189" i="3"/>
  <c r="DJ189" i="3" s="1"/>
  <c r="CW181" i="3"/>
  <c r="CX181" i="3"/>
  <c r="DH167" i="3"/>
  <c r="DF167" i="3"/>
  <c r="DG34" i="3"/>
  <c r="DF34" i="3"/>
  <c r="DJ34" i="3" s="1"/>
  <c r="R349" i="1"/>
  <c r="GK349" i="1" s="1"/>
  <c r="V313" i="7"/>
  <c r="G18" i="1"/>
  <c r="A373" i="7"/>
  <c r="Q320" i="7"/>
  <c r="S320" i="7"/>
  <c r="R348" i="1"/>
  <c r="V303" i="7"/>
  <c r="J310" i="7" s="1"/>
  <c r="R345" i="1"/>
  <c r="GK345" i="1" s="1"/>
  <c r="V282" i="7"/>
  <c r="R342" i="1"/>
  <c r="GK342" i="1" s="1"/>
  <c r="V261" i="7"/>
  <c r="R339" i="1"/>
  <c r="GK339" i="1" s="1"/>
  <c r="V237" i="7"/>
  <c r="R336" i="1"/>
  <c r="V213" i="7"/>
  <c r="CT260" i="1"/>
  <c r="S260" i="1" s="1"/>
  <c r="J184" i="7" s="1"/>
  <c r="S183" i="7"/>
  <c r="Q183" i="7"/>
  <c r="CE226" i="1"/>
  <c r="CE193" i="1" s="1"/>
  <c r="R156" i="1"/>
  <c r="GK156" i="1" s="1"/>
  <c r="V157" i="7"/>
  <c r="AD88" i="1"/>
  <c r="U128" i="7"/>
  <c r="CT87" i="1"/>
  <c r="S87" i="1" s="1"/>
  <c r="J123" i="7" s="1"/>
  <c r="CH52" i="1"/>
  <c r="CH46" i="1" s="1"/>
  <c r="Q52" i="1"/>
  <c r="S53" i="7"/>
  <c r="Q53" i="7"/>
  <c r="DH209" i="3"/>
  <c r="DF209" i="3"/>
  <c r="DJ209" i="3" s="1"/>
  <c r="DF196" i="3"/>
  <c r="DJ196" i="3" s="1"/>
  <c r="DH196" i="3"/>
  <c r="DF184" i="3"/>
  <c r="DG184" i="3"/>
  <c r="DJ184" i="3" s="1"/>
  <c r="DH184" i="3"/>
  <c r="DI184" i="3"/>
  <c r="DG71" i="3"/>
  <c r="DJ71" i="3" s="1"/>
  <c r="DF71" i="3"/>
  <c r="DH71" i="3"/>
  <c r="DG22" i="3"/>
  <c r="DF22" i="3"/>
  <c r="DJ22" i="3" s="1"/>
  <c r="DG15" i="3"/>
  <c r="DF15" i="3"/>
  <c r="DJ15" i="3" s="1"/>
  <c r="DF1" i="3"/>
  <c r="DF201" i="3"/>
  <c r="DJ201" i="3" s="1"/>
  <c r="CV186" i="3"/>
  <c r="DF165" i="3"/>
  <c r="DJ165" i="3" s="1"/>
  <c r="DI96" i="3"/>
  <c r="DH89" i="3"/>
  <c r="DH69" i="3"/>
  <c r="DI6" i="3"/>
  <c r="DF89" i="3"/>
  <c r="DJ89" i="3" s="1"/>
  <c r="DF69" i="3"/>
  <c r="DJ69" i="3" s="1"/>
  <c r="CX50" i="3"/>
  <c r="DF6" i="3"/>
  <c r="DJ6" i="3" s="1"/>
  <c r="DH112" i="3"/>
  <c r="DH99" i="3"/>
  <c r="DI98" i="3"/>
  <c r="DJ98" i="3" s="1"/>
  <c r="CX4" i="3"/>
  <c r="CV199" i="3"/>
  <c r="DI119" i="3"/>
  <c r="DF112" i="3"/>
  <c r="DI107" i="3"/>
  <c r="CX60" i="3"/>
  <c r="CV5" i="3"/>
  <c r="DG183" i="3"/>
  <c r="CV180" i="3"/>
  <c r="CX157" i="3"/>
  <c r="DH147" i="3"/>
  <c r="DI146" i="3"/>
  <c r="DH119" i="3"/>
  <c r="DG118" i="3"/>
  <c r="DH107" i="3"/>
  <c r="DG106" i="3"/>
  <c r="DG92" i="3"/>
  <c r="CV67" i="3"/>
  <c r="CV47" i="3"/>
  <c r="CX38" i="3"/>
  <c r="DH38" i="3" s="1"/>
  <c r="DH32" i="3"/>
  <c r="DH24" i="3"/>
  <c r="CV14" i="3"/>
  <c r="DH8" i="3"/>
  <c r="DI186" i="3"/>
  <c r="DJ186" i="3" s="1"/>
  <c r="DG119" i="3"/>
  <c r="DJ119" i="3" s="1"/>
  <c r="DF113" i="3"/>
  <c r="DJ113" i="3" s="1"/>
  <c r="DF93" i="3"/>
  <c r="CV88" i="3"/>
  <c r="CV61" i="3"/>
  <c r="DH40" i="3"/>
  <c r="DF36" i="3"/>
  <c r="DJ36" i="3" s="1"/>
  <c r="DF32" i="3"/>
  <c r="CV27" i="3"/>
  <c r="DF24" i="3"/>
  <c r="DJ24" i="3" s="1"/>
  <c r="DF8" i="3"/>
  <c r="CX84" i="3"/>
  <c r="DF84" i="3" s="1"/>
  <c r="CX80" i="3"/>
  <c r="DF80" i="3" s="1"/>
  <c r="DF58" i="3"/>
  <c r="DJ58" i="3" s="1"/>
  <c r="DF40" i="3"/>
  <c r="DJ40" i="3" s="1"/>
  <c r="CX19" i="3"/>
  <c r="DH187" i="3"/>
  <c r="DI168" i="3"/>
  <c r="CV123" i="3"/>
  <c r="CV111" i="3"/>
  <c r="CV70" i="3"/>
  <c r="CX68" i="3"/>
  <c r="CV35" i="3"/>
  <c r="DG188" i="3"/>
  <c r="DF175" i="3"/>
  <c r="DG114" i="3"/>
  <c r="DI230" i="3"/>
  <c r="DI223" i="3"/>
  <c r="DI200" i="3"/>
  <c r="DH182" i="3"/>
  <c r="DI181" i="3"/>
  <c r="DH175" i="3"/>
  <c r="DH173" i="3"/>
  <c r="DI112" i="3"/>
  <c r="DH72" i="3"/>
  <c r="DI71" i="3"/>
  <c r="DH60" i="3"/>
  <c r="DH58" i="3"/>
  <c r="DH48" i="3"/>
  <c r="DH46" i="3"/>
  <c r="DH36" i="3"/>
  <c r="DH34" i="3"/>
  <c r="DH20" i="3"/>
  <c r="DH19" i="3"/>
  <c r="DH17" i="3"/>
  <c r="DH15" i="3"/>
  <c r="DH13" i="3"/>
  <c r="DH11" i="3"/>
  <c r="DH9" i="3"/>
  <c r="DI8" i="3"/>
  <c r="DH6" i="3"/>
  <c r="DI4" i="3"/>
  <c r="DJ4" i="3" s="1"/>
  <c r="DI1" i="3"/>
  <c r="DJ1" i="3" s="1"/>
  <c r="CY352" i="1"/>
  <c r="X352" i="1" s="1"/>
  <c r="R340" i="7" s="1"/>
  <c r="J343" i="7" s="1"/>
  <c r="CZ352" i="1"/>
  <c r="Y352" i="1" s="1"/>
  <c r="T340" i="7" s="1"/>
  <c r="J344" i="7" s="1"/>
  <c r="CY350" i="1"/>
  <c r="X350" i="1" s="1"/>
  <c r="R320" i="7" s="1"/>
  <c r="J325" i="7" s="1"/>
  <c r="CZ350" i="1"/>
  <c r="Y350" i="1" s="1"/>
  <c r="T320" i="7" s="1"/>
  <c r="J326" i="7" s="1"/>
  <c r="GK336" i="1"/>
  <c r="CP336" i="1"/>
  <c r="O336" i="1" s="1"/>
  <c r="CZ299" i="1"/>
  <c r="Y299" i="1" s="1"/>
  <c r="CY299" i="1"/>
  <c r="X299" i="1" s="1"/>
  <c r="CY263" i="1"/>
  <c r="X263" i="1" s="1"/>
  <c r="CZ263" i="1"/>
  <c r="Y263" i="1" s="1"/>
  <c r="CY262" i="1"/>
  <c r="X262" i="1" s="1"/>
  <c r="R196" i="7" s="1"/>
  <c r="J199" i="7" s="1"/>
  <c r="CZ262" i="1"/>
  <c r="Y262" i="1" s="1"/>
  <c r="T196" i="7" s="1"/>
  <c r="J200" i="7" s="1"/>
  <c r="CY261" i="1"/>
  <c r="X261" i="1" s="1"/>
  <c r="R190" i="7" s="1"/>
  <c r="J192" i="7" s="1"/>
  <c r="CZ261" i="1"/>
  <c r="Y261" i="1" s="1"/>
  <c r="T190" i="7" s="1"/>
  <c r="J193" i="7" s="1"/>
  <c r="CY260" i="1"/>
  <c r="X260" i="1" s="1"/>
  <c r="CZ260" i="1"/>
  <c r="Y260" i="1" s="1"/>
  <c r="AF265" i="1"/>
  <c r="CZ224" i="1"/>
  <c r="Y224" i="1" s="1"/>
  <c r="CY224" i="1"/>
  <c r="X224" i="1" s="1"/>
  <c r="CZ222" i="1"/>
  <c r="Y222" i="1" s="1"/>
  <c r="CY222" i="1"/>
  <c r="X222" i="1" s="1"/>
  <c r="CZ220" i="1"/>
  <c r="Y220" i="1" s="1"/>
  <c r="CY220" i="1"/>
  <c r="X220" i="1" s="1"/>
  <c r="CZ218" i="1"/>
  <c r="Y218" i="1" s="1"/>
  <c r="CY218" i="1"/>
  <c r="X218" i="1" s="1"/>
  <c r="CZ216" i="1"/>
  <c r="Y216" i="1" s="1"/>
  <c r="CY216" i="1"/>
  <c r="X216" i="1" s="1"/>
  <c r="CY215" i="1"/>
  <c r="X215" i="1" s="1"/>
  <c r="CZ215" i="1"/>
  <c r="Y215" i="1" s="1"/>
  <c r="CY214" i="1"/>
  <c r="X214" i="1" s="1"/>
  <c r="GM214" i="1" s="1"/>
  <c r="GP214" i="1" s="1"/>
  <c r="CZ214" i="1"/>
  <c r="Y214" i="1" s="1"/>
  <c r="CZ212" i="1"/>
  <c r="Y212" i="1" s="1"/>
  <c r="CY212" i="1"/>
  <c r="X212" i="1" s="1"/>
  <c r="CY211" i="1"/>
  <c r="X211" i="1" s="1"/>
  <c r="CZ211" i="1"/>
  <c r="Y211" i="1" s="1"/>
  <c r="CY210" i="1"/>
  <c r="X210" i="1" s="1"/>
  <c r="CZ210" i="1"/>
  <c r="Y210" i="1" s="1"/>
  <c r="CY209" i="1"/>
  <c r="X209" i="1" s="1"/>
  <c r="CZ209" i="1"/>
  <c r="Y209" i="1" s="1"/>
  <c r="CY208" i="1"/>
  <c r="X208" i="1" s="1"/>
  <c r="CZ208" i="1"/>
  <c r="Y208" i="1" s="1"/>
  <c r="CY207" i="1"/>
  <c r="X207" i="1" s="1"/>
  <c r="CZ207" i="1"/>
  <c r="Y207" i="1" s="1"/>
  <c r="CY206" i="1"/>
  <c r="X206" i="1" s="1"/>
  <c r="CZ206" i="1"/>
  <c r="Y206" i="1" s="1"/>
  <c r="CY205" i="1"/>
  <c r="X205" i="1" s="1"/>
  <c r="CZ205" i="1"/>
  <c r="Y205" i="1" s="1"/>
  <c r="CY204" i="1"/>
  <c r="X204" i="1" s="1"/>
  <c r="CZ204" i="1"/>
  <c r="Y204" i="1" s="1"/>
  <c r="CY203" i="1"/>
  <c r="X203" i="1" s="1"/>
  <c r="CZ203" i="1"/>
  <c r="Y203" i="1" s="1"/>
  <c r="CZ201" i="1"/>
  <c r="Y201" i="1" s="1"/>
  <c r="CY201" i="1"/>
  <c r="X201" i="1" s="1"/>
  <c r="CZ199" i="1"/>
  <c r="Y199" i="1" s="1"/>
  <c r="CY199" i="1"/>
  <c r="X199" i="1" s="1"/>
  <c r="CZ197" i="1"/>
  <c r="Y197" i="1" s="1"/>
  <c r="CY197" i="1"/>
  <c r="X197" i="1" s="1"/>
  <c r="CZ195" i="1"/>
  <c r="Y195" i="1" s="1"/>
  <c r="CY195" i="1"/>
  <c r="X195" i="1" s="1"/>
  <c r="AB352" i="1"/>
  <c r="AB350" i="1"/>
  <c r="CP349" i="1"/>
  <c r="O349" i="1" s="1"/>
  <c r="CP348" i="1"/>
  <c r="O348" i="1" s="1"/>
  <c r="CP347" i="1"/>
  <c r="O347" i="1" s="1"/>
  <c r="CP346" i="1"/>
  <c r="O346" i="1" s="1"/>
  <c r="CP345" i="1"/>
  <c r="O345" i="1" s="1"/>
  <c r="CP344" i="1"/>
  <c r="O344" i="1" s="1"/>
  <c r="CP343" i="1"/>
  <c r="O343" i="1" s="1"/>
  <c r="CP340" i="1"/>
  <c r="O340" i="1" s="1"/>
  <c r="CP339" i="1"/>
  <c r="O339" i="1" s="1"/>
  <c r="CP338" i="1"/>
  <c r="O338" i="1" s="1"/>
  <c r="CP337" i="1"/>
  <c r="O337" i="1" s="1"/>
  <c r="AI355" i="1"/>
  <c r="CJ265" i="1"/>
  <c r="AG265" i="1"/>
  <c r="AD265" i="1"/>
  <c r="AJ265" i="1"/>
  <c r="AH265" i="1"/>
  <c r="AB224" i="1"/>
  <c r="AB222" i="1"/>
  <c r="AB220" i="1"/>
  <c r="AB218" i="1"/>
  <c r="AB216" i="1"/>
  <c r="AB212" i="1"/>
  <c r="AB201" i="1"/>
  <c r="AB199" i="1"/>
  <c r="AB197" i="1"/>
  <c r="AB195" i="1"/>
  <c r="CY353" i="1"/>
  <c r="X353" i="1" s="1"/>
  <c r="R347" i="7" s="1"/>
  <c r="J350" i="7" s="1"/>
  <c r="CZ353" i="1"/>
  <c r="Y353" i="1" s="1"/>
  <c r="T347" i="7" s="1"/>
  <c r="J351" i="7" s="1"/>
  <c r="CY351" i="1"/>
  <c r="X351" i="1" s="1"/>
  <c r="R330" i="7" s="1"/>
  <c r="J335" i="7" s="1"/>
  <c r="CZ351" i="1"/>
  <c r="Y351" i="1" s="1"/>
  <c r="T330" i="7" s="1"/>
  <c r="J336" i="7" s="1"/>
  <c r="CY349" i="1"/>
  <c r="X349" i="1" s="1"/>
  <c r="R313" i="7" s="1"/>
  <c r="J316" i="7" s="1"/>
  <c r="CZ349" i="1"/>
  <c r="Y349" i="1" s="1"/>
  <c r="T313" i="7" s="1"/>
  <c r="J317" i="7" s="1"/>
  <c r="CY348" i="1"/>
  <c r="X348" i="1" s="1"/>
  <c r="R303" i="7" s="1"/>
  <c r="J308" i="7" s="1"/>
  <c r="CZ348" i="1"/>
  <c r="Y348" i="1" s="1"/>
  <c r="T303" i="7" s="1"/>
  <c r="J309" i="7" s="1"/>
  <c r="CY347" i="1"/>
  <c r="X347" i="1" s="1"/>
  <c r="R296" i="7" s="1"/>
  <c r="J299" i="7" s="1"/>
  <c r="CZ347" i="1"/>
  <c r="Y347" i="1" s="1"/>
  <c r="T296" i="7" s="1"/>
  <c r="J300" i="7" s="1"/>
  <c r="CY346" i="1"/>
  <c r="X346" i="1" s="1"/>
  <c r="R289" i="7" s="1"/>
  <c r="J292" i="7" s="1"/>
  <c r="CZ346" i="1"/>
  <c r="Y346" i="1" s="1"/>
  <c r="T289" i="7" s="1"/>
  <c r="J293" i="7" s="1"/>
  <c r="CY345" i="1"/>
  <c r="X345" i="1" s="1"/>
  <c r="R282" i="7" s="1"/>
  <c r="J285" i="7" s="1"/>
  <c r="CZ345" i="1"/>
  <c r="Y345" i="1" s="1"/>
  <c r="T282" i="7" s="1"/>
  <c r="J286" i="7" s="1"/>
  <c r="CY343" i="1"/>
  <c r="X343" i="1" s="1"/>
  <c r="R268" i="7" s="1"/>
  <c r="J271" i="7" s="1"/>
  <c r="CZ343" i="1"/>
  <c r="Y343" i="1" s="1"/>
  <c r="T268" i="7" s="1"/>
  <c r="J272" i="7" s="1"/>
  <c r="CY341" i="1"/>
  <c r="X341" i="1" s="1"/>
  <c r="R254" i="7" s="1"/>
  <c r="J257" i="7" s="1"/>
  <c r="CZ341" i="1"/>
  <c r="Y341" i="1" s="1"/>
  <c r="T254" i="7" s="1"/>
  <c r="J258" i="7" s="1"/>
  <c r="CY340" i="1"/>
  <c r="X340" i="1" s="1"/>
  <c r="R244" i="7" s="1"/>
  <c r="J249" i="7" s="1"/>
  <c r="CZ340" i="1"/>
  <c r="Y340" i="1" s="1"/>
  <c r="T244" i="7" s="1"/>
  <c r="J250" i="7" s="1"/>
  <c r="CY339" i="1"/>
  <c r="X339" i="1" s="1"/>
  <c r="R237" i="7" s="1"/>
  <c r="J240" i="7" s="1"/>
  <c r="CZ339" i="1"/>
  <c r="Y339" i="1" s="1"/>
  <c r="T237" i="7" s="1"/>
  <c r="J241" i="7" s="1"/>
  <c r="CY338" i="1"/>
  <c r="X338" i="1" s="1"/>
  <c r="R227" i="7" s="1"/>
  <c r="J232" i="7" s="1"/>
  <c r="CZ338" i="1"/>
  <c r="Y338" i="1" s="1"/>
  <c r="T227" i="7" s="1"/>
  <c r="J233" i="7" s="1"/>
  <c r="CY337" i="1"/>
  <c r="X337" i="1" s="1"/>
  <c r="R220" i="7" s="1"/>
  <c r="J223" i="7" s="1"/>
  <c r="CZ337" i="1"/>
  <c r="Y337" i="1" s="1"/>
  <c r="T220" i="7" s="1"/>
  <c r="J224" i="7" s="1"/>
  <c r="CY336" i="1"/>
  <c r="X336" i="1" s="1"/>
  <c r="CZ336" i="1"/>
  <c r="Y336" i="1" s="1"/>
  <c r="CZ300" i="1"/>
  <c r="Y300" i="1" s="1"/>
  <c r="CY300" i="1"/>
  <c r="X300" i="1" s="1"/>
  <c r="AC265" i="1"/>
  <c r="CP260" i="1"/>
  <c r="O260" i="1" s="1"/>
  <c r="CZ223" i="1"/>
  <c r="Y223" i="1" s="1"/>
  <c r="CY223" i="1"/>
  <c r="X223" i="1" s="1"/>
  <c r="CZ221" i="1"/>
  <c r="Y221" i="1" s="1"/>
  <c r="CY221" i="1"/>
  <c r="X221" i="1" s="1"/>
  <c r="CZ219" i="1"/>
  <c r="Y219" i="1" s="1"/>
  <c r="CY219" i="1"/>
  <c r="X219" i="1" s="1"/>
  <c r="CZ217" i="1"/>
  <c r="Y217" i="1" s="1"/>
  <c r="CY217" i="1"/>
  <c r="X217" i="1" s="1"/>
  <c r="CZ213" i="1"/>
  <c r="Y213" i="1" s="1"/>
  <c r="CY213" i="1"/>
  <c r="X213" i="1" s="1"/>
  <c r="CZ202" i="1"/>
  <c r="Y202" i="1" s="1"/>
  <c r="CY202" i="1"/>
  <c r="X202" i="1" s="1"/>
  <c r="CZ200" i="1"/>
  <c r="Y200" i="1" s="1"/>
  <c r="CY200" i="1"/>
  <c r="X200" i="1" s="1"/>
  <c r="CZ198" i="1"/>
  <c r="Y198" i="1" s="1"/>
  <c r="CY198" i="1"/>
  <c r="X198" i="1" s="1"/>
  <c r="CZ196" i="1"/>
  <c r="Y196" i="1" s="1"/>
  <c r="CY196" i="1"/>
  <c r="X196" i="1" s="1"/>
  <c r="CJ355" i="1"/>
  <c r="AG355" i="1"/>
  <c r="AJ355" i="1"/>
  <c r="AH355" i="1"/>
  <c r="AB300" i="1"/>
  <c r="CP263" i="1"/>
  <c r="O263" i="1" s="1"/>
  <c r="GM263" i="1" s="1"/>
  <c r="GP263" i="1" s="1"/>
  <c r="CP262" i="1"/>
  <c r="O262" i="1" s="1"/>
  <c r="GM262" i="1" s="1"/>
  <c r="GP262" i="1" s="1"/>
  <c r="CP261" i="1"/>
  <c r="O261" i="1" s="1"/>
  <c r="AI265" i="1"/>
  <c r="GM215" i="1"/>
  <c r="GP215" i="1" s="1"/>
  <c r="GM211" i="1"/>
  <c r="GP211" i="1" s="1"/>
  <c r="GM209" i="1"/>
  <c r="GP209" i="1" s="1"/>
  <c r="GM208" i="1"/>
  <c r="GP208" i="1" s="1"/>
  <c r="GM206" i="1"/>
  <c r="GP206" i="1" s="1"/>
  <c r="GM205" i="1"/>
  <c r="GP205" i="1" s="1"/>
  <c r="GM204" i="1"/>
  <c r="GP204" i="1" s="1"/>
  <c r="GM203" i="1"/>
  <c r="GP203" i="1" s="1"/>
  <c r="CJ84" i="1"/>
  <c r="BA90" i="1"/>
  <c r="CZ87" i="1"/>
  <c r="Y87" i="1" s="1"/>
  <c r="T122" i="7" s="1"/>
  <c r="J125" i="7" s="1"/>
  <c r="CY87" i="1"/>
  <c r="X87" i="1" s="1"/>
  <c r="R122" i="7" s="1"/>
  <c r="J124" i="7" s="1"/>
  <c r="CZ42" i="1"/>
  <c r="Y42" i="1" s="1"/>
  <c r="CY42" i="1"/>
  <c r="X42" i="1" s="1"/>
  <c r="CZ40" i="1"/>
  <c r="Y40" i="1" s="1"/>
  <c r="CY40" i="1"/>
  <c r="X40" i="1" s="1"/>
  <c r="BD355" i="1"/>
  <c r="BB355" i="1"/>
  <c r="AZ355" i="1"/>
  <c r="AX355" i="1"/>
  <c r="AT355" i="1"/>
  <c r="AP355" i="1"/>
  <c r="F328" i="1"/>
  <c r="F316" i="1"/>
  <c r="CH302" i="1"/>
  <c r="CF302" i="1"/>
  <c r="BC302" i="1"/>
  <c r="BA302" i="1"/>
  <c r="AU302" i="1"/>
  <c r="AS302" i="1"/>
  <c r="AQ302" i="1"/>
  <c r="AO302" i="1"/>
  <c r="Y302" i="1"/>
  <c r="W302" i="1"/>
  <c r="U302" i="1"/>
  <c r="S302" i="1"/>
  <c r="Q302" i="1"/>
  <c r="O302" i="1"/>
  <c r="CS300" i="1"/>
  <c r="R300" i="1" s="1"/>
  <c r="GK300" i="1" s="1"/>
  <c r="CQ300" i="1"/>
  <c r="P300" i="1" s="1"/>
  <c r="CP300" i="1" s="1"/>
  <c r="O300" i="1" s="1"/>
  <c r="CS299" i="1"/>
  <c r="R299" i="1" s="1"/>
  <c r="GK299" i="1" s="1"/>
  <c r="CQ299" i="1"/>
  <c r="P299" i="1" s="1"/>
  <c r="CP299" i="1" s="1"/>
  <c r="O299" i="1" s="1"/>
  <c r="CI265" i="1"/>
  <c r="CG265" i="1"/>
  <c r="BD265" i="1"/>
  <c r="BB265" i="1"/>
  <c r="AT265" i="1"/>
  <c r="AP265" i="1"/>
  <c r="CH226" i="1"/>
  <c r="CF226" i="1"/>
  <c r="BC226" i="1"/>
  <c r="BA226" i="1"/>
  <c r="AU226" i="1"/>
  <c r="AS226" i="1"/>
  <c r="AQ226" i="1"/>
  <c r="AO226" i="1"/>
  <c r="Y226" i="1"/>
  <c r="W226" i="1"/>
  <c r="U226" i="1"/>
  <c r="S226" i="1"/>
  <c r="Q226" i="1"/>
  <c r="O226" i="1"/>
  <c r="CS224" i="1"/>
  <c r="R224" i="1" s="1"/>
  <c r="GK224" i="1" s="1"/>
  <c r="CQ224" i="1"/>
  <c r="P224" i="1" s="1"/>
  <c r="CP224" i="1" s="1"/>
  <c r="O224" i="1" s="1"/>
  <c r="CS223" i="1"/>
  <c r="R223" i="1" s="1"/>
  <c r="GK223" i="1" s="1"/>
  <c r="CQ223" i="1"/>
  <c r="P223" i="1" s="1"/>
  <c r="CS222" i="1"/>
  <c r="R222" i="1" s="1"/>
  <c r="GK222" i="1" s="1"/>
  <c r="CQ222" i="1"/>
  <c r="P222" i="1" s="1"/>
  <c r="CP222" i="1" s="1"/>
  <c r="O222" i="1" s="1"/>
  <c r="GM222" i="1" s="1"/>
  <c r="GP222" i="1" s="1"/>
  <c r="CS221" i="1"/>
  <c r="R221" i="1" s="1"/>
  <c r="GK221" i="1" s="1"/>
  <c r="CQ221" i="1"/>
  <c r="P221" i="1" s="1"/>
  <c r="CP221" i="1" s="1"/>
  <c r="O221" i="1" s="1"/>
  <c r="CS220" i="1"/>
  <c r="R220" i="1" s="1"/>
  <c r="GK220" i="1" s="1"/>
  <c r="CQ220" i="1"/>
  <c r="P220" i="1" s="1"/>
  <c r="CP220" i="1" s="1"/>
  <c r="O220" i="1" s="1"/>
  <c r="CS219" i="1"/>
  <c r="R219" i="1" s="1"/>
  <c r="GK219" i="1" s="1"/>
  <c r="CQ219" i="1"/>
  <c r="P219" i="1" s="1"/>
  <c r="CP219" i="1" s="1"/>
  <c r="O219" i="1" s="1"/>
  <c r="GM219" i="1" s="1"/>
  <c r="GP219" i="1" s="1"/>
  <c r="CS218" i="1"/>
  <c r="R218" i="1" s="1"/>
  <c r="GK218" i="1" s="1"/>
  <c r="CQ218" i="1"/>
  <c r="P218" i="1" s="1"/>
  <c r="CP218" i="1" s="1"/>
  <c r="O218" i="1" s="1"/>
  <c r="GM218" i="1" s="1"/>
  <c r="GP218" i="1" s="1"/>
  <c r="CS217" i="1"/>
  <c r="R217" i="1" s="1"/>
  <c r="GK217" i="1" s="1"/>
  <c r="CQ217" i="1"/>
  <c r="P217" i="1" s="1"/>
  <c r="CP217" i="1" s="1"/>
  <c r="O217" i="1" s="1"/>
  <c r="GM217" i="1" s="1"/>
  <c r="GP217" i="1" s="1"/>
  <c r="CS216" i="1"/>
  <c r="R216" i="1" s="1"/>
  <c r="GK216" i="1" s="1"/>
  <c r="CQ216" i="1"/>
  <c r="P216" i="1" s="1"/>
  <c r="CP216" i="1" s="1"/>
  <c r="O216" i="1" s="1"/>
  <c r="GM216" i="1" s="1"/>
  <c r="GP216" i="1" s="1"/>
  <c r="CS213" i="1"/>
  <c r="R213" i="1" s="1"/>
  <c r="GK213" i="1" s="1"/>
  <c r="CQ213" i="1"/>
  <c r="P213" i="1" s="1"/>
  <c r="CP213" i="1" s="1"/>
  <c r="O213" i="1" s="1"/>
  <c r="CS212" i="1"/>
  <c r="R212" i="1" s="1"/>
  <c r="GK212" i="1" s="1"/>
  <c r="CQ212" i="1"/>
  <c r="P212" i="1" s="1"/>
  <c r="CP212" i="1" s="1"/>
  <c r="O212" i="1" s="1"/>
  <c r="CS202" i="1"/>
  <c r="R202" i="1" s="1"/>
  <c r="GK202" i="1" s="1"/>
  <c r="CQ202" i="1"/>
  <c r="P202" i="1" s="1"/>
  <c r="CP202" i="1" s="1"/>
  <c r="O202" i="1" s="1"/>
  <c r="GM202" i="1" s="1"/>
  <c r="GP202" i="1" s="1"/>
  <c r="CS201" i="1"/>
  <c r="R201" i="1" s="1"/>
  <c r="GK201" i="1" s="1"/>
  <c r="CQ201" i="1"/>
  <c r="P201" i="1" s="1"/>
  <c r="CP201" i="1" s="1"/>
  <c r="O201" i="1" s="1"/>
  <c r="GM201" i="1" s="1"/>
  <c r="GP201" i="1" s="1"/>
  <c r="CS200" i="1"/>
  <c r="R200" i="1" s="1"/>
  <c r="GK200" i="1" s="1"/>
  <c r="CQ200" i="1"/>
  <c r="P200" i="1" s="1"/>
  <c r="CP200" i="1" s="1"/>
  <c r="O200" i="1" s="1"/>
  <c r="GM200" i="1" s="1"/>
  <c r="GP200" i="1" s="1"/>
  <c r="CS199" i="1"/>
  <c r="R199" i="1" s="1"/>
  <c r="GK199" i="1" s="1"/>
  <c r="CQ199" i="1"/>
  <c r="P199" i="1" s="1"/>
  <c r="CP199" i="1" s="1"/>
  <c r="O199" i="1" s="1"/>
  <c r="CS198" i="1"/>
  <c r="R198" i="1" s="1"/>
  <c r="GK198" i="1" s="1"/>
  <c r="CQ198" i="1"/>
  <c r="P198" i="1" s="1"/>
  <c r="CP198" i="1" s="1"/>
  <c r="O198" i="1" s="1"/>
  <c r="CS197" i="1"/>
  <c r="R197" i="1" s="1"/>
  <c r="GK197" i="1" s="1"/>
  <c r="CQ197" i="1"/>
  <c r="P197" i="1" s="1"/>
  <c r="CP197" i="1" s="1"/>
  <c r="O197" i="1" s="1"/>
  <c r="CS196" i="1"/>
  <c r="R196" i="1" s="1"/>
  <c r="GK196" i="1" s="1"/>
  <c r="CQ196" i="1"/>
  <c r="P196" i="1" s="1"/>
  <c r="CP196" i="1" s="1"/>
  <c r="O196" i="1" s="1"/>
  <c r="GM196" i="1" s="1"/>
  <c r="GP196" i="1" s="1"/>
  <c r="CS195" i="1"/>
  <c r="R195" i="1" s="1"/>
  <c r="GK195" i="1" s="1"/>
  <c r="CQ195" i="1"/>
  <c r="P195" i="1" s="1"/>
  <c r="CI161" i="1"/>
  <c r="CG161" i="1"/>
  <c r="BD161" i="1"/>
  <c r="BB161" i="1"/>
  <c r="AT161" i="1"/>
  <c r="AP161" i="1"/>
  <c r="V161" i="1"/>
  <c r="T161" i="1"/>
  <c r="CP158" i="1"/>
  <c r="O158" i="1" s="1"/>
  <c r="CP157" i="1"/>
  <c r="O157" i="1" s="1"/>
  <c r="CP156" i="1"/>
  <c r="O156" i="1" s="1"/>
  <c r="CP155" i="1"/>
  <c r="O155" i="1" s="1"/>
  <c r="CP154" i="1"/>
  <c r="O154" i="1" s="1"/>
  <c r="AB87" i="1"/>
  <c r="AH90" i="1"/>
  <c r="AD90" i="1"/>
  <c r="AI90" i="1"/>
  <c r="AG90" i="1"/>
  <c r="CP50" i="1"/>
  <c r="O50" i="1" s="1"/>
  <c r="CP49" i="1"/>
  <c r="O49" i="1" s="1"/>
  <c r="CP48" i="1"/>
  <c r="O48" i="1" s="1"/>
  <c r="AB42" i="1"/>
  <c r="AB40" i="1"/>
  <c r="AC152" i="1"/>
  <c r="P161" i="1"/>
  <c r="CY158" i="1"/>
  <c r="X158" i="1" s="1"/>
  <c r="CZ158" i="1"/>
  <c r="Y158" i="1" s="1"/>
  <c r="CY157" i="1"/>
  <c r="X157" i="1" s="1"/>
  <c r="R165" i="7" s="1"/>
  <c r="J169" i="7" s="1"/>
  <c r="CZ157" i="1"/>
  <c r="Y157" i="1" s="1"/>
  <c r="T165" i="7" s="1"/>
  <c r="J170" i="7" s="1"/>
  <c r="CY156" i="1"/>
  <c r="X156" i="1" s="1"/>
  <c r="R157" i="7" s="1"/>
  <c r="J161" i="7" s="1"/>
  <c r="CZ156" i="1"/>
  <c r="Y156" i="1" s="1"/>
  <c r="T157" i="7" s="1"/>
  <c r="J162" i="7" s="1"/>
  <c r="CY155" i="1"/>
  <c r="X155" i="1" s="1"/>
  <c r="R149" i="7" s="1"/>
  <c r="J153" i="7" s="1"/>
  <c r="CZ155" i="1"/>
  <c r="Y155" i="1" s="1"/>
  <c r="T149" i="7" s="1"/>
  <c r="J154" i="7" s="1"/>
  <c r="CY154" i="1"/>
  <c r="X154" i="1" s="1"/>
  <c r="CZ154" i="1"/>
  <c r="Y154" i="1" s="1"/>
  <c r="CB84" i="1"/>
  <c r="AS90" i="1"/>
  <c r="CZ88" i="1"/>
  <c r="Y88" i="1" s="1"/>
  <c r="T128" i="7" s="1"/>
  <c r="J131" i="7" s="1"/>
  <c r="CY88" i="1"/>
  <c r="X88" i="1" s="1"/>
  <c r="R128" i="7" s="1"/>
  <c r="J130" i="7" s="1"/>
  <c r="CG90" i="1"/>
  <c r="CI90" i="1"/>
  <c r="BZ84" i="1"/>
  <c r="AQ90" i="1"/>
  <c r="CZ86" i="1"/>
  <c r="Y86" i="1" s="1"/>
  <c r="AF90" i="1"/>
  <c r="CY86" i="1"/>
  <c r="X86" i="1" s="1"/>
  <c r="CY50" i="1"/>
  <c r="X50" i="1" s="1"/>
  <c r="CZ50" i="1"/>
  <c r="Y50" i="1" s="1"/>
  <c r="CY49" i="1"/>
  <c r="X49" i="1" s="1"/>
  <c r="CZ49" i="1"/>
  <c r="Y49" i="1" s="1"/>
  <c r="CY48" i="1"/>
  <c r="X48" i="1" s="1"/>
  <c r="CZ48" i="1"/>
  <c r="Y48" i="1" s="1"/>
  <c r="CZ41" i="1"/>
  <c r="Y41" i="1" s="1"/>
  <c r="CY41" i="1"/>
  <c r="X41" i="1" s="1"/>
  <c r="BC355" i="1"/>
  <c r="AS355" i="1"/>
  <c r="AQ355" i="1"/>
  <c r="AO355" i="1"/>
  <c r="CS353" i="1"/>
  <c r="CQ353" i="1"/>
  <c r="P353" i="1" s="1"/>
  <c r="CS352" i="1"/>
  <c r="CQ352" i="1"/>
  <c r="P352" i="1" s="1"/>
  <c r="CS351" i="1"/>
  <c r="CQ351" i="1"/>
  <c r="P351" i="1" s="1"/>
  <c r="CS350" i="1"/>
  <c r="CQ350" i="1"/>
  <c r="P350" i="1" s="1"/>
  <c r="BD302" i="1"/>
  <c r="BB302" i="1"/>
  <c r="AZ302" i="1"/>
  <c r="AX302" i="1"/>
  <c r="AV302" i="1"/>
  <c r="AT302" i="1"/>
  <c r="AR302" i="1"/>
  <c r="AP302" i="1"/>
  <c r="BC265" i="1"/>
  <c r="AS265" i="1"/>
  <c r="AQ265" i="1"/>
  <c r="AO265" i="1"/>
  <c r="BD226" i="1"/>
  <c r="BB226" i="1"/>
  <c r="AZ226" i="1"/>
  <c r="AV226" i="1"/>
  <c r="AT226" i="1"/>
  <c r="AR226" i="1"/>
  <c r="AP226" i="1"/>
  <c r="X226" i="1"/>
  <c r="BC161" i="1"/>
  <c r="BA161" i="1"/>
  <c r="AS161" i="1"/>
  <c r="AQ161" i="1"/>
  <c r="AO161" i="1"/>
  <c r="AJ90" i="1"/>
  <c r="AH120" i="1"/>
  <c r="AH26" i="1" s="1"/>
  <c r="AD120" i="1"/>
  <c r="AD26" i="1" s="1"/>
  <c r="CU64" i="3"/>
  <c r="CX64" i="3"/>
  <c r="CX66" i="3"/>
  <c r="CV64" i="3"/>
  <c r="AD39" i="1"/>
  <c r="CS39" i="1"/>
  <c r="R39" i="1" s="1"/>
  <c r="GK39" i="1" s="1"/>
  <c r="AD38" i="1"/>
  <c r="CS38" i="1"/>
  <c r="R38" i="1" s="1"/>
  <c r="GK38" i="1" s="1"/>
  <c r="AD37" i="1"/>
  <c r="CS37" i="1"/>
  <c r="R37" i="1" s="1"/>
  <c r="GK37" i="1" s="1"/>
  <c r="AD36" i="1"/>
  <c r="CS36" i="1"/>
  <c r="AD35" i="1"/>
  <c r="AB35" i="1" s="1"/>
  <c r="CS35" i="1"/>
  <c r="AD34" i="1"/>
  <c r="CS34" i="1"/>
  <c r="AD33" i="1"/>
  <c r="CS33" i="1"/>
  <c r="AD32" i="1"/>
  <c r="CS32" i="1"/>
  <c r="AD31" i="1"/>
  <c r="CS31" i="1"/>
  <c r="AD30" i="1"/>
  <c r="CS30" i="1"/>
  <c r="AD29" i="1"/>
  <c r="AB29" i="1" s="1"/>
  <c r="CS29" i="1"/>
  <c r="AD28" i="1"/>
  <c r="CS28" i="1"/>
  <c r="DG250" i="3"/>
  <c r="DI250" i="3"/>
  <c r="DF249" i="3"/>
  <c r="DJ249" i="3" s="1"/>
  <c r="DH249" i="3"/>
  <c r="DG248" i="3"/>
  <c r="DI248" i="3"/>
  <c r="DF247" i="3"/>
  <c r="DH247" i="3"/>
  <c r="DG246" i="3"/>
  <c r="DI246" i="3"/>
  <c r="DF245" i="3"/>
  <c r="DH245" i="3"/>
  <c r="DG244" i="3"/>
  <c r="DI244" i="3"/>
  <c r="DF243" i="3"/>
  <c r="DJ243" i="3" s="1"/>
  <c r="DH243" i="3"/>
  <c r="DG242" i="3"/>
  <c r="DI242" i="3"/>
  <c r="DF241" i="3"/>
  <c r="DJ241" i="3" s="1"/>
  <c r="DH241" i="3"/>
  <c r="DG240" i="3"/>
  <c r="DI240" i="3"/>
  <c r="DF239" i="3"/>
  <c r="DJ239" i="3" s="1"/>
  <c r="DH239" i="3"/>
  <c r="DF229" i="3"/>
  <c r="DH229" i="3"/>
  <c r="DG228" i="3"/>
  <c r="DI228" i="3"/>
  <c r="DF227" i="3"/>
  <c r="DJ227" i="3" s="1"/>
  <c r="DH227" i="3"/>
  <c r="DF225" i="3"/>
  <c r="DJ225" i="3" s="1"/>
  <c r="DH225" i="3"/>
  <c r="DG224" i="3"/>
  <c r="DI224" i="3"/>
  <c r="DF199" i="3"/>
  <c r="DH199" i="3"/>
  <c r="DG198" i="3"/>
  <c r="DI198" i="3"/>
  <c r="DF197" i="3"/>
  <c r="DJ197" i="3" s="1"/>
  <c r="DH197" i="3"/>
  <c r="DG196" i="3"/>
  <c r="DI196" i="3"/>
  <c r="DF195" i="3"/>
  <c r="DH195" i="3"/>
  <c r="DG194" i="3"/>
  <c r="DI194" i="3"/>
  <c r="DF193" i="3"/>
  <c r="DJ193" i="3" s="1"/>
  <c r="DH193" i="3"/>
  <c r="DF183" i="3"/>
  <c r="DH183" i="3"/>
  <c r="DF174" i="3"/>
  <c r="DJ174" i="3" s="1"/>
  <c r="DH174" i="3"/>
  <c r="DG174" i="3"/>
  <c r="DI174" i="3"/>
  <c r="DF172" i="3"/>
  <c r="DH172" i="3"/>
  <c r="DG172" i="3"/>
  <c r="DI172" i="3"/>
  <c r="DJ172" i="3" s="1"/>
  <c r="BC90" i="1"/>
  <c r="AO90" i="1"/>
  <c r="CS88" i="1"/>
  <c r="CQ88" i="1"/>
  <c r="P88" i="1" s="1"/>
  <c r="CP88" i="1" s="1"/>
  <c r="O88" i="1" s="1"/>
  <c r="CS87" i="1"/>
  <c r="CQ87" i="1"/>
  <c r="P87" i="1" s="1"/>
  <c r="CP87" i="1" s="1"/>
  <c r="O87" i="1" s="1"/>
  <c r="CS86" i="1"/>
  <c r="CQ86" i="1"/>
  <c r="P86" i="1" s="1"/>
  <c r="CI52" i="1"/>
  <c r="CG52" i="1"/>
  <c r="CE52" i="1"/>
  <c r="BD52" i="1"/>
  <c r="BB52" i="1"/>
  <c r="AT52" i="1"/>
  <c r="AR52" i="1"/>
  <c r="AP52" i="1"/>
  <c r="X52" i="1"/>
  <c r="V52" i="1"/>
  <c r="T52" i="1"/>
  <c r="R52" i="1"/>
  <c r="P52" i="1"/>
  <c r="CS42" i="1"/>
  <c r="R42" i="1" s="1"/>
  <c r="GK42" i="1" s="1"/>
  <c r="CQ42" i="1"/>
  <c r="P42" i="1" s="1"/>
  <c r="CP42" i="1" s="1"/>
  <c r="O42" i="1" s="1"/>
  <c r="CS41" i="1"/>
  <c r="R41" i="1" s="1"/>
  <c r="GK41" i="1" s="1"/>
  <c r="CQ41" i="1"/>
  <c r="P41" i="1" s="1"/>
  <c r="CS40" i="1"/>
  <c r="R40" i="1" s="1"/>
  <c r="GK40" i="1" s="1"/>
  <c r="CQ40" i="1"/>
  <c r="P40" i="1" s="1"/>
  <c r="CP40" i="1" s="1"/>
  <c r="O40" i="1" s="1"/>
  <c r="V36" i="1"/>
  <c r="AI120" i="1" s="1"/>
  <c r="AI26" i="1" s="1"/>
  <c r="T36" i="1"/>
  <c r="AG120" i="1" s="1"/>
  <c r="AG26" i="1" s="1"/>
  <c r="CX238" i="3"/>
  <c r="CX192" i="3"/>
  <c r="AB39" i="1"/>
  <c r="CQ39" i="1"/>
  <c r="P39" i="1" s="1"/>
  <c r="CP39" i="1" s="1"/>
  <c r="O39" i="1" s="1"/>
  <c r="GM39" i="1" s="1"/>
  <c r="GP39" i="1" s="1"/>
  <c r="AB38" i="1"/>
  <c r="CQ38" i="1"/>
  <c r="P38" i="1" s="1"/>
  <c r="CP38" i="1" s="1"/>
  <c r="O38" i="1" s="1"/>
  <c r="AB37" i="1"/>
  <c r="CQ37" i="1"/>
  <c r="P37" i="1" s="1"/>
  <c r="CP37" i="1" s="1"/>
  <c r="O37" i="1" s="1"/>
  <c r="AB36" i="1"/>
  <c r="CQ36" i="1"/>
  <c r="P36" i="1" s="1"/>
  <c r="CV29" i="3"/>
  <c r="CX30" i="3"/>
  <c r="CU29" i="3"/>
  <c r="CQ35" i="1"/>
  <c r="P35" i="1" s="1"/>
  <c r="AB34" i="1"/>
  <c r="CQ34" i="1"/>
  <c r="P34" i="1" s="1"/>
  <c r="AB33" i="1"/>
  <c r="CQ33" i="1"/>
  <c r="P33" i="1" s="1"/>
  <c r="AB32" i="1"/>
  <c r="CQ32" i="1"/>
  <c r="P32" i="1" s="1"/>
  <c r="AB31" i="1"/>
  <c r="CQ31" i="1"/>
  <c r="P31" i="1" s="1"/>
  <c r="AB30" i="1"/>
  <c r="CQ30" i="1"/>
  <c r="P30" i="1" s="1"/>
  <c r="CQ29" i="1"/>
  <c r="P29" i="1" s="1"/>
  <c r="CP29" i="1" s="1"/>
  <c r="O29" i="1" s="1"/>
  <c r="AB28" i="1"/>
  <c r="CQ28" i="1"/>
  <c r="P28" i="1" s="1"/>
  <c r="J42" i="7" s="1"/>
  <c r="DG237" i="3"/>
  <c r="DI237" i="3"/>
  <c r="DJ237" i="3" s="1"/>
  <c r="DF236" i="3"/>
  <c r="DJ236" i="3" s="1"/>
  <c r="DH236" i="3"/>
  <c r="DG235" i="3"/>
  <c r="DI235" i="3"/>
  <c r="DF234" i="3"/>
  <c r="DJ234" i="3" s="1"/>
  <c r="DH234" i="3"/>
  <c r="DG233" i="3"/>
  <c r="DI233" i="3"/>
  <c r="DF232" i="3"/>
  <c r="DJ232" i="3" s="1"/>
  <c r="DH232" i="3"/>
  <c r="DG231" i="3"/>
  <c r="DI231" i="3"/>
  <c r="DF222" i="3"/>
  <c r="DH222" i="3"/>
  <c r="DG221" i="3"/>
  <c r="DI221" i="3"/>
  <c r="DF220" i="3"/>
  <c r="DJ220" i="3" s="1"/>
  <c r="DH220" i="3"/>
  <c r="DG219" i="3"/>
  <c r="DI219" i="3"/>
  <c r="DJ219" i="3" s="1"/>
  <c r="DF218" i="3"/>
  <c r="DJ218" i="3" s="1"/>
  <c r="DH218" i="3"/>
  <c r="DG217" i="3"/>
  <c r="DI217" i="3"/>
  <c r="DF216" i="3"/>
  <c r="DH216" i="3"/>
  <c r="DG215" i="3"/>
  <c r="DI215" i="3"/>
  <c r="DF214" i="3"/>
  <c r="DH214" i="3"/>
  <c r="DG213" i="3"/>
  <c r="DI213" i="3"/>
  <c r="DF212" i="3"/>
  <c r="DJ212" i="3" s="1"/>
  <c r="DH212" i="3"/>
  <c r="DG211" i="3"/>
  <c r="DI211" i="3"/>
  <c r="DJ211" i="3" s="1"/>
  <c r="DF210" i="3"/>
  <c r="DJ210" i="3" s="1"/>
  <c r="DH210" i="3"/>
  <c r="DG209" i="3"/>
  <c r="DI209" i="3"/>
  <c r="DF208" i="3"/>
  <c r="DH208" i="3"/>
  <c r="DG207" i="3"/>
  <c r="DI207" i="3"/>
  <c r="DF206" i="3"/>
  <c r="DJ206" i="3" s="1"/>
  <c r="DH206" i="3"/>
  <c r="DG205" i="3"/>
  <c r="DI205" i="3"/>
  <c r="DJ205" i="3" s="1"/>
  <c r="DF204" i="3"/>
  <c r="DJ204" i="3" s="1"/>
  <c r="DH204" i="3"/>
  <c r="DG203" i="3"/>
  <c r="DI203" i="3"/>
  <c r="DJ203" i="3" s="1"/>
  <c r="DF202" i="3"/>
  <c r="DJ202" i="3" s="1"/>
  <c r="DH202" i="3"/>
  <c r="DG201" i="3"/>
  <c r="DI201" i="3"/>
  <c r="DG191" i="3"/>
  <c r="DI191" i="3"/>
  <c r="DJ191" i="3" s="1"/>
  <c r="DF190" i="3"/>
  <c r="DJ190" i="3" s="1"/>
  <c r="DH190" i="3"/>
  <c r="DG189" i="3"/>
  <c r="DI189" i="3"/>
  <c r="DF188" i="3"/>
  <c r="DH188" i="3"/>
  <c r="DG187" i="3"/>
  <c r="DI187" i="3"/>
  <c r="DF186" i="3"/>
  <c r="DH186" i="3"/>
  <c r="DG185" i="3"/>
  <c r="DI185" i="3"/>
  <c r="DF180" i="3"/>
  <c r="DH180" i="3"/>
  <c r="DG180" i="3"/>
  <c r="DI180" i="3"/>
  <c r="DJ180" i="3" s="1"/>
  <c r="DF178" i="3"/>
  <c r="DJ178" i="3" s="1"/>
  <c r="DH178" i="3"/>
  <c r="DG178" i="3"/>
  <c r="DI178" i="3"/>
  <c r="DF176" i="3"/>
  <c r="DJ176" i="3" s="1"/>
  <c r="DH176" i="3"/>
  <c r="DG176" i="3"/>
  <c r="DI176" i="3"/>
  <c r="BD90" i="1"/>
  <c r="BB90" i="1"/>
  <c r="AT90" i="1"/>
  <c r="AP90" i="1"/>
  <c r="BC52" i="1"/>
  <c r="BA52" i="1"/>
  <c r="AY52" i="1"/>
  <c r="AW52" i="1"/>
  <c r="AU52" i="1"/>
  <c r="AS52" i="1"/>
  <c r="AQ52" i="1"/>
  <c r="AO52" i="1"/>
  <c r="DG162" i="3"/>
  <c r="DI162" i="3"/>
  <c r="DJ162" i="3" s="1"/>
  <c r="DF161" i="3"/>
  <c r="DJ161" i="3" s="1"/>
  <c r="DH161" i="3"/>
  <c r="DG160" i="3"/>
  <c r="DI160" i="3"/>
  <c r="DF159" i="3"/>
  <c r="DJ159" i="3" s="1"/>
  <c r="DH159" i="3"/>
  <c r="DG158" i="3"/>
  <c r="DJ158" i="3" s="1"/>
  <c r="DI158" i="3"/>
  <c r="DG154" i="3"/>
  <c r="DF153" i="3"/>
  <c r="DJ153" i="3" s="1"/>
  <c r="DH153" i="3"/>
  <c r="DG152" i="3"/>
  <c r="DI152" i="3"/>
  <c r="DJ152" i="3" s="1"/>
  <c r="DF151" i="3"/>
  <c r="DJ151" i="3" s="1"/>
  <c r="DH151" i="3"/>
  <c r="DG150" i="3"/>
  <c r="DI150" i="3"/>
  <c r="DF149" i="3"/>
  <c r="DJ149" i="3" s="1"/>
  <c r="DH149" i="3"/>
  <c r="DG148" i="3"/>
  <c r="DJ148" i="3" s="1"/>
  <c r="DI148" i="3"/>
  <c r="DG142" i="3"/>
  <c r="DI142" i="3"/>
  <c r="DJ142" i="3" s="1"/>
  <c r="DF141" i="3"/>
  <c r="DJ141" i="3" s="1"/>
  <c r="DH141" i="3"/>
  <c r="DG140" i="3"/>
  <c r="DI140" i="3"/>
  <c r="DF139" i="3"/>
  <c r="DJ139" i="3" s="1"/>
  <c r="DH139" i="3"/>
  <c r="DG138" i="3"/>
  <c r="DJ138" i="3" s="1"/>
  <c r="DI138" i="3"/>
  <c r="DG132" i="3"/>
  <c r="DI132" i="3"/>
  <c r="DJ132" i="3" s="1"/>
  <c r="DF131" i="3"/>
  <c r="DJ131" i="3" s="1"/>
  <c r="DH131" i="3"/>
  <c r="DG130" i="3"/>
  <c r="DI130" i="3"/>
  <c r="DF129" i="3"/>
  <c r="DH129" i="3"/>
  <c r="DG128" i="3"/>
  <c r="DI128" i="3"/>
  <c r="DF127" i="3"/>
  <c r="DJ127" i="3" s="1"/>
  <c r="DH127" i="3"/>
  <c r="DG126" i="3"/>
  <c r="DI126" i="3"/>
  <c r="DJ126" i="3" s="1"/>
  <c r="DF125" i="3"/>
  <c r="DJ125" i="3" s="1"/>
  <c r="DH125" i="3"/>
  <c r="DG124" i="3"/>
  <c r="DI124" i="3"/>
  <c r="DF123" i="3"/>
  <c r="DH123" i="3"/>
  <c r="DG122" i="3"/>
  <c r="DI122" i="3"/>
  <c r="DF121" i="3"/>
  <c r="DJ121" i="3" s="1"/>
  <c r="DH121" i="3"/>
  <c r="DG120" i="3"/>
  <c r="DI120" i="3"/>
  <c r="DF111" i="3"/>
  <c r="DH111" i="3"/>
  <c r="DG110" i="3"/>
  <c r="DI110" i="3"/>
  <c r="DF109" i="3"/>
  <c r="DJ109" i="3" s="1"/>
  <c r="DH109" i="3"/>
  <c r="DG108" i="3"/>
  <c r="DI108" i="3"/>
  <c r="CW85" i="3"/>
  <c r="CX85" i="3"/>
  <c r="DF83" i="3"/>
  <c r="DJ83" i="3" s="1"/>
  <c r="DH83" i="3"/>
  <c r="DI83" i="3"/>
  <c r="DF81" i="3"/>
  <c r="DJ81" i="3" s="1"/>
  <c r="DH81" i="3"/>
  <c r="DI81" i="3"/>
  <c r="DF79" i="3"/>
  <c r="DJ79" i="3" s="1"/>
  <c r="DH79" i="3"/>
  <c r="DI79" i="3"/>
  <c r="DF77" i="3"/>
  <c r="DH77" i="3"/>
  <c r="DI77" i="3"/>
  <c r="DJ77" i="3" s="1"/>
  <c r="DF75" i="3"/>
  <c r="DJ75" i="3" s="1"/>
  <c r="DH75" i="3"/>
  <c r="DI75" i="3"/>
  <c r="DF73" i="3"/>
  <c r="DH73" i="3"/>
  <c r="DI73" i="3"/>
  <c r="DJ73" i="3" s="1"/>
  <c r="DG67" i="3"/>
  <c r="DI67" i="3"/>
  <c r="DJ67" i="3" s="1"/>
  <c r="DF67" i="3"/>
  <c r="DH67" i="3"/>
  <c r="DG63" i="3"/>
  <c r="DI63" i="3"/>
  <c r="DF63" i="3"/>
  <c r="DJ63" i="3" s="1"/>
  <c r="DH63" i="3"/>
  <c r="DG59" i="3"/>
  <c r="DI59" i="3"/>
  <c r="DJ59" i="3" s="1"/>
  <c r="DF59" i="3"/>
  <c r="DH59" i="3"/>
  <c r="DG57" i="3"/>
  <c r="DI57" i="3"/>
  <c r="DF57" i="3"/>
  <c r="DJ57" i="3" s="1"/>
  <c r="DH57" i="3"/>
  <c r="DG49" i="3"/>
  <c r="DI49" i="3"/>
  <c r="DF49" i="3"/>
  <c r="DJ49" i="3" s="1"/>
  <c r="DH49" i="3"/>
  <c r="DG47" i="3"/>
  <c r="DI47" i="3"/>
  <c r="DJ47" i="3" s="1"/>
  <c r="DF47" i="3"/>
  <c r="DH47" i="3"/>
  <c r="DG45" i="3"/>
  <c r="DI45" i="3"/>
  <c r="DF45" i="3"/>
  <c r="DJ45" i="3" s="1"/>
  <c r="DH45" i="3"/>
  <c r="DG37" i="3"/>
  <c r="DI37" i="3"/>
  <c r="DF37" i="3"/>
  <c r="DJ37" i="3" s="1"/>
  <c r="DH37" i="3"/>
  <c r="DG35" i="3"/>
  <c r="DI35" i="3"/>
  <c r="DJ35" i="3" s="1"/>
  <c r="DF35" i="3"/>
  <c r="DH35" i="3"/>
  <c r="DG33" i="3"/>
  <c r="DI33" i="3"/>
  <c r="DF33" i="3"/>
  <c r="DJ33" i="3" s="1"/>
  <c r="DH33" i="3"/>
  <c r="DG18" i="3"/>
  <c r="DI18" i="3"/>
  <c r="DF18" i="3"/>
  <c r="DJ18" i="3" s="1"/>
  <c r="DH18" i="3"/>
  <c r="DG16" i="3"/>
  <c r="DI16" i="3"/>
  <c r="DJ16" i="3" s="1"/>
  <c r="DF16" i="3"/>
  <c r="DH16" i="3"/>
  <c r="DG14" i="3"/>
  <c r="DI14" i="3"/>
  <c r="DJ14" i="3" s="1"/>
  <c r="DF14" i="3"/>
  <c r="DH14" i="3"/>
  <c r="DG12" i="3"/>
  <c r="DI12" i="3"/>
  <c r="DF12" i="3"/>
  <c r="DJ12" i="3" s="1"/>
  <c r="DH12" i="3"/>
  <c r="DG10" i="3"/>
  <c r="DI10" i="3"/>
  <c r="DF10" i="3"/>
  <c r="DJ10" i="3" s="1"/>
  <c r="DH10" i="3"/>
  <c r="DG5" i="3"/>
  <c r="DI5" i="3"/>
  <c r="DJ5" i="3" s="1"/>
  <c r="DF5" i="3"/>
  <c r="DH5" i="3"/>
  <c r="DG3" i="3"/>
  <c r="DI3" i="3"/>
  <c r="DF3" i="3"/>
  <c r="DJ3" i="3" s="1"/>
  <c r="DH3" i="3"/>
  <c r="CX65" i="3"/>
  <c r="DF170" i="3"/>
  <c r="DJ170" i="3" s="1"/>
  <c r="DH170" i="3"/>
  <c r="DG169" i="3"/>
  <c r="DI169" i="3"/>
  <c r="DF168" i="3"/>
  <c r="DJ168" i="3" s="1"/>
  <c r="DH168" i="3"/>
  <c r="DG167" i="3"/>
  <c r="DI167" i="3"/>
  <c r="DJ167" i="3" s="1"/>
  <c r="DF166" i="3"/>
  <c r="DJ166" i="3" s="1"/>
  <c r="DH166" i="3"/>
  <c r="DG165" i="3"/>
  <c r="DI165" i="3"/>
  <c r="DF164" i="3"/>
  <c r="DJ164" i="3" s="1"/>
  <c r="DH164" i="3"/>
  <c r="DG157" i="3"/>
  <c r="DI157" i="3"/>
  <c r="DJ157" i="3" s="1"/>
  <c r="DF156" i="3"/>
  <c r="DJ156" i="3" s="1"/>
  <c r="DH156" i="3"/>
  <c r="DG147" i="3"/>
  <c r="DI147" i="3"/>
  <c r="DJ147" i="3" s="1"/>
  <c r="DF146" i="3"/>
  <c r="DJ146" i="3" s="1"/>
  <c r="DH146" i="3"/>
  <c r="DG145" i="3"/>
  <c r="DI145" i="3"/>
  <c r="DF144" i="3"/>
  <c r="DJ144" i="3" s="1"/>
  <c r="DH144" i="3"/>
  <c r="DG137" i="3"/>
  <c r="DI137" i="3"/>
  <c r="DJ137" i="3" s="1"/>
  <c r="DF136" i="3"/>
  <c r="DJ136" i="3" s="1"/>
  <c r="DH136" i="3"/>
  <c r="DG135" i="3"/>
  <c r="DI135" i="3"/>
  <c r="DF134" i="3"/>
  <c r="DJ134" i="3" s="1"/>
  <c r="DH134" i="3"/>
  <c r="DF118" i="3"/>
  <c r="DH118" i="3"/>
  <c r="DG117" i="3"/>
  <c r="DI117" i="3"/>
  <c r="DF116" i="3"/>
  <c r="DH116" i="3"/>
  <c r="DG115" i="3"/>
  <c r="DI115" i="3"/>
  <c r="DF114" i="3"/>
  <c r="DJ114" i="3" s="1"/>
  <c r="DH114" i="3"/>
  <c r="DG113" i="3"/>
  <c r="DI113" i="3"/>
  <c r="DF106" i="3"/>
  <c r="DH106" i="3"/>
  <c r="DG105" i="3"/>
  <c r="DI105" i="3"/>
  <c r="DF104" i="3"/>
  <c r="DH104" i="3"/>
  <c r="DG103" i="3"/>
  <c r="DI103" i="3"/>
  <c r="DJ103" i="3" s="1"/>
  <c r="DF102" i="3"/>
  <c r="DJ102" i="3" s="1"/>
  <c r="DH102" i="3"/>
  <c r="DG101" i="3"/>
  <c r="DI101" i="3"/>
  <c r="DJ101" i="3" s="1"/>
  <c r="DF100" i="3"/>
  <c r="DJ100" i="3" s="1"/>
  <c r="DH100" i="3"/>
  <c r="DG99" i="3"/>
  <c r="DI99" i="3"/>
  <c r="DJ99" i="3" s="1"/>
  <c r="DF98" i="3"/>
  <c r="DH98" i="3"/>
  <c r="DG97" i="3"/>
  <c r="DI97" i="3"/>
  <c r="DF96" i="3"/>
  <c r="DJ96" i="3" s="1"/>
  <c r="DH96" i="3"/>
  <c r="DG95" i="3"/>
  <c r="DI95" i="3"/>
  <c r="DF94" i="3"/>
  <c r="DJ94" i="3" s="1"/>
  <c r="DH94" i="3"/>
  <c r="DG93" i="3"/>
  <c r="DI93" i="3"/>
  <c r="DJ93" i="3" s="1"/>
  <c r="DF92" i="3"/>
  <c r="DH92" i="3"/>
  <c r="DG91" i="3"/>
  <c r="DI91" i="3"/>
  <c r="DF90" i="3"/>
  <c r="DH90" i="3"/>
  <c r="DG84" i="3"/>
  <c r="DI84" i="3"/>
  <c r="DJ84" i="3" s="1"/>
  <c r="DH84" i="3"/>
  <c r="DG82" i="3"/>
  <c r="DI82" i="3"/>
  <c r="DH82" i="3"/>
  <c r="DG80" i="3"/>
  <c r="DI80" i="3"/>
  <c r="DJ80" i="3" s="1"/>
  <c r="DH80" i="3"/>
  <c r="DG78" i="3"/>
  <c r="DI78" i="3"/>
  <c r="DH78" i="3"/>
  <c r="DG76" i="3"/>
  <c r="DI76" i="3"/>
  <c r="DH76" i="3"/>
  <c r="DG74" i="3"/>
  <c r="DI74" i="3"/>
  <c r="DH74" i="3"/>
  <c r="DI182" i="3"/>
  <c r="DI179" i="3"/>
  <c r="DI177" i="3"/>
  <c r="DI175" i="3"/>
  <c r="DJ175" i="3" s="1"/>
  <c r="DI173" i="3"/>
  <c r="CX163" i="3"/>
  <c r="DH162" i="3"/>
  <c r="DI161" i="3"/>
  <c r="DH160" i="3"/>
  <c r="DI159" i="3"/>
  <c r="DH158" i="3"/>
  <c r="CX155" i="3"/>
  <c r="DI153" i="3"/>
  <c r="DH152" i="3"/>
  <c r="DI151" i="3"/>
  <c r="DH150" i="3"/>
  <c r="DI149" i="3"/>
  <c r="DH148" i="3"/>
  <c r="CX143" i="3"/>
  <c r="DH142" i="3"/>
  <c r="DI141" i="3"/>
  <c r="DH140" i="3"/>
  <c r="DI139" i="3"/>
  <c r="DH138" i="3"/>
  <c r="CX133" i="3"/>
  <c r="DH132" i="3"/>
  <c r="DI131" i="3"/>
  <c r="DH130" i="3"/>
  <c r="DI129" i="3"/>
  <c r="DJ129" i="3" s="1"/>
  <c r="DH128" i="3"/>
  <c r="DI127" i="3"/>
  <c r="DH126" i="3"/>
  <c r="DI125" i="3"/>
  <c r="DH124" i="3"/>
  <c r="DI123" i="3"/>
  <c r="DJ123" i="3" s="1"/>
  <c r="DH122" i="3"/>
  <c r="DI121" i="3"/>
  <c r="DH120" i="3"/>
  <c r="DI111" i="3"/>
  <c r="DJ111" i="3" s="1"/>
  <c r="DH110" i="3"/>
  <c r="DI109" i="3"/>
  <c r="DH108" i="3"/>
  <c r="DF88" i="3"/>
  <c r="DH88" i="3"/>
  <c r="DG87" i="3"/>
  <c r="DI87" i="3"/>
  <c r="DF86" i="3"/>
  <c r="DJ86" i="3" s="1"/>
  <c r="DH86" i="3"/>
  <c r="DG70" i="3"/>
  <c r="DI70" i="3"/>
  <c r="DJ70" i="3" s="1"/>
  <c r="DF70" i="3"/>
  <c r="DH70" i="3"/>
  <c r="DG61" i="3"/>
  <c r="DI61" i="3"/>
  <c r="DJ61" i="3" s="1"/>
  <c r="DF61" i="3"/>
  <c r="DH61" i="3"/>
  <c r="DG55" i="3"/>
  <c r="DI55" i="3"/>
  <c r="DF55" i="3"/>
  <c r="DJ55" i="3" s="1"/>
  <c r="DH55" i="3"/>
  <c r="DG53" i="3"/>
  <c r="DI53" i="3"/>
  <c r="DJ53" i="3" s="1"/>
  <c r="DF53" i="3"/>
  <c r="DH53" i="3"/>
  <c r="DG51" i="3"/>
  <c r="DI51" i="3"/>
  <c r="DF51" i="3"/>
  <c r="DJ51" i="3" s="1"/>
  <c r="DH51" i="3"/>
  <c r="DG43" i="3"/>
  <c r="DI43" i="3"/>
  <c r="DF43" i="3"/>
  <c r="DJ43" i="3" s="1"/>
  <c r="DH43" i="3"/>
  <c r="DG41" i="3"/>
  <c r="DI41" i="3"/>
  <c r="DJ41" i="3" s="1"/>
  <c r="DF41" i="3"/>
  <c r="DH41" i="3"/>
  <c r="DG39" i="3"/>
  <c r="DI39" i="3"/>
  <c r="DF39" i="3"/>
  <c r="DJ39" i="3" s="1"/>
  <c r="DH39" i="3"/>
  <c r="DG27" i="3"/>
  <c r="DI27" i="3"/>
  <c r="DJ27" i="3" s="1"/>
  <c r="DF27" i="3"/>
  <c r="DH27" i="3"/>
  <c r="DG25" i="3"/>
  <c r="DI25" i="3"/>
  <c r="DF25" i="3"/>
  <c r="DJ25" i="3" s="1"/>
  <c r="DH25" i="3"/>
  <c r="DG23" i="3"/>
  <c r="DI23" i="3"/>
  <c r="DF23" i="3"/>
  <c r="DJ23" i="3" s="1"/>
  <c r="DH23" i="3"/>
  <c r="DG21" i="3"/>
  <c r="DI21" i="3"/>
  <c r="DF21" i="3"/>
  <c r="DJ21" i="3" s="1"/>
  <c r="DH21" i="3"/>
  <c r="DG7" i="3"/>
  <c r="DI7" i="3"/>
  <c r="DJ7" i="3" s="1"/>
  <c r="DF7" i="3"/>
  <c r="DH7" i="3"/>
  <c r="DF2" i="3"/>
  <c r="DJ2" i="3" s="1"/>
  <c r="DH2" i="3"/>
  <c r="DG2" i="3"/>
  <c r="DI2" i="3"/>
  <c r="CX31" i="3"/>
  <c r="CX29" i="3"/>
  <c r="DI72" i="3"/>
  <c r="DI69" i="3"/>
  <c r="DI60" i="3"/>
  <c r="DJ60" i="3" s="1"/>
  <c r="DI58" i="3"/>
  <c r="DI56" i="3"/>
  <c r="DJ56" i="3" s="1"/>
  <c r="DI54" i="3"/>
  <c r="DI52" i="3"/>
  <c r="DI50" i="3"/>
  <c r="DJ50" i="3" s="1"/>
  <c r="DI48" i="3"/>
  <c r="DI46" i="3"/>
  <c r="DI44" i="3"/>
  <c r="DJ44" i="3" s="1"/>
  <c r="DI42" i="3"/>
  <c r="DI40" i="3"/>
  <c r="DI36" i="3"/>
  <c r="DI34" i="3"/>
  <c r="DI32" i="3"/>
  <c r="DJ32" i="3" s="1"/>
  <c r="DI28" i="3"/>
  <c r="DI26" i="3"/>
  <c r="DI24" i="3"/>
  <c r="DI22" i="3"/>
  <c r="DI20" i="3"/>
  <c r="DI19" i="3"/>
  <c r="DJ19" i="3" s="1"/>
  <c r="DI17" i="3"/>
  <c r="DI15" i="3"/>
  <c r="DI13" i="3"/>
  <c r="DI11" i="3"/>
  <c r="DI9" i="3"/>
  <c r="I133" i="7" l="1"/>
  <c r="I195" i="7"/>
  <c r="I202" i="7"/>
  <c r="I164" i="7"/>
  <c r="P164" i="7" s="1"/>
  <c r="I302" i="7"/>
  <c r="I319" i="7"/>
  <c r="I156" i="7"/>
  <c r="I127" i="7"/>
  <c r="P127" i="7" s="1"/>
  <c r="I253" i="7"/>
  <c r="P253" i="7" s="1"/>
  <c r="I274" i="7"/>
  <c r="I295" i="7"/>
  <c r="P295" i="7" s="1"/>
  <c r="I312" i="7"/>
  <c r="P312" i="7" s="1"/>
  <c r="I52" i="7"/>
  <c r="AD152" i="1"/>
  <c r="Q161" i="1"/>
  <c r="DG50" i="3"/>
  <c r="DF50" i="3"/>
  <c r="U46" i="1"/>
  <c r="F74" i="1"/>
  <c r="DG62" i="3"/>
  <c r="DF62" i="3"/>
  <c r="DH62" i="3"/>
  <c r="R86" i="1"/>
  <c r="V116" i="7"/>
  <c r="R352" i="1"/>
  <c r="GK352" i="1" s="1"/>
  <c r="V340" i="7"/>
  <c r="DG60" i="3"/>
  <c r="DF60" i="3"/>
  <c r="Y46" i="1"/>
  <c r="F79" i="1"/>
  <c r="GK340" i="1"/>
  <c r="J247" i="7"/>
  <c r="DG20" i="3"/>
  <c r="DJ20" i="3" s="1"/>
  <c r="DF20" i="3"/>
  <c r="CP30" i="1"/>
  <c r="O30" i="1" s="1"/>
  <c r="J55" i="7"/>
  <c r="I59" i="7" s="1"/>
  <c r="K59" i="7" s="1"/>
  <c r="R31" i="1"/>
  <c r="V60" i="7"/>
  <c r="J67" i="7" s="1"/>
  <c r="CP353" i="1"/>
  <c r="O353" i="1" s="1"/>
  <c r="J349" i="7"/>
  <c r="I353" i="7" s="1"/>
  <c r="K353" i="7" s="1"/>
  <c r="CP223" i="1"/>
  <c r="O223" i="1" s="1"/>
  <c r="AL265" i="1"/>
  <c r="AL258" i="1" s="1"/>
  <c r="T183" i="7"/>
  <c r="J187" i="7" s="1"/>
  <c r="DG19" i="3"/>
  <c r="DF19" i="3"/>
  <c r="R154" i="1"/>
  <c r="V142" i="7"/>
  <c r="R40" i="7"/>
  <c r="J43" i="7" s="1"/>
  <c r="I46" i="7" s="1"/>
  <c r="R87" i="1"/>
  <c r="GK87" i="1" s="1"/>
  <c r="GM87" i="1" s="1"/>
  <c r="GP87" i="1" s="1"/>
  <c r="V122" i="7"/>
  <c r="R353" i="1"/>
  <c r="GK353" i="1" s="1"/>
  <c r="V347" i="7"/>
  <c r="AL161" i="1"/>
  <c r="Y161" i="1" s="1"/>
  <c r="T142" i="7"/>
  <c r="J146" i="7" s="1"/>
  <c r="AF355" i="1"/>
  <c r="AK265" i="1"/>
  <c r="R183" i="7"/>
  <c r="J186" i="7" s="1"/>
  <c r="Q46" i="1"/>
  <c r="F64" i="1"/>
  <c r="V193" i="1"/>
  <c r="F249" i="1"/>
  <c r="I288" i="7"/>
  <c r="DH226" i="3"/>
  <c r="DF226" i="3"/>
  <c r="CP35" i="1"/>
  <c r="O35" i="1" s="1"/>
  <c r="GM35" i="1" s="1"/>
  <c r="GP35" i="1" s="1"/>
  <c r="J96" i="7"/>
  <c r="I100" i="7" s="1"/>
  <c r="P100" i="7" s="1"/>
  <c r="DI226" i="3"/>
  <c r="DJ226" i="3" s="1"/>
  <c r="CP352" i="1"/>
  <c r="O352" i="1" s="1"/>
  <c r="GM352" i="1" s="1"/>
  <c r="GP352" i="1" s="1"/>
  <c r="J342" i="7"/>
  <c r="I346" i="7" s="1"/>
  <c r="K346" i="7" s="1"/>
  <c r="CP31" i="1"/>
  <c r="O31" i="1" s="1"/>
  <c r="J64" i="7"/>
  <c r="R32" i="1"/>
  <c r="GK32" i="1" s="1"/>
  <c r="V70" i="7"/>
  <c r="AX226" i="1"/>
  <c r="F233" i="1" s="1"/>
  <c r="AK90" i="1"/>
  <c r="AK84" i="1" s="1"/>
  <c r="R116" i="7"/>
  <c r="J118" i="7" s="1"/>
  <c r="AK161" i="1"/>
  <c r="R142" i="7"/>
  <c r="J145" i="7" s="1"/>
  <c r="I148" i="7" s="1"/>
  <c r="CP195" i="1"/>
  <c r="O195" i="1" s="1"/>
  <c r="GM195" i="1" s="1"/>
  <c r="GP195" i="1" s="1"/>
  <c r="T213" i="7"/>
  <c r="J217" i="7" s="1"/>
  <c r="CZ342" i="1"/>
  <c r="Y342" i="1" s="1"/>
  <c r="T261" i="7" s="1"/>
  <c r="J265" i="7" s="1"/>
  <c r="AF161" i="1"/>
  <c r="J166" i="7"/>
  <c r="I172" i="7" s="1"/>
  <c r="P172" i="7" s="1"/>
  <c r="I226" i="7"/>
  <c r="P193" i="1"/>
  <c r="F229" i="1"/>
  <c r="DI38" i="3"/>
  <c r="DJ38" i="3" s="1"/>
  <c r="DI62" i="3"/>
  <c r="DJ62" i="3" s="1"/>
  <c r="CP36" i="1"/>
  <c r="O36" i="1" s="1"/>
  <c r="J104" i="7"/>
  <c r="I108" i="7" s="1"/>
  <c r="R88" i="1"/>
  <c r="GK88" i="1" s="1"/>
  <c r="GM88" i="1" s="1"/>
  <c r="GP88" i="1" s="1"/>
  <c r="V128" i="7"/>
  <c r="R213" i="7"/>
  <c r="J216" i="7" s="1"/>
  <c r="CY342" i="1"/>
  <c r="X342" i="1" s="1"/>
  <c r="R261" i="7" s="1"/>
  <c r="J264" i="7" s="1"/>
  <c r="DH205" i="3"/>
  <c r="DF205" i="3"/>
  <c r="R338" i="1"/>
  <c r="V227" i="7"/>
  <c r="J234" i="7" s="1"/>
  <c r="I236" i="7" s="1"/>
  <c r="DG171" i="3"/>
  <c r="DF171" i="3"/>
  <c r="DH171" i="3"/>
  <c r="DI171" i="3"/>
  <c r="DJ171" i="3" s="1"/>
  <c r="R260" i="1"/>
  <c r="V183" i="7"/>
  <c r="DH154" i="3"/>
  <c r="CP32" i="1"/>
  <c r="O32" i="1" s="1"/>
  <c r="GM32" i="1" s="1"/>
  <c r="GP32" i="1" s="1"/>
  <c r="J72" i="7"/>
  <c r="I76" i="7" s="1"/>
  <c r="K76" i="7" s="1"/>
  <c r="R33" i="1"/>
  <c r="GK33" i="1" s="1"/>
  <c r="V77" i="7"/>
  <c r="AL90" i="1"/>
  <c r="T116" i="7"/>
  <c r="J119" i="7" s="1"/>
  <c r="AD355" i="1"/>
  <c r="DG4" i="3"/>
  <c r="DF4" i="3"/>
  <c r="DH4" i="3"/>
  <c r="R193" i="1"/>
  <c r="F240" i="1"/>
  <c r="R341" i="1"/>
  <c r="GK341" i="1" s="1"/>
  <c r="V254" i="7"/>
  <c r="DH219" i="3"/>
  <c r="DF219" i="3"/>
  <c r="GK348" i="1"/>
  <c r="J306" i="7"/>
  <c r="GM199" i="1"/>
  <c r="GP199" i="1" s="1"/>
  <c r="GM37" i="1"/>
  <c r="GP37" i="1" s="1"/>
  <c r="CP41" i="1"/>
  <c r="O41" i="1" s="1"/>
  <c r="R261" i="1"/>
  <c r="GK261" i="1" s="1"/>
  <c r="GM261" i="1" s="1"/>
  <c r="GP261" i="1" s="1"/>
  <c r="V190" i="7"/>
  <c r="R155" i="1"/>
  <c r="GK155" i="1" s="1"/>
  <c r="V149" i="7"/>
  <c r="R344" i="1"/>
  <c r="GK344" i="1" s="1"/>
  <c r="V275" i="7"/>
  <c r="V297" i="1"/>
  <c r="F325" i="1"/>
  <c r="O46" i="1"/>
  <c r="F54" i="1"/>
  <c r="CE161" i="1"/>
  <c r="CF161" i="1"/>
  <c r="CH161" i="1"/>
  <c r="R351" i="1"/>
  <c r="V330" i="7"/>
  <c r="J337" i="7" s="1"/>
  <c r="R30" i="1"/>
  <c r="GK30" i="1" s="1"/>
  <c r="V53" i="7"/>
  <c r="CP33" i="1"/>
  <c r="O33" i="1" s="1"/>
  <c r="J79" i="7"/>
  <c r="I83" i="7" s="1"/>
  <c r="K83" i="7" s="1"/>
  <c r="R28" i="1"/>
  <c r="V40" i="7"/>
  <c r="R34" i="1"/>
  <c r="V84" i="7"/>
  <c r="J91" i="7" s="1"/>
  <c r="CP350" i="1"/>
  <c r="O350" i="1" s="1"/>
  <c r="J324" i="7"/>
  <c r="GM197" i="1"/>
  <c r="GP197" i="1" s="1"/>
  <c r="GM212" i="1"/>
  <c r="GP212" i="1" s="1"/>
  <c r="GM220" i="1"/>
  <c r="GP220" i="1" s="1"/>
  <c r="CZ344" i="1"/>
  <c r="Y344" i="1" s="1"/>
  <c r="T275" i="7" s="1"/>
  <c r="J279" i="7" s="1"/>
  <c r="DF68" i="3"/>
  <c r="DG68" i="3"/>
  <c r="DJ68" i="3" s="1"/>
  <c r="DH68" i="3"/>
  <c r="DI68" i="3"/>
  <c r="W46" i="1"/>
  <c r="F76" i="1"/>
  <c r="R347" i="1"/>
  <c r="GK347" i="1" s="1"/>
  <c r="V296" i="7"/>
  <c r="I260" i="7"/>
  <c r="DG38" i="3"/>
  <c r="DF38" i="3"/>
  <c r="S46" i="1"/>
  <c r="F67" i="1"/>
  <c r="R36" i="1"/>
  <c r="GK36" i="1" s="1"/>
  <c r="V101" i="7"/>
  <c r="U152" i="1"/>
  <c r="F183" i="1"/>
  <c r="T193" i="1"/>
  <c r="F247" i="1"/>
  <c r="GM38" i="1"/>
  <c r="GP38" i="1" s="1"/>
  <c r="R350" i="1"/>
  <c r="V320" i="7"/>
  <c r="J327" i="7" s="1"/>
  <c r="CY344" i="1"/>
  <c r="X344" i="1" s="1"/>
  <c r="R275" i="7" s="1"/>
  <c r="J278" i="7" s="1"/>
  <c r="I281" i="7" s="1"/>
  <c r="CP342" i="1"/>
  <c r="O342" i="1" s="1"/>
  <c r="DH157" i="3"/>
  <c r="DF157" i="3"/>
  <c r="DI216" i="3"/>
  <c r="DJ216" i="3" s="1"/>
  <c r="DG216" i="3"/>
  <c r="CY31" i="1"/>
  <c r="X31" i="1" s="1"/>
  <c r="R60" i="7" s="1"/>
  <c r="J65" i="7" s="1"/>
  <c r="J61" i="7"/>
  <c r="CZ31" i="1"/>
  <c r="Y31" i="1" s="1"/>
  <c r="T60" i="7" s="1"/>
  <c r="J66" i="7" s="1"/>
  <c r="W152" i="1"/>
  <c r="F185" i="1"/>
  <c r="I243" i="7"/>
  <c r="DI154" i="3"/>
  <c r="DJ154" i="3" s="1"/>
  <c r="CP34" i="1"/>
  <c r="O34" i="1" s="1"/>
  <c r="J88" i="7"/>
  <c r="R29" i="1"/>
  <c r="GK29" i="1" s="1"/>
  <c r="GM29" i="1" s="1"/>
  <c r="GP29" i="1" s="1"/>
  <c r="V47" i="7"/>
  <c r="R35" i="1"/>
  <c r="GK35" i="1" s="1"/>
  <c r="V94" i="7"/>
  <c r="CP351" i="1"/>
  <c r="O351" i="1" s="1"/>
  <c r="J334" i="7"/>
  <c r="GM198" i="1"/>
  <c r="GP198" i="1" s="1"/>
  <c r="GM213" i="1"/>
  <c r="GP213" i="1" s="1"/>
  <c r="GM221" i="1"/>
  <c r="GP221" i="1" s="1"/>
  <c r="DH50" i="3"/>
  <c r="DG181" i="3"/>
  <c r="DJ181" i="3" s="1"/>
  <c r="DF181" i="3"/>
  <c r="DH181" i="3"/>
  <c r="P302" i="7"/>
  <c r="K302" i="7"/>
  <c r="P274" i="7"/>
  <c r="K274" i="7"/>
  <c r="K253" i="7"/>
  <c r="K148" i="7"/>
  <c r="P148" i="7"/>
  <c r="P76" i="7"/>
  <c r="P195" i="7"/>
  <c r="K195" i="7"/>
  <c r="K156" i="7"/>
  <c r="P156" i="7"/>
  <c r="K100" i="7"/>
  <c r="P346" i="7"/>
  <c r="P319" i="7"/>
  <c r="K319" i="7"/>
  <c r="K295" i="7"/>
  <c r="K133" i="7"/>
  <c r="P133" i="7"/>
  <c r="K108" i="7"/>
  <c r="P108" i="7"/>
  <c r="K52" i="7"/>
  <c r="P52" i="7"/>
  <c r="K202" i="7"/>
  <c r="P202" i="7"/>
  <c r="K172" i="7"/>
  <c r="DG31" i="3"/>
  <c r="DI31" i="3"/>
  <c r="DF31" i="3"/>
  <c r="DJ31" i="3" s="1"/>
  <c r="DH31" i="3"/>
  <c r="DG133" i="3"/>
  <c r="DJ133" i="3" s="1"/>
  <c r="DI133" i="3"/>
  <c r="DF133" i="3"/>
  <c r="DH133" i="3"/>
  <c r="DG143" i="3"/>
  <c r="DJ143" i="3" s="1"/>
  <c r="DI143" i="3"/>
  <c r="DF143" i="3"/>
  <c r="DH143" i="3"/>
  <c r="DG155" i="3"/>
  <c r="DJ155" i="3" s="1"/>
  <c r="DI155" i="3"/>
  <c r="DF155" i="3"/>
  <c r="DH155" i="3"/>
  <c r="DG163" i="3"/>
  <c r="DJ163" i="3" s="1"/>
  <c r="DI163" i="3"/>
  <c r="DF163" i="3"/>
  <c r="DH163" i="3"/>
  <c r="DG65" i="3"/>
  <c r="DI65" i="3"/>
  <c r="DF65" i="3"/>
  <c r="DJ65" i="3" s="1"/>
  <c r="DH65" i="3"/>
  <c r="F62" i="1"/>
  <c r="AQ46" i="1"/>
  <c r="AQ120" i="1"/>
  <c r="AU46" i="1"/>
  <c r="F71" i="1"/>
  <c r="F60" i="1"/>
  <c r="AY46" i="1"/>
  <c r="F68" i="1"/>
  <c r="BC46" i="1"/>
  <c r="BC120" i="1"/>
  <c r="AT84" i="1"/>
  <c r="F108" i="1"/>
  <c r="F115" i="1"/>
  <c r="BD84" i="1"/>
  <c r="DF30" i="3"/>
  <c r="DJ30" i="3" s="1"/>
  <c r="DH30" i="3"/>
  <c r="DG30" i="3"/>
  <c r="DI30" i="3"/>
  <c r="DG192" i="3"/>
  <c r="DJ192" i="3" s="1"/>
  <c r="DI192" i="3"/>
  <c r="DH192" i="3"/>
  <c r="DF192" i="3"/>
  <c r="P46" i="1"/>
  <c r="F55" i="1"/>
  <c r="T46" i="1"/>
  <c r="F73" i="1"/>
  <c r="X46" i="1"/>
  <c r="F78" i="1"/>
  <c r="AR46" i="1"/>
  <c r="F80" i="1"/>
  <c r="BB46" i="1"/>
  <c r="BB120" i="1"/>
  <c r="F65" i="1"/>
  <c r="CE46" i="1"/>
  <c r="AV52" i="1"/>
  <c r="CI46" i="1"/>
  <c r="AZ52" i="1"/>
  <c r="GK86" i="1"/>
  <c r="AE90" i="1"/>
  <c r="BC84" i="1"/>
  <c r="F106" i="1"/>
  <c r="DF66" i="3"/>
  <c r="DJ66" i="3" s="1"/>
  <c r="DH66" i="3"/>
  <c r="DG66" i="3"/>
  <c r="DI66" i="3"/>
  <c r="AJ84" i="1"/>
  <c r="W90" i="1"/>
  <c r="AQ152" i="1"/>
  <c r="F171" i="1"/>
  <c r="BA152" i="1"/>
  <c r="F181" i="1"/>
  <c r="X193" i="1"/>
  <c r="F252" i="1"/>
  <c r="AR193" i="1"/>
  <c r="F254" i="1"/>
  <c r="F231" i="1"/>
  <c r="AV193" i="1"/>
  <c r="F237" i="1"/>
  <c r="AZ193" i="1"/>
  <c r="F251" i="1"/>
  <c r="BD193" i="1"/>
  <c r="F275" i="1"/>
  <c r="AQ258" i="1"/>
  <c r="F281" i="1"/>
  <c r="BC258" i="1"/>
  <c r="AR297" i="1"/>
  <c r="F330" i="1"/>
  <c r="F307" i="1"/>
  <c r="AV297" i="1"/>
  <c r="F313" i="1"/>
  <c r="AZ297" i="1"/>
  <c r="F327" i="1"/>
  <c r="BD297" i="1"/>
  <c r="F365" i="1"/>
  <c r="AQ334" i="1"/>
  <c r="F371" i="1"/>
  <c r="BC334" i="1"/>
  <c r="AF84" i="1"/>
  <c r="S90" i="1"/>
  <c r="AQ84" i="1"/>
  <c r="F100" i="1"/>
  <c r="CI84" i="1"/>
  <c r="AZ90" i="1"/>
  <c r="AS84" i="1"/>
  <c r="F107" i="1"/>
  <c r="P152" i="1"/>
  <c r="F164" i="1"/>
  <c r="AI84" i="1"/>
  <c r="V90" i="1"/>
  <c r="V120" i="1" s="1"/>
  <c r="AH84" i="1"/>
  <c r="U90" i="1"/>
  <c r="AB161" i="1"/>
  <c r="V152" i="1"/>
  <c r="F184" i="1"/>
  <c r="AT152" i="1"/>
  <c r="F179" i="1"/>
  <c r="BD152" i="1"/>
  <c r="F186" i="1"/>
  <c r="CI152" i="1"/>
  <c r="AZ161" i="1"/>
  <c r="Q193" i="1"/>
  <c r="F238" i="1"/>
  <c r="U193" i="1"/>
  <c r="F248" i="1"/>
  <c r="Y193" i="1"/>
  <c r="F253" i="1"/>
  <c r="AQ193" i="1"/>
  <c r="F236" i="1"/>
  <c r="AU193" i="1"/>
  <c r="F245" i="1"/>
  <c r="BC193" i="1"/>
  <c r="F242" i="1"/>
  <c r="CH193" i="1"/>
  <c r="AY226" i="1"/>
  <c r="AT258" i="1"/>
  <c r="F283" i="1"/>
  <c r="BD258" i="1"/>
  <c r="F290" i="1"/>
  <c r="CI258" i="1"/>
  <c r="AZ265" i="1"/>
  <c r="Q297" i="1"/>
  <c r="F314" i="1"/>
  <c r="U297" i="1"/>
  <c r="F324" i="1"/>
  <c r="Y297" i="1"/>
  <c r="F329" i="1"/>
  <c r="AQ297" i="1"/>
  <c r="F312" i="1"/>
  <c r="AU297" i="1"/>
  <c r="F321" i="1"/>
  <c r="BC297" i="1"/>
  <c r="F318" i="1"/>
  <c r="CH297" i="1"/>
  <c r="AY302" i="1"/>
  <c r="AT334" i="1"/>
  <c r="F373" i="1"/>
  <c r="AZ334" i="1"/>
  <c r="F366" i="1"/>
  <c r="BD334" i="1"/>
  <c r="F380" i="1"/>
  <c r="AI258" i="1"/>
  <c r="V265" i="1"/>
  <c r="AJ334" i="1"/>
  <c r="W355" i="1"/>
  <c r="AG334" i="1"/>
  <c r="T355" i="1"/>
  <c r="Q152" i="1"/>
  <c r="F173" i="1"/>
  <c r="AB265" i="1"/>
  <c r="AF334" i="1"/>
  <c r="S355" i="1"/>
  <c r="AJ258" i="1"/>
  <c r="W265" i="1"/>
  <c r="AG258" i="1"/>
  <c r="T265" i="1"/>
  <c r="AI334" i="1"/>
  <c r="V355" i="1"/>
  <c r="AF258" i="1"/>
  <c r="S265" i="1"/>
  <c r="AK258" i="1"/>
  <c r="X265" i="1"/>
  <c r="GM40" i="1"/>
  <c r="GP40" i="1" s="1"/>
  <c r="GM41" i="1"/>
  <c r="GP41" i="1" s="1"/>
  <c r="GM42" i="1"/>
  <c r="GP42" i="1" s="1"/>
  <c r="GM48" i="1"/>
  <c r="GP48" i="1" s="1"/>
  <c r="GM50" i="1"/>
  <c r="GP50" i="1" s="1"/>
  <c r="GM156" i="1"/>
  <c r="GP156" i="1" s="1"/>
  <c r="GM158" i="1"/>
  <c r="GP158" i="1" s="1"/>
  <c r="GM340" i="1"/>
  <c r="GP340" i="1" s="1"/>
  <c r="GM342" i="1"/>
  <c r="GP342" i="1" s="1"/>
  <c r="GM344" i="1"/>
  <c r="GP344" i="1" s="1"/>
  <c r="GM346" i="1"/>
  <c r="GP346" i="1" s="1"/>
  <c r="GM348" i="1"/>
  <c r="GP348" i="1" s="1"/>
  <c r="AC355" i="1"/>
  <c r="DG29" i="3"/>
  <c r="DI29" i="3"/>
  <c r="DJ29" i="3" s="1"/>
  <c r="DF29" i="3"/>
  <c r="DH29" i="3"/>
  <c r="DG85" i="3"/>
  <c r="DJ85" i="3" s="1"/>
  <c r="DI85" i="3"/>
  <c r="DF85" i="3"/>
  <c r="DH85" i="3"/>
  <c r="F56" i="1"/>
  <c r="AO46" i="1"/>
  <c r="AO120" i="1"/>
  <c r="AS46" i="1"/>
  <c r="F69" i="1"/>
  <c r="AS120" i="1"/>
  <c r="F58" i="1"/>
  <c r="AW46" i="1"/>
  <c r="F72" i="1"/>
  <c r="BA46" i="1"/>
  <c r="BA120" i="1"/>
  <c r="F99" i="1"/>
  <c r="AP84" i="1"/>
  <c r="F103" i="1"/>
  <c r="BB84" i="1"/>
  <c r="CP28" i="1"/>
  <c r="O28" i="1" s="1"/>
  <c r="AC120" i="1"/>
  <c r="DG238" i="3"/>
  <c r="DJ238" i="3" s="1"/>
  <c r="DI238" i="3"/>
  <c r="DH238" i="3"/>
  <c r="DF238" i="3"/>
  <c r="R46" i="1"/>
  <c r="F66" i="1"/>
  <c r="V46" i="1"/>
  <c r="F75" i="1"/>
  <c r="AP46" i="1"/>
  <c r="AP120" i="1"/>
  <c r="F61" i="1"/>
  <c r="AT46" i="1"/>
  <c r="F70" i="1"/>
  <c r="AT120" i="1"/>
  <c r="BD46" i="1"/>
  <c r="BD120" i="1"/>
  <c r="F77" i="1"/>
  <c r="CG46" i="1"/>
  <c r="AX52" i="1"/>
  <c r="CP86" i="1"/>
  <c r="O86" i="1" s="1"/>
  <c r="AC90" i="1"/>
  <c r="AO84" i="1"/>
  <c r="F94" i="1"/>
  <c r="GK28" i="1"/>
  <c r="DF64" i="3"/>
  <c r="DH64" i="3"/>
  <c r="DG64" i="3"/>
  <c r="DI64" i="3"/>
  <c r="DJ64" i="3" s="1"/>
  <c r="AO152" i="1"/>
  <c r="F165" i="1"/>
  <c r="AS152" i="1"/>
  <c r="F178" i="1"/>
  <c r="BC152" i="1"/>
  <c r="F177" i="1"/>
  <c r="F235" i="1"/>
  <c r="AP193" i="1"/>
  <c r="AT193" i="1"/>
  <c r="F244" i="1"/>
  <c r="F239" i="1"/>
  <c r="BB193" i="1"/>
  <c r="F269" i="1"/>
  <c r="AO258" i="1"/>
  <c r="AS258" i="1"/>
  <c r="F282" i="1"/>
  <c r="F311" i="1"/>
  <c r="AP297" i="1"/>
  <c r="AT297" i="1"/>
  <c r="F320" i="1"/>
  <c r="F309" i="1"/>
  <c r="AX297" i="1"/>
  <c r="F315" i="1"/>
  <c r="BB297" i="1"/>
  <c r="F359" i="1"/>
  <c r="AO334" i="1"/>
  <c r="AS334" i="1"/>
  <c r="F372" i="1"/>
  <c r="AL84" i="1"/>
  <c r="Y90" i="1"/>
  <c r="CG84" i="1"/>
  <c r="AX90" i="1"/>
  <c r="AK152" i="1"/>
  <c r="X161" i="1"/>
  <c r="AG84" i="1"/>
  <c r="T90" i="1"/>
  <c r="T120" i="1" s="1"/>
  <c r="AD84" i="1"/>
  <c r="Q90" i="1"/>
  <c r="T152" i="1"/>
  <c r="F182" i="1"/>
  <c r="AP152" i="1"/>
  <c r="F170" i="1"/>
  <c r="BB152" i="1"/>
  <c r="F174" i="1"/>
  <c r="CG152" i="1"/>
  <c r="AX161" i="1"/>
  <c r="O193" i="1"/>
  <c r="F228" i="1"/>
  <c r="S193" i="1"/>
  <c r="F241" i="1"/>
  <c r="W193" i="1"/>
  <c r="F250" i="1"/>
  <c r="AO193" i="1"/>
  <c r="F230" i="1"/>
  <c r="AS193" i="1"/>
  <c r="F243" i="1"/>
  <c r="BA193" i="1"/>
  <c r="F246" i="1"/>
  <c r="CF193" i="1"/>
  <c r="AW226" i="1"/>
  <c r="AP258" i="1"/>
  <c r="F274" i="1"/>
  <c r="BB258" i="1"/>
  <c r="F278" i="1"/>
  <c r="CG258" i="1"/>
  <c r="AX265" i="1"/>
  <c r="O297" i="1"/>
  <c r="F304" i="1"/>
  <c r="S297" i="1"/>
  <c r="F317" i="1"/>
  <c r="W297" i="1"/>
  <c r="F326" i="1"/>
  <c r="AO297" i="1"/>
  <c r="F306" i="1"/>
  <c r="AS297" i="1"/>
  <c r="F319" i="1"/>
  <c r="BA297" i="1"/>
  <c r="F322" i="1"/>
  <c r="CF297" i="1"/>
  <c r="AW302" i="1"/>
  <c r="AP334" i="1"/>
  <c r="F364" i="1"/>
  <c r="AX334" i="1"/>
  <c r="F362" i="1"/>
  <c r="BB334" i="1"/>
  <c r="F368" i="1"/>
  <c r="BA84" i="1"/>
  <c r="F110" i="1"/>
  <c r="AH334" i="1"/>
  <c r="U355" i="1"/>
  <c r="AD334" i="1"/>
  <c r="Q355" i="1"/>
  <c r="CJ334" i="1"/>
  <c r="BA355" i="1"/>
  <c r="CF265" i="1"/>
  <c r="CH265" i="1"/>
  <c r="AC258" i="1"/>
  <c r="P265" i="1"/>
  <c r="CE265" i="1"/>
  <c r="AH258" i="1"/>
  <c r="U265" i="1"/>
  <c r="AD258" i="1"/>
  <c r="Q265" i="1"/>
  <c r="CJ258" i="1"/>
  <c r="BA265" i="1"/>
  <c r="GM336" i="1"/>
  <c r="AB355" i="1"/>
  <c r="GM49" i="1"/>
  <c r="GP49" i="1" s="1"/>
  <c r="GM155" i="1"/>
  <c r="GP155" i="1" s="1"/>
  <c r="GM157" i="1"/>
  <c r="GP157" i="1" s="1"/>
  <c r="GM223" i="1"/>
  <c r="GP223" i="1" s="1"/>
  <c r="GM224" i="1"/>
  <c r="GP224" i="1" s="1"/>
  <c r="GM299" i="1"/>
  <c r="GP299" i="1" s="1"/>
  <c r="GM300" i="1"/>
  <c r="GP300" i="1" s="1"/>
  <c r="GM337" i="1"/>
  <c r="GP337" i="1" s="1"/>
  <c r="GM339" i="1"/>
  <c r="GP339" i="1" s="1"/>
  <c r="GM341" i="1"/>
  <c r="GP341" i="1" s="1"/>
  <c r="GM343" i="1"/>
  <c r="GP343" i="1" s="1"/>
  <c r="GM345" i="1"/>
  <c r="GP345" i="1" s="1"/>
  <c r="GM347" i="1"/>
  <c r="GP347" i="1" s="1"/>
  <c r="GM349" i="1"/>
  <c r="GP349" i="1" s="1"/>
  <c r="AE355" i="1"/>
  <c r="I93" i="7" l="1"/>
  <c r="P93" i="7" s="1"/>
  <c r="I339" i="7"/>
  <c r="P339" i="7" s="1"/>
  <c r="I267" i="7"/>
  <c r="K267" i="7" s="1"/>
  <c r="K127" i="7"/>
  <c r="K164" i="7"/>
  <c r="P59" i="7"/>
  <c r="K312" i="7"/>
  <c r="P353" i="7"/>
  <c r="I219" i="7"/>
  <c r="P267" i="7"/>
  <c r="K281" i="7"/>
  <c r="P281" i="7"/>
  <c r="K46" i="7"/>
  <c r="P46" i="7"/>
  <c r="K236" i="7"/>
  <c r="P236" i="7"/>
  <c r="X90" i="1"/>
  <c r="AL152" i="1"/>
  <c r="GM34" i="1"/>
  <c r="GP34" i="1" s="1"/>
  <c r="P226" i="7"/>
  <c r="K226" i="7"/>
  <c r="GK338" i="1"/>
  <c r="GM338" i="1" s="1"/>
  <c r="GP338" i="1" s="1"/>
  <c r="J230" i="7"/>
  <c r="P288" i="7"/>
  <c r="K288" i="7"/>
  <c r="AE120" i="1"/>
  <c r="AE26" i="1" s="1"/>
  <c r="K243" i="7"/>
  <c r="P243" i="7"/>
  <c r="S161" i="1"/>
  <c r="AF152" i="1"/>
  <c r="GM353" i="1"/>
  <c r="GP353" i="1" s="1"/>
  <c r="Y265" i="1"/>
  <c r="Y258" i="1" s="1"/>
  <c r="GK350" i="1"/>
  <c r="J323" i="7"/>
  <c r="K260" i="7"/>
  <c r="P260" i="7"/>
  <c r="GK351" i="1"/>
  <c r="J333" i="7"/>
  <c r="AK355" i="1"/>
  <c r="AL120" i="1"/>
  <c r="AL26" i="1" s="1"/>
  <c r="K93" i="7"/>
  <c r="I329" i="7"/>
  <c r="CH152" i="1"/>
  <c r="AY161" i="1"/>
  <c r="GK260" i="1"/>
  <c r="GM260" i="1" s="1"/>
  <c r="AE265" i="1"/>
  <c r="AK120" i="1"/>
  <c r="AK26" i="1" s="1"/>
  <c r="GM350" i="1"/>
  <c r="GP350" i="1" s="1"/>
  <c r="CF152" i="1"/>
  <c r="AW161" i="1"/>
  <c r="AL355" i="1"/>
  <c r="GK31" i="1"/>
  <c r="GM31" i="1" s="1"/>
  <c r="GP31" i="1" s="1"/>
  <c r="J63" i="7"/>
  <c r="GM33" i="1"/>
  <c r="GP33" i="1" s="1"/>
  <c r="P83" i="7"/>
  <c r="K339" i="7"/>
  <c r="GM351" i="1"/>
  <c r="GP351" i="1" s="1"/>
  <c r="I69" i="7"/>
  <c r="CE152" i="1"/>
  <c r="AV161" i="1"/>
  <c r="I189" i="7"/>
  <c r="GK34" i="1"/>
  <c r="J87" i="7"/>
  <c r="GM36" i="1"/>
  <c r="GP36" i="1" s="1"/>
  <c r="GK154" i="1"/>
  <c r="GM154" i="1" s="1"/>
  <c r="AE161" i="1"/>
  <c r="AX193" i="1"/>
  <c r="GM30" i="1"/>
  <c r="GP30" i="1" s="1"/>
  <c r="I121" i="7"/>
  <c r="I174" i="7"/>
  <c r="T26" i="1"/>
  <c r="F141" i="1"/>
  <c r="T385" i="1"/>
  <c r="AB334" i="1"/>
  <c r="O355" i="1"/>
  <c r="F285" i="1"/>
  <c r="BA258" i="1"/>
  <c r="F277" i="1"/>
  <c r="Q258" i="1"/>
  <c r="F287" i="1"/>
  <c r="U258" i="1"/>
  <c r="CE258" i="1"/>
  <c r="AV265" i="1"/>
  <c r="CF258" i="1"/>
  <c r="AW265" i="1"/>
  <c r="AB90" i="1"/>
  <c r="GM86" i="1"/>
  <c r="BD26" i="1"/>
  <c r="F145" i="1"/>
  <c r="BD385" i="1"/>
  <c r="AT26" i="1"/>
  <c r="F138" i="1"/>
  <c r="AT385" i="1"/>
  <c r="AP26" i="1"/>
  <c r="F129" i="1"/>
  <c r="AP385" i="1"/>
  <c r="CE120" i="1"/>
  <c r="CE26" i="1" s="1"/>
  <c r="AC26" i="1"/>
  <c r="CF120" i="1"/>
  <c r="CF26" i="1" s="1"/>
  <c r="CH120" i="1"/>
  <c r="CH26" i="1" s="1"/>
  <c r="BA26" i="1"/>
  <c r="F140" i="1"/>
  <c r="BA385" i="1"/>
  <c r="AS26" i="1"/>
  <c r="F137" i="1"/>
  <c r="AS385" i="1"/>
  <c r="CF355" i="1"/>
  <c r="CH355" i="1"/>
  <c r="AC334" i="1"/>
  <c r="P355" i="1"/>
  <c r="CE355" i="1"/>
  <c r="X258" i="1"/>
  <c r="F291" i="1"/>
  <c r="S258" i="1"/>
  <c r="F280" i="1"/>
  <c r="V334" i="1"/>
  <c r="F378" i="1"/>
  <c r="T258" i="1"/>
  <c r="F286" i="1"/>
  <c r="F289" i="1"/>
  <c r="W258" i="1"/>
  <c r="S334" i="1"/>
  <c r="F370" i="1"/>
  <c r="AB258" i="1"/>
  <c r="O265" i="1"/>
  <c r="T334" i="1"/>
  <c r="F376" i="1"/>
  <c r="F379" i="1"/>
  <c r="W334" i="1"/>
  <c r="V258" i="1"/>
  <c r="F288" i="1"/>
  <c r="AY297" i="1"/>
  <c r="F310" i="1"/>
  <c r="AZ258" i="1"/>
  <c r="F276" i="1"/>
  <c r="AY193" i="1"/>
  <c r="F234" i="1"/>
  <c r="AZ152" i="1"/>
  <c r="F172" i="1"/>
  <c r="AB152" i="1"/>
  <c r="O161" i="1"/>
  <c r="U84" i="1"/>
  <c r="F112" i="1"/>
  <c r="U120" i="1"/>
  <c r="F113" i="1"/>
  <c r="V84" i="1"/>
  <c r="Y152" i="1"/>
  <c r="F188" i="1"/>
  <c r="F101" i="1"/>
  <c r="AZ84" i="1"/>
  <c r="S84" i="1"/>
  <c r="F105" i="1"/>
  <c r="S120" i="1"/>
  <c r="W84" i="1"/>
  <c r="F114" i="1"/>
  <c r="W120" i="1"/>
  <c r="AE84" i="1"/>
  <c r="R90" i="1"/>
  <c r="AZ46" i="1"/>
  <c r="AZ120" i="1"/>
  <c r="F63" i="1"/>
  <c r="AV46" i="1"/>
  <c r="F57" i="1"/>
  <c r="AQ26" i="1"/>
  <c r="F130" i="1"/>
  <c r="AQ385" i="1"/>
  <c r="AE334" i="1"/>
  <c r="R355" i="1"/>
  <c r="GP336" i="1"/>
  <c r="CD355" i="1" s="1"/>
  <c r="CA355" i="1"/>
  <c r="P258" i="1"/>
  <c r="F268" i="1"/>
  <c r="CH258" i="1"/>
  <c r="AY265" i="1"/>
  <c r="F375" i="1"/>
  <c r="BA334" i="1"/>
  <c r="F367" i="1"/>
  <c r="Q334" i="1"/>
  <c r="F377" i="1"/>
  <c r="U334" i="1"/>
  <c r="AW297" i="1"/>
  <c r="F308" i="1"/>
  <c r="AX258" i="1"/>
  <c r="F272" i="1"/>
  <c r="AW193" i="1"/>
  <c r="F232" i="1"/>
  <c r="AX152" i="1"/>
  <c r="F168" i="1"/>
  <c r="Q84" i="1"/>
  <c r="F102" i="1"/>
  <c r="Q120" i="1"/>
  <c r="F111" i="1"/>
  <c r="T84" i="1"/>
  <c r="X152" i="1"/>
  <c r="F187" i="1"/>
  <c r="F97" i="1"/>
  <c r="AX84" i="1"/>
  <c r="Y84" i="1"/>
  <c r="F117" i="1"/>
  <c r="Y120" i="1"/>
  <c r="X84" i="1"/>
  <c r="F116" i="1"/>
  <c r="AC84" i="1"/>
  <c r="P90" i="1"/>
  <c r="CE90" i="1"/>
  <c r="CF90" i="1"/>
  <c r="CH90" i="1"/>
  <c r="AX46" i="1"/>
  <c r="AX120" i="1"/>
  <c r="F59" i="1"/>
  <c r="V26" i="1"/>
  <c r="F143" i="1"/>
  <c r="V385" i="1"/>
  <c r="GM28" i="1"/>
  <c r="AB120" i="1"/>
  <c r="AB26" i="1" s="1"/>
  <c r="AO26" i="1"/>
  <c r="F124" i="1"/>
  <c r="AO385" i="1"/>
  <c r="GP260" i="1"/>
  <c r="CD265" i="1" s="1"/>
  <c r="CA265" i="1"/>
  <c r="GP154" i="1"/>
  <c r="CD161" i="1" s="1"/>
  <c r="CA161" i="1"/>
  <c r="BB26" i="1"/>
  <c r="F133" i="1"/>
  <c r="BB385" i="1"/>
  <c r="BC26" i="1"/>
  <c r="F136" i="1"/>
  <c r="BC385" i="1"/>
  <c r="K219" i="7" l="1"/>
  <c r="P219" i="7"/>
  <c r="K329" i="7"/>
  <c r="P329" i="7"/>
  <c r="I355" i="7" s="1"/>
  <c r="S152" i="1"/>
  <c r="F176" i="1"/>
  <c r="X120" i="1"/>
  <c r="AE152" i="1"/>
  <c r="R161" i="1"/>
  <c r="Y355" i="1"/>
  <c r="AL334" i="1"/>
  <c r="F292" i="1"/>
  <c r="AW152" i="1"/>
  <c r="F167" i="1"/>
  <c r="AK334" i="1"/>
  <c r="X355" i="1"/>
  <c r="K189" i="7"/>
  <c r="P189" i="7"/>
  <c r="I204" i="7" s="1"/>
  <c r="F166" i="1"/>
  <c r="AV152" i="1"/>
  <c r="AY152" i="1"/>
  <c r="F169" i="1"/>
  <c r="K69" i="7"/>
  <c r="P69" i="7"/>
  <c r="K121" i="7"/>
  <c r="P121" i="7"/>
  <c r="I135" i="7" s="1"/>
  <c r="R265" i="1"/>
  <c r="AE258" i="1"/>
  <c r="BC22" i="1"/>
  <c r="BC419" i="1"/>
  <c r="F401" i="1"/>
  <c r="CA258" i="1"/>
  <c r="AR265" i="1"/>
  <c r="GP28" i="1"/>
  <c r="CD120" i="1" s="1"/>
  <c r="CD26" i="1" s="1"/>
  <c r="CA120" i="1"/>
  <c r="CA26" i="1" s="1"/>
  <c r="F93" i="1"/>
  <c r="P84" i="1"/>
  <c r="P120" i="1"/>
  <c r="Y26" i="1"/>
  <c r="F147" i="1"/>
  <c r="BB22" i="1"/>
  <c r="F398" i="1"/>
  <c r="BB419" i="1"/>
  <c r="CD152" i="1"/>
  <c r="AU161" i="1"/>
  <c r="CD258" i="1"/>
  <c r="AU265" i="1"/>
  <c r="V22" i="1"/>
  <c r="F408" i="1"/>
  <c r="V419" i="1"/>
  <c r="AX26" i="1"/>
  <c r="F127" i="1"/>
  <c r="AX385" i="1"/>
  <c r="CH84" i="1"/>
  <c r="AY90" i="1"/>
  <c r="CE84" i="1"/>
  <c r="AV90" i="1"/>
  <c r="Q26" i="1"/>
  <c r="F132" i="1"/>
  <c r="Q385" i="1"/>
  <c r="CD334" i="1"/>
  <c r="AU355" i="1"/>
  <c r="AZ26" i="1"/>
  <c r="F131" i="1"/>
  <c r="AZ385" i="1"/>
  <c r="R84" i="1"/>
  <c r="F104" i="1"/>
  <c r="R120" i="1"/>
  <c r="W26" i="1"/>
  <c r="F144" i="1"/>
  <c r="W385" i="1"/>
  <c r="U26" i="1"/>
  <c r="F142" i="1"/>
  <c r="U385" i="1"/>
  <c r="P334" i="1"/>
  <c r="F358" i="1"/>
  <c r="CH334" i="1"/>
  <c r="AY355" i="1"/>
  <c r="AS22" i="1"/>
  <c r="F402" i="1"/>
  <c r="E16" i="2" s="1"/>
  <c r="AS419" i="1"/>
  <c r="AP22" i="1"/>
  <c r="F394" i="1"/>
  <c r="G16" i="2" s="1"/>
  <c r="AP419" i="1"/>
  <c r="BD22" i="1"/>
  <c r="F410" i="1"/>
  <c r="BD419" i="1"/>
  <c r="AB84" i="1"/>
  <c r="O90" i="1"/>
  <c r="T22" i="1"/>
  <c r="F406" i="1"/>
  <c r="T419" i="1"/>
  <c r="CA152" i="1"/>
  <c r="AR161" i="1"/>
  <c r="AO22" i="1"/>
  <c r="AO419" i="1"/>
  <c r="F389" i="1"/>
  <c r="CF84" i="1"/>
  <c r="AW90" i="1"/>
  <c r="F273" i="1"/>
  <c r="AY258" i="1"/>
  <c r="CA334" i="1"/>
  <c r="AR355" i="1"/>
  <c r="R334" i="1"/>
  <c r="F369" i="1"/>
  <c r="AQ22" i="1"/>
  <c r="AQ419" i="1"/>
  <c r="F395" i="1"/>
  <c r="F135" i="1"/>
  <c r="S26" i="1"/>
  <c r="S385" i="1"/>
  <c r="O152" i="1"/>
  <c r="F163" i="1"/>
  <c r="F267" i="1"/>
  <c r="O258" i="1"/>
  <c r="CE334" i="1"/>
  <c r="AV355" i="1"/>
  <c r="CF334" i="1"/>
  <c r="AW355" i="1"/>
  <c r="BA22" i="1"/>
  <c r="BA419" i="1"/>
  <c r="F405" i="1"/>
  <c r="AT22" i="1"/>
  <c r="F403" i="1"/>
  <c r="F16" i="2" s="1"/>
  <c r="AT419" i="1"/>
  <c r="GP86" i="1"/>
  <c r="CD90" i="1" s="1"/>
  <c r="CA90" i="1"/>
  <c r="F271" i="1"/>
  <c r="AW258" i="1"/>
  <c r="AV258" i="1"/>
  <c r="F270" i="1"/>
  <c r="F357" i="1"/>
  <c r="O334" i="1"/>
  <c r="Y334" i="1" l="1"/>
  <c r="F382" i="1"/>
  <c r="R152" i="1"/>
  <c r="F175" i="1"/>
  <c r="X26" i="1"/>
  <c r="F146" i="1"/>
  <c r="X385" i="1"/>
  <c r="Y385" i="1"/>
  <c r="Y22" i="1" s="1"/>
  <c r="X334" i="1"/>
  <c r="F381" i="1"/>
  <c r="I138" i="7"/>
  <c r="I373" i="7"/>
  <c r="I358" i="7"/>
  <c r="F279" i="1"/>
  <c r="R258" i="1"/>
  <c r="CA84" i="1"/>
  <c r="AR90" i="1"/>
  <c r="F361" i="1"/>
  <c r="AW334" i="1"/>
  <c r="AW84" i="1"/>
  <c r="F96" i="1"/>
  <c r="AW120" i="1"/>
  <c r="BD18" i="1"/>
  <c r="F444" i="1"/>
  <c r="CD84" i="1"/>
  <c r="AU90" i="1"/>
  <c r="AO18" i="1"/>
  <c r="F423" i="1"/>
  <c r="AR152" i="1"/>
  <c r="F189" i="1"/>
  <c r="T18" i="1"/>
  <c r="F440" i="1"/>
  <c r="AP18" i="1"/>
  <c r="F428" i="1"/>
  <c r="I28" i="7" s="1"/>
  <c r="F363" i="1"/>
  <c r="AY334" i="1"/>
  <c r="U22" i="1"/>
  <c r="F407" i="1"/>
  <c r="I364" i="7" s="1"/>
  <c r="U419" i="1"/>
  <c r="R26" i="1"/>
  <c r="F134" i="1"/>
  <c r="R385" i="1"/>
  <c r="AU334" i="1"/>
  <c r="F374" i="1"/>
  <c r="Q22" i="1"/>
  <c r="F397" i="1"/>
  <c r="I361" i="7" s="1"/>
  <c r="Q419" i="1"/>
  <c r="V18" i="1"/>
  <c r="F442" i="1"/>
  <c r="AR258" i="1"/>
  <c r="F293" i="1"/>
  <c r="AT18" i="1"/>
  <c r="F437" i="1"/>
  <c r="I27" i="7" s="1"/>
  <c r="BA18" i="1"/>
  <c r="F439" i="1"/>
  <c r="AV334" i="1"/>
  <c r="F360" i="1"/>
  <c r="S22" i="1"/>
  <c r="F400" i="1"/>
  <c r="I363" i="7" s="1"/>
  <c r="S419" i="1"/>
  <c r="AQ18" i="1"/>
  <c r="F429" i="1"/>
  <c r="AR334" i="1"/>
  <c r="F383" i="1"/>
  <c r="O84" i="1"/>
  <c r="F92" i="1"/>
  <c r="O120" i="1"/>
  <c r="AS18" i="1"/>
  <c r="F436" i="1"/>
  <c r="I26" i="7" s="1"/>
  <c r="W22" i="1"/>
  <c r="F409" i="1"/>
  <c r="W419" i="1"/>
  <c r="AZ22" i="1"/>
  <c r="F396" i="1"/>
  <c r="AZ419" i="1"/>
  <c r="F95" i="1"/>
  <c r="AV84" i="1"/>
  <c r="AV120" i="1"/>
  <c r="AY84" i="1"/>
  <c r="F98" i="1"/>
  <c r="AY120" i="1"/>
  <c r="AX22" i="1"/>
  <c r="F392" i="1"/>
  <c r="AX419" i="1"/>
  <c r="AU258" i="1"/>
  <c r="F284" i="1"/>
  <c r="AU152" i="1"/>
  <c r="F180" i="1"/>
  <c r="BB18" i="1"/>
  <c r="F432" i="1"/>
  <c r="P26" i="1"/>
  <c r="F123" i="1"/>
  <c r="P385" i="1"/>
  <c r="BC18" i="1"/>
  <c r="F435" i="1"/>
  <c r="X22" i="1" l="1"/>
  <c r="X419" i="1"/>
  <c r="F411" i="1"/>
  <c r="I365" i="7" s="1"/>
  <c r="Y419" i="1"/>
  <c r="F412" i="1"/>
  <c r="I366" i="7" s="1"/>
  <c r="P22" i="1"/>
  <c r="F388" i="1"/>
  <c r="I360" i="7" s="1"/>
  <c r="P419" i="1"/>
  <c r="AY26" i="1"/>
  <c r="F128" i="1"/>
  <c r="AY385" i="1"/>
  <c r="AZ18" i="1"/>
  <c r="F430" i="1"/>
  <c r="O26" i="1"/>
  <c r="F122" i="1"/>
  <c r="O385" i="1"/>
  <c r="Q18" i="1"/>
  <c r="F431" i="1"/>
  <c r="U18" i="1"/>
  <c r="F441" i="1"/>
  <c r="AR84" i="1"/>
  <c r="F118" i="1"/>
  <c r="AR120" i="1"/>
  <c r="AX18" i="1"/>
  <c r="F426" i="1"/>
  <c r="AV26" i="1"/>
  <c r="F125" i="1"/>
  <c r="AV385" i="1"/>
  <c r="W18" i="1"/>
  <c r="F443" i="1"/>
  <c r="S18" i="1"/>
  <c r="F434" i="1"/>
  <c r="Y18" i="1"/>
  <c r="F446" i="1"/>
  <c r="R22" i="1"/>
  <c r="R419" i="1"/>
  <c r="F399" i="1"/>
  <c r="AU84" i="1"/>
  <c r="F109" i="1"/>
  <c r="AU120" i="1"/>
  <c r="AW26" i="1"/>
  <c r="F126" i="1"/>
  <c r="AW385" i="1"/>
  <c r="X18" i="1" l="1"/>
  <c r="F445" i="1"/>
  <c r="J16" i="2"/>
  <c r="I362" i="7"/>
  <c r="AW22" i="1"/>
  <c r="AW419" i="1"/>
  <c r="F391" i="1"/>
  <c r="F139" i="1"/>
  <c r="AU26" i="1"/>
  <c r="AU385" i="1"/>
  <c r="R18" i="1"/>
  <c r="F433" i="1"/>
  <c r="I30" i="7" s="1"/>
  <c r="AV22" i="1"/>
  <c r="F390" i="1"/>
  <c r="AV419" i="1"/>
  <c r="O22" i="1"/>
  <c r="F387" i="1"/>
  <c r="O419" i="1"/>
  <c r="P18" i="1"/>
  <c r="F422" i="1"/>
  <c r="AR26" i="1"/>
  <c r="F148" i="1"/>
  <c r="AR385" i="1"/>
  <c r="AY22" i="1"/>
  <c r="AY419" i="1"/>
  <c r="F393" i="1"/>
  <c r="AR22" i="1" l="1"/>
  <c r="AR419" i="1"/>
  <c r="F413" i="1"/>
  <c r="I367" i="7" s="1"/>
  <c r="AV18" i="1"/>
  <c r="F424" i="1"/>
  <c r="AY18" i="1"/>
  <c r="F427" i="1"/>
  <c r="O18" i="1"/>
  <c r="F421" i="1"/>
  <c r="AU22" i="1"/>
  <c r="F404" i="1"/>
  <c r="H16" i="2" s="1"/>
  <c r="I16" i="2" s="1"/>
  <c r="N16" i="2" s="1"/>
  <c r="AU419" i="1"/>
  <c r="AW18" i="1"/>
  <c r="F425" i="1"/>
  <c r="F414" i="1" l="1"/>
  <c r="AU18" i="1"/>
  <c r="F438" i="1"/>
  <c r="I29" i="7" s="1"/>
  <c r="AR18" i="1"/>
  <c r="F447" i="1"/>
  <c r="F415" i="1" l="1"/>
  <c r="I369" i="7" s="1"/>
  <c r="I368" i="7"/>
  <c r="F416" i="1"/>
  <c r="F417" i="1" l="1"/>
  <c r="I371" i="7" s="1"/>
  <c r="I25" i="7" s="1"/>
  <c r="I370" i="7"/>
</calcChain>
</file>

<file path=xl/sharedStrings.xml><?xml version="1.0" encoding="utf-8"?>
<sst xmlns="http://schemas.openxmlformats.org/spreadsheetml/2006/main" count="9531" uniqueCount="447">
  <si>
    <t>Smeta.RU  (495) 974-1589</t>
  </si>
  <si>
    <t>_PS_</t>
  </si>
  <si>
    <t>Smeta.RU</t>
  </si>
  <si>
    <t/>
  </si>
  <si>
    <t>01 РАМТ ТО АПС</t>
  </si>
  <si>
    <t>Техническое обслуживание систем безопасности РАМТ.</t>
  </si>
  <si>
    <t>С.М. Апфельбаум</t>
  </si>
  <si>
    <t>Директор РАМТ</t>
  </si>
  <si>
    <t>Федеральное государственное бюджетное учреждение культуры "Российский государственнный академический молодежный театр" (РАМТ)</t>
  </si>
  <si>
    <t>А.А. Дедов</t>
  </si>
  <si>
    <t>Генеральный директор</t>
  </si>
  <si>
    <t>ООО "Интеграл СБ"</t>
  </si>
  <si>
    <t>ООО "Интеграл СБ", 119415 Москва Проспект Вернадского д.41 стр.1 офис 706</t>
  </si>
  <si>
    <t>Сметные нормы списания</t>
  </si>
  <si>
    <t>Коды ОКП для СН-2012 Выпуск № 8 (в ценах на 01.07.2026 г)</t>
  </si>
  <si>
    <t>Типовой расчет для СН-2012 Выпуск №8 (в ценах на 01.07.2026 г)</t>
  </si>
  <si>
    <t>СН-2012 Выпуск № 8. База данных "Сборник стоимостных нормативов" в текущих ценах по состоянию на 01.07.2026 года</t>
  </si>
  <si>
    <t>Поправки для СН-2012 Выпуск № 8 в ценах на 01.07.2026 г от 02.07.2026</t>
  </si>
  <si>
    <t>Новая локальная смета</t>
  </si>
  <si>
    <t>Техническое обслуживание систем безопасности РАМТ</t>
  </si>
  <si>
    <t>Новый раздел</t>
  </si>
  <si>
    <t>Автоматическая пожарная сигнализация</t>
  </si>
  <si>
    <t>1</t>
  </si>
  <si>
    <t>1.22-2203-101-1/1</t>
  </si>
  <si>
    <t>Техническое обслуживание и регулировка прибора приемно-контрольного охранно-пожарного / Прибор приемно-контрольный и управления охранно-пожарный адресный ППКОПУ Рубеж-МК2 / ежемесячное</t>
  </si>
  <si>
    <t>шт.</t>
  </si>
  <si>
    <t>СН-2012.1 Выпуск № 8 (в текущих ценах по состоянию на 01.07.2026 г.). 1.22-2203-101-1/1</t>
  </si>
  <si>
    <t>*3</t>
  </si>
  <si>
    <t>СН-2012</t>
  </si>
  <si>
    <t>Подрядные работы, гл. 1-5,7</t>
  </si>
  <si>
    <t>работа</t>
  </si>
  <si>
    <t>2</t>
  </si>
  <si>
    <t>2.6-2103-8-7/1</t>
  </si>
  <si>
    <t>Техническое обслуживание блоков приема и обработки сигналов - концентратор контактных датчиков (ККД), коллектор / прим. Рубеж-УВВ1 концентратор адресных устройств ввода-вывода / ежемесячное</t>
  </si>
  <si>
    <t>СН-2012.2 Выпуск № 8 (в текущих ценах по состоянию на 01.07.2026 г.). 2.6-2103-8-7/1</t>
  </si>
  <si>
    <t>3</t>
  </si>
  <si>
    <t>1.22-2203-106-1/1</t>
  </si>
  <si>
    <t>Техническое обслуживание извещателя пожарного дымового оптико-электронного адресно-аналогового ИП 212-34А "ДИП-34А" / прим.Извещатель пожарный дымовой оптико-электронный адресно-аналоговый ИП 212-64 прот.R3 и ИП 212-64 исп. 02 прот. R3  / годовое</t>
  </si>
  <si>
    <t>СН-2012.1 Выпуск № 8 (в текущих ценах по состоянию на 01.07.2026 г.). 1.22-2203-106-1/1</t>
  </si>
  <si>
    <t>/2</t>
  </si>
  <si>
    <t>4</t>
  </si>
  <si>
    <t>1.22-2203-68-1/1</t>
  </si>
  <si>
    <t>Техническое обслуживание извещателя теплового типа ИП / Извещатель пожарный тепловой максимально-дифференциальный адресно-аналоговый ИП 101-29-PR прот. R3 / ежемесячное</t>
  </si>
  <si>
    <t>СН-2012.1 Выпуск № 8 (в текущих ценах по состоянию на 01.07.2026 г.). 1.22-2203-68-1/1</t>
  </si>
  <si>
    <t>5</t>
  </si>
  <si>
    <t>6</t>
  </si>
  <si>
    <t>1.22-2203-102-1/1</t>
  </si>
  <si>
    <t>Техническое обслуживание и регулировка извещателя пожарного ручного /прим. Извещатель ручной адресный ИПР 513-11 прот. R3 / ежемесячное</t>
  </si>
  <si>
    <t>СН-2012.1 Выпуск № 8 (в текущих ценах по состоянию на 01.07.2026 г.). 1.22-2203-102-1/1</t>
  </si>
  <si>
    <t>7</t>
  </si>
  <si>
    <t>1.22-2203-95-1/1</t>
  </si>
  <si>
    <t>Техническое обслуживание извещателя пожарного дымового линейногой тип 6424 / прим.  Извещатель пожарный дымовой линейный адресный  ИПДЛ-264/1-50 прот. R3 / ежемесячное</t>
  </si>
  <si>
    <t>СН-2012.1 Выпуск № 8 (в текущих ценах по состоянию на 01.07.2026 г.). 1.22-2203-95-1/1</t>
  </si>
  <si>
    <t>8</t>
  </si>
  <si>
    <t>Техническое обслуживание извещателя пожарного дымового оптико-электронного адресно-аналогового ИП 212-34А "ДИП-34А" / прим. Извещатель аспирационный дымовой Typ TP-1/a WAGNER TITANUS / годовое</t>
  </si>
  <si>
    <t>9</t>
  </si>
  <si>
    <t>1.22-2203-91-1/1</t>
  </si>
  <si>
    <t>Техническое обслуживание источника вторичного электропитания типа ИВЭП 112-0,3-1 "Астра-БП1" / прим. Блоки питания ИВЭПР 24/2,5 RS-R3 исп. 2х12 БР, ИВЭПР 24/2,5 RS-R3 исп. 2х17 БР / ежемесячное</t>
  </si>
  <si>
    <t>СН-2012.1 Выпуск № 8 (в текущих ценах по состоянию на 01.07.2026 г.). 1.22-2203-91-1/1</t>
  </si>
  <si>
    <t>*2</t>
  </si>
  <si>
    <t>1.22-2203-104-7/1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</si>
  <si>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 Адресная метка АМ-1 прот. R3, АМ-4 прот. R3</t>
  </si>
  <si>
    <t>СН-2012.1 Выпуск № 8 (в текущих ценах по состоянию на 01.07.2026 г.). 1.22-2203-104-7/1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</si>
  <si>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 Релейный блок 4-х исполнительных реле С2000-СП1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</si>
  <si>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/прим.Релейный модуль РМ-4 прот.R3</t>
  </si>
  <si>
    <t>1.22-2203-104-2/1</t>
  </si>
  <si>
    <t>Техническое обслуживание приборов системы охранно-пожарной сигнализации на базе оборудования С2000, контроллер двухпроводной линии связи С2000-КДЛ - годовое / прим."Рубеж-КАУ2» прот. R3</t>
  </si>
  <si>
    <t>СН-2012.1 Выпуск № 8 (в текущих ценах по состоянию на 01.07.2026 г.). 1.22-2203-104-2/1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</si>
  <si>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 Релейный модуль РМ-4К прот. R3</t>
  </si>
  <si>
    <t>1.22-2203-92-1/1</t>
  </si>
  <si>
    <t>Техническое обслуживание устройства локализации коротких замыканий /прим.Изолятор шлейфа ИЗ-1 прот. R3</t>
  </si>
  <si>
    <t>10 шт.</t>
  </si>
  <si>
    <t>СН-2012.1 Выпуск № 8 (в текущих ценах по состоянию на 01.07.2026 г.). 1.22-2203-92-1/1</t>
  </si>
  <si>
    <t>Новый подраздел</t>
  </si>
  <si>
    <t>Аспирационные извещатели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</si>
  <si>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 Адресная метка АМП-4 прот. R3</t>
  </si>
  <si>
    <t>Техническое обслуживание источника вторичного электропитания типа ИВЭП 112-0,3-1 "Астра-БП1" / прим. Блок питания ИВЭПР 24/2,5 RS-R3 2х12 БР</t>
  </si>
  <si>
    <t>Техническое обслуживание источника вторичного электропитания типа ИВЭП 112-0,3-1 "Астра-БП1" / прим. Блок питания ИВЭПР 24/2,5 RS-R3 2х17 БР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</si>
  <si>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</si>
  <si>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</si>
  <si>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</si>
  <si>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</si>
  <si>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</si>
  <si>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</si>
  <si>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</si>
  <si>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</si>
  <si>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</si>
  <si>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</si>
  <si>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</si>
  <si>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</si>
  <si>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</si>
  <si>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</si>
  <si>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</si>
  <si>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</si>
  <si>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</si>
  <si>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</si>
  <si>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</si>
  <si>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</si>
  <si>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</si>
  <si>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</si>
  <si>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</si>
  <si>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</si>
  <si>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</si>
  <si>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</si>
  <si>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</si>
  <si>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</si>
  <si>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</si>
  <si>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</si>
  <si>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</si>
  <si>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</si>
  <si>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</si>
  <si>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</si>
  <si>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</si>
  <si>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</si>
  <si>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</si>
  <si>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</si>
  <si>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</si>
  <si>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</si>
  <si>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</si>
  <si>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</si>
  <si>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</si>
  <si>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</si>
  <si>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</si>
  <si>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</si>
  <si>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</si>
  <si>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</si>
  <si>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</si>
  <si>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</si>
  <si>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</si>
  <si>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</si>
  <si>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</si>
  <si>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</si>
  <si>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Программное обеспечение</t>
  </si>
  <si>
    <t>10</t>
  </si>
  <si>
    <t>1.27-2103-1-3/1</t>
  </si>
  <si>
    <t>Техническое обслуживание компьютерного оборудования, профилактика программного обеспечения ПК / прим.ПО «FireSec Мультисерверная задача» / ежемесячное</t>
  </si>
  <si>
    <t>СН-2012.1 Выпуск № 8 (в текущих ценах по состоянию на 01.07.2026 г.). 1.27-2103-1-3/1</t>
  </si>
  <si>
    <t>11</t>
  </si>
  <si>
    <t>Техническое обслуживание компьютерного оборудования, профилактика программного обеспечения ПК / прим.ПО «FireSec 3 Администратор» / ежемесячное</t>
  </si>
  <si>
    <t>12</t>
  </si>
  <si>
    <t>Техническое обслуживание компьютерного оборудования, профилактика программного обеспечения ПК / прим.ПО «FireSec 3 Оперативная задача» / ежемесячное</t>
  </si>
  <si>
    <t>Система оповещения и управления эвакуацией</t>
  </si>
  <si>
    <t>13</t>
  </si>
  <si>
    <t>1.23-2303-19-1/1</t>
  </si>
  <si>
    <t>Техническое обслуживание шкафа блока автоматики / прим.Техническое обслуживание стойки Sonar  RACK 26U (4/6/16) в сборе, в комплекте со смонтированным оборудованием и коммутацией/ ежемесячное</t>
  </si>
  <si>
    <t>СН-2012.1 Выпуск № 8 (в текущих ценах по состоянию на 01.07.2026 г.). 1.23-2303-19-1/1</t>
  </si>
  <si>
    <t>14</t>
  </si>
  <si>
    <t>1.22-2203-109-1/1</t>
  </si>
  <si>
    <t>Техническое обслуживание приборов системы оповещения, громкоговоритель настенный типа SWS-03 /прим. Громкоговоритель трансляционный настенный SWS-110W, SWS-103W / годовое</t>
  </si>
  <si>
    <t>СН-2012.1 Выпуск № 8 (в текущих ценах по состоянию на 01.07.2026 г.). 1.22-2203-109-1/1</t>
  </si>
  <si>
    <t>15</t>
  </si>
  <si>
    <t>1.22-2203-118-1/1</t>
  </si>
  <si>
    <t>Техническое обслуживание системы оповещения и управления эвакуацией (СОУЭ) на базе оборудования типа "Сонар", оборудование стойки оповещения на одну магистральную линию - ежемесячное/прим. Блок-селектор системы обратной связи Тромбон БС-16 / ежемесячное</t>
  </si>
  <si>
    <t>СН-2012.1 Выпуск № 8 (в текущих ценах по состоянию на 01.07.2026 г.). 1.22-2203-118-1/1</t>
  </si>
  <si>
    <t>16</t>
  </si>
  <si>
    <t>1.22-2203-118-3/1</t>
  </si>
  <si>
    <t>СН-2012.1 Выпуск № 8 (в текущих ценах по состоянию на 01.07.2026 г.). 1.22-2203-118-3/1</t>
  </si>
  <si>
    <t>1.22-2203-78-1/1</t>
  </si>
  <si>
    <t>Техническое обслуживание блока питания типа БРП-12-01Л /прим.Sonar SBB-2450;   Sonar SPD-3322-SE; Sonar SEP-3352-SE (ВЭД); Sonar RDIP-050A (v2); Sonar RD-EX (ВЭД)</t>
  </si>
  <si>
    <t>СН-2012.1 Выпуск № 8 (в текущих ценах по состоянию на 01.07.2026 г.). 1.22-2203-78-1/1</t>
  </si>
  <si>
    <t>1.23-2303-17-2/1</t>
  </si>
  <si>
    <t>Техническое обслуживание электронного усилителя /прим. Sonar SPA-1000DP (ВЭД); Sonar SPA-124DP (ВЭД), Sonar RPCB-0029</t>
  </si>
  <si>
    <t>СН-2012.1 Выпуск № 8 (в текущих ценах по состоянию на 01.07.2026 г.). 1.23-2303-17-2/1</t>
  </si>
  <si>
    <t>Система автоматического водяного пожаротушения</t>
  </si>
  <si>
    <t>4.2-2301-2-1/1</t>
  </si>
  <si>
    <t>Осмотр насадок для распыления/прим. Ороситель спринклерный  водяной , Ороситель дренчерный  водяной</t>
  </si>
  <si>
    <t>СН-2012.4 Выпуск № 8 (в текущих ценах по состоянию на 01.07.2026 г.). 4.2-2301-2-1/1</t>
  </si>
  <si>
    <t>1.15-2403-1-1/1</t>
  </si>
  <si>
    <t>Техническое обслуживание внутреннего противопожарного водопровода - Шкаф пожарный (в комплекте с вентилем и рукавом)</t>
  </si>
  <si>
    <t>СН-2012.1 Выпуск № 8 (в текущих ценах по состоянию на 01.07.2026 г.). 1.15-2403-1-1/1</t>
  </si>
  <si>
    <t>1.22-2203-125-3/1</t>
  </si>
  <si>
    <t>Техническое обслуживание системы пожарной сигнализации "Integral IP", панель индикации установок пожаротушения, на 1 зону - ежемесячное / прим. цифровая панель индикации исполнения ЦПИ Pro</t>
  </si>
  <si>
    <t>СН-2012.1 Выпуск № 8 (в текущих ценах по состоянию на 01.07.2026 г.). 1.22-2203-125-3/1</t>
  </si>
  <si>
    <t>Техническое обслуживание системы пожарной сигнализации "Integral IP", панель индикации установок пожаротушения, на 1 зону - ежемесячное /прим.панель индикации исп.Pro</t>
  </si>
  <si>
    <t>1.21-2303-15-2/1</t>
  </si>
  <si>
    <t>Техническое обслуживание кнопки управления, число кнопок до 9 /прим. Устройство дистанционного пуска электроконтактное УДП 513-10</t>
  </si>
  <si>
    <t>СН-2012.1 Выпуск № 8 (в текущих ценах по состоянию на 01.07.2026 г.). 1.21-2303-15-2/1</t>
  </si>
  <si>
    <t>1.22-2203-77-1/1</t>
  </si>
  <si>
    <t>Техническое обслуживание оповещателя пожарного светового типа "Гамма-С" /прим.Оповещатель световой МОЛНИЯ-220 "НАСОСНАЯ СТАНЦИЯ ПОЖАРОТУШЕНИЯ"</t>
  </si>
  <si>
    <t>СН-2012.1 Выпуск № 8 (в текущих ценах по состоянию на 01.07.2026 г.). 1.22-2203-77-1/1</t>
  </si>
  <si>
    <t>1.15-2403-4-1/1</t>
  </si>
  <si>
    <t>Ежемесячное техническое обслуживание (испытание на работоспособность) насосной установки внутреннего противопожарного водопровода / прим. Рабочий насос SMM 250-200-200-37/4; Резервный насос SMM 250-200-200-37/4</t>
  </si>
  <si>
    <t>СН-2012.1 Выпуск № 8 (в текущих ценах по состоянию на 01.07.2026 г.). 1.15-2403-4-1/1</t>
  </si>
  <si>
    <t>1.16-2303-1-2/1</t>
  </si>
  <si>
    <t>Техническое обслуживание в течение года насосов Гном-10 /прим.Жокей-насос CDM5-5</t>
  </si>
  <si>
    <t>насос</t>
  </si>
  <si>
    <t>СН-2012.1 Выпуск № 8 (в текущих ценах по состоянию на 01.07.2026 г.). 1.16-2303-1-2/1</t>
  </si>
  <si>
    <t>2553222000</t>
  </si>
  <si>
    <t>Рукава резиновые напорные</t>
  </si>
  <si>
    <t>м</t>
  </si>
  <si>
    <t>1.17-2103-14-1/1</t>
  </si>
  <si>
    <t>Техническое обслуживание мембранного расширительного бака объемом 100 л /прим.Мембранный бак, объем 50 л</t>
  </si>
  <si>
    <t>СН-2012.1 Выпуск № 8 (в текущих ценах по состоянию на 01.07.2026 г.). 1.17-2103-14-1/1</t>
  </si>
  <si>
    <t>1.23-2103-8-1/1</t>
  </si>
  <si>
    <t>Техническое обслуживание приборов для измерения и регулирования расхода и количества жидкостей и газов, преобразователь расхода электромагнитный, тип ИР-61 и аналоги /прим.Расходомер Ду 150 Взлет ЭМ</t>
  </si>
  <si>
    <t>СН-2012.1 Выпуск № 8 (в текущих ценах по состоянию на 01.07.2026 г.). 1.23-2103-8-1/1</t>
  </si>
  <si>
    <t>Техническое обслуживание извещателя пожарного дымового оптико-электронного адресно-аналогового ИП 212-34А "ДИП-34А" / прим.Датчик положения ручного затвора SmartFly</t>
  </si>
  <si>
    <t>2.2-2203-3-1/1</t>
  </si>
  <si>
    <t>Техническое обслуживание дисковых поворотных затворов диаметром 100-200 мм /прим. Затвор дисковый Ду 200 (PN16) Ручной дисковый поворотный затвор ЗПВС-200х1,6 - FL(w)-3-200-MR-E</t>
  </si>
  <si>
    <t>СН-2012.2 Выпуск № 8 (в текущих ценах по состоянию на 01.07.2026 г.). 2.2-2203-3-1/1</t>
  </si>
  <si>
    <t>2.2-2203-3-2/1</t>
  </si>
  <si>
    <t>Техническое обслуживание дисковых поворотных затворов диаметром 250-300 мм /прим. Ручной дисковый поворотный затвор Machaon BFV-02/W DN 250 "Огнеборец"</t>
  </si>
  <si>
    <t>СН-2012.2 Выпуск № 8 (в текущих ценах по состоянию на 01.07.2026 г.). 2.2-2203-3-2/1</t>
  </si>
  <si>
    <t>1.24-2303-24-1/1</t>
  </si>
  <si>
    <t>Техническое обслуживание клапана сигнального спринклерного /прим.Водосигнальный клапан Динарм/УУ-С150/1,7В-ВФ.04-"ПИЛОТ КСМ"/150</t>
  </si>
  <si>
    <t>СН-2012.1 Выпуск № 8 (в текущих ценах по состоянию на 01.07.2026 г.). 1.24-2303-24-1/1</t>
  </si>
  <si>
    <t>2531609000</t>
  </si>
  <si>
    <t>Комплект ремонтный РТИ</t>
  </si>
  <si>
    <t>компл.</t>
  </si>
  <si>
    <t>Техническое обслуживание клапана сигнального спринклерного /прим.Водосигнальный клапан Динарм/КСД 150/1,6(Г0,08)-Ф.04-"ПИЛОТ КСД"/150</t>
  </si>
  <si>
    <t>Техническое обслуживание клапана сигнального спринклерного /прим.Водосигнальный клапан Динарм/КСД 80/1,6(Г0,08)-Ф.04-"ПИЛОТ КСД"/80</t>
  </si>
  <si>
    <t>Техническое обслуживание дисковых поворотных затворов диаметром 100-200 мм /прим. Ручной дисковый поворотный затвор ЗПВС-200х1,6 - FL(w)-3-200-MR-E марки Грандвэл</t>
  </si>
  <si>
    <t>Техническое обслуживание дисковых поворотных затворов диаметром 100-200 мм /прим.Ручной дисковый поворотный затвор ЗПВС-150х1,6 - FL(w)-3-150-MN-E марки "Грандвэл"</t>
  </si>
  <si>
    <t>Техническое обслуживание дисковых поворотных затворов диаметром 100-200 мм /прим.Ручной дисковый поворотный затвор ЗПВС-080х1,6 - FL(w)-3-080-MN-E марки "Грандвэл"</t>
  </si>
  <si>
    <t>2.2-2203-7-3/1</t>
  </si>
  <si>
    <t>Техническое обслуживание крана шарового муфтового диаметром 40 мм</t>
  </si>
  <si>
    <t>СН-2012.2 Выпуск № 8 (в текущих ценах по состоянию на 01.07.2026 г.). 2.2-2203-7-3/1</t>
  </si>
  <si>
    <t>2.2-2203-5-1/1</t>
  </si>
  <si>
    <t>Техническое обслуживание обратного клапана диаметром 50 мм /прим.Обратный клапан Ду40 CV16-040</t>
  </si>
  <si>
    <t>СН-2012.2 Выпуск № 8 (в текущих ценах по состоянию на 01.07.2026 г.). 2.2-2203-5-1/1</t>
  </si>
  <si>
    <t>2.2-2203-5-4/1</t>
  </si>
  <si>
    <t>Техническое обслуживание обратного клапана диаметром 200 мм /прим.Обратный клапан Ду200 CV16-200</t>
  </si>
  <si>
    <t>СН-2012.2 Выпуск № 8 (в текущих ценах по состоянию на 01.07.2026 г.). 2.2-2203-5-4/1</t>
  </si>
  <si>
    <t>Раздел: 4. Элементы автоматических систем противодымной защиты ( ЭАСПДЗ )</t>
  </si>
  <si>
    <t>17</t>
  </si>
  <si>
    <t>1.22-2203-76-1/1</t>
  </si>
  <si>
    <t>Техническое обслуживание устройства сигнально-пускового пожарного адресуемого типа УСПП 01041-8-1 "Гамма-Т" / прим.Устройство дистанционного пуска электроконтактное адресное "Пуск дымоудаления" УДП 513-11 прот. R3 / ежемесячно</t>
  </si>
  <si>
    <t>СН-2012.1 Выпуск № 8 (в текущих ценах по состоянию на 01.07.2026 г.). 1.22-2203-76-1/1</t>
  </si>
  <si>
    <t>18</t>
  </si>
  <si>
    <t>1.21-2303-15-1/1</t>
  </si>
  <si>
    <t>Техническое обслуживание кнопки управления, число кнопок до 4 /прим. Пост кнопочный для местного управления 2 кнопки красная/черная с фиксацией IP54 / ежемесячно</t>
  </si>
  <si>
    <t>СН-2012.1 Выпуск № 8 (в текущих ценах по состоянию на 01.07.2026 г.). 1.21-2303-15-1/1</t>
  </si>
  <si>
    <t>19</t>
  </si>
  <si>
    <t>1.22-2203-104-11/1</t>
  </si>
  <si>
    <t>Техническое обслуживание приборов системы охранно-пожарной сигнализации на базе оборудования С2000, блок сигнально-пусковой С2000-СП4 /прим. Модуль управления клапаном МДУ-1С-R3 / годовое</t>
  </si>
  <si>
    <t>СН-2012.1 Выпуск № 8 (в текущих ценах по состоянию на 01.07.2026 г.). 1.22-2203-104-11/1</t>
  </si>
  <si>
    <t>2.6-2103-24-13/1</t>
  </si>
  <si>
    <t>Техническое обслуживание вентшахт, венткиосков, смотровых и монтажных люков, люки монтажные четырехсекционные, размер 1,0х1,0 м</t>
  </si>
  <si>
    <t>1 люк</t>
  </si>
  <si>
    <t>СН-2012.2 Выпуск № 8 (в текущих ценах по состоянию на 01.07.2026 г.). 2.6-2103-24-13/1</t>
  </si>
  <si>
    <t>Раздел: 5. Огнезадерживающие клапана</t>
  </si>
  <si>
    <t>1.18-2203-2-1/1</t>
  </si>
  <si>
    <t>Техническое обслуживание клапанов огнезадерживающих одностворчатых с электромагнитным приводом периметром до 3200 мм/ прим. Клапан огнезадерживающий КЛОП-2 с приводом</t>
  </si>
  <si>
    <t>СН-2012.1 Выпуск № 8 (в текущих ценах по состоянию на 01.07.2026 г.). 1.18-2203-2-1/1</t>
  </si>
  <si>
    <t>1.18-2203-2-2/1</t>
  </si>
  <si>
    <t>Техническое обслуживание клапанов огнезадерживающих одностворчатых с электромагнитным приводом периметром более 3200 мм/прим. Клапан огнезадерживающий КЛОП-2 с приводом</t>
  </si>
  <si>
    <t>СН-2012.1 Выпуск № 8 (в текущих ценах по состоянию на 01.07.2026 г.). 1.18-2203-2-2/1</t>
  </si>
  <si>
    <t>Раздел: 6. Система газового пожаротушения</t>
  </si>
  <si>
    <t>20</t>
  </si>
  <si>
    <t>1.24-2303-18-1/1</t>
  </si>
  <si>
    <t>Техническое обслуживание системы газового пожаротушения, модуль типа MX-1230 - ежемесячное/прим. Модуль газового пожаротушения МГП-1-65-хх-хх</t>
  </si>
  <si>
    <t>1 модуль</t>
  </si>
  <si>
    <t>СН-2012.1 Выпуск № 8 (в текущих ценах по состоянию на 01.07.2026 г.). 1.24-2303-18-1/1</t>
  </si>
  <si>
    <t>21</t>
  </si>
  <si>
    <t>Техническое обслуживание и регулировка извещателя пожарного ручного /прим. Пиротехническое пусковое устройство ППТ, УП-150ЭГП / ежемесячное</t>
  </si>
  <si>
    <t>22</t>
  </si>
  <si>
    <t>1.23-2101-6-1/1</t>
  </si>
  <si>
    <t>Осмотр сигнализатора давления универсального "СДУ-М" / ежемесячное</t>
  </si>
  <si>
    <t>СН-2012.1 Выпуск № 8 (в текущих ценах по состоянию на 01.07.2026 г.). 1.23-2101-6-1/1</t>
  </si>
  <si>
    <t>23</t>
  </si>
  <si>
    <t>Осмотр насадок для распыления/прим. Насадок-распылитель в комплекте с ниппелем под приварку НГ-Р-В-ххх-хх"-1 / ежемесячное</t>
  </si>
  <si>
    <t>24</t>
  </si>
  <si>
    <t>1.22-2203-87-1/1</t>
  </si>
  <si>
    <t>Техническое обслуживание щита пожарной сигнализации "ESA" /прим.Шкаф модульный МГП-1-хх / ежемесячное</t>
  </si>
  <si>
    <t>СН-2012.1 Выпуск № 8 (в текущих ценах по состоянию на 01.07.2026 г.). 1.22-2203-87-1/1</t>
  </si>
  <si>
    <t>25</t>
  </si>
  <si>
    <t>1.24-2303-19-1/1</t>
  </si>
  <si>
    <t>Техническое обслуживание системы газового пожаротушения, трубопроводы, 10 м - ежемесячное / прим.коллектор газовый КГ-1-32-2-6,5</t>
  </si>
  <si>
    <t>СН-2012.1 Выпуск № 8 (в текущих ценах по состоянию на 01.07.2026 г.). 1.24-2303-19-1/1</t>
  </si>
  <si>
    <t>26</t>
  </si>
  <si>
    <t>Техническое обслуживание приборов системы охранно-пожарной сигнализации на базе оборудования С2000, контроллер двухпроводной линии связи С2000-КДЛ / прим.Контроллер Рубеж-ПДУ-ПТ / годовое</t>
  </si>
  <si>
    <t>27</t>
  </si>
  <si>
    <t>1.22-2203-104-1/1</t>
  </si>
  <si>
    <t>Техническое обслуживание приборов системы охранно-пожарной сигнализации на базе оборудования С2000, пульт контроля и управления С2000М / прим.Пульт дистанционного управления Рубеж ПДУ-ПТ / годовое</t>
  </si>
  <si>
    <t>СН-2012.1 Выпуск № 8 (в текущих ценах по состоянию на 01.07.2026 г.). 1.22-2203-104-1/1</t>
  </si>
  <si>
    <t>28</t>
  </si>
  <si>
    <t>Техническое обслуживание источника вторичного электропитания типа ИВЭП 112-0,3-1 "Астра-БП1" / прим. Источник питания  ИВЭПР 24/2,5 RS-R3 /ежемесячное</t>
  </si>
  <si>
    <t>29</t>
  </si>
  <si>
    <t>1.21-2203-35-6/1</t>
  </si>
  <si>
    <t>Техническое обслуживание источника бесперебойного питания (ИБП) АРС Symmetra PX 250/500 кВт, аккумуляторная батарея / прим. Аккумулятор DT 1207 / полугодовое</t>
  </si>
  <si>
    <t>СН-2012.1 Выпуск № 8 (в текущих ценах по состоянию на 01.07.2026 г.). 1.21-2203-35-6/1</t>
  </si>
  <si>
    <t>30</t>
  </si>
  <si>
    <t>Техническое обслуживание приборов системы охранно-пожарной сигнализации на базе оборудования С2000, пульт контроля и управления С2000М / прим. Модуль управления пожаротушением МПТ-1 исп. R3 / годовое</t>
  </si>
  <si>
    <t>31</t>
  </si>
  <si>
    <t>1.21-2303-28-1/1</t>
  </si>
  <si>
    <t>Техническое обслуживание автоматического выключателя до 160 А/ прим. Выключатель автоматический 6А/1p,6кА S201- 9 шт., Выключатель автоматический 10А/1p,6кА S201 - 7 шт. / ежемесячное</t>
  </si>
  <si>
    <t>СН-2012.1 Выпуск № 8 (в текущих ценах по состоянию на 01.07.2026 г.). 1.21-2303-28-1/1</t>
  </si>
  <si>
    <t>32</t>
  </si>
  <si>
    <t>Техническое обслуживание щита пожарной сигнализации "ESA" /прим.Щит навесной с монтажной панелью ЩМП-2-2 74 У1 IP54PRO YKM42-02-54-P / ежемесячное</t>
  </si>
  <si>
    <t>33</t>
  </si>
  <si>
    <t>Техническое обслуживание и регулировка извещателя пожарного ручного /прим. Элемент дистанционного управления ЭДУ-ПТ / ежемесячное</t>
  </si>
  <si>
    <t>34</t>
  </si>
  <si>
    <t>1.22-2203-72-1/1</t>
  </si>
  <si>
    <t>Техническое обслуживание извещателя магнитоконтактного типа СМК/прим. Извещатель магнитоконтактный ИО 102-20/Б2П / ежемесячное</t>
  </si>
  <si>
    <t>СН-2012.1 Выпуск № 8 (в текущих ценах по состоянию на 01.07.2026 г.). 1.22-2203-72-1/1</t>
  </si>
  <si>
    <t>35</t>
  </si>
  <si>
    <t>1.22-2203-71-1/1</t>
  </si>
  <si>
    <t>Техническое обслуживание звукового табло оповещения "Газ! Уходи!", "Газ! Не входи!"/прим. Оповещатель световой ЛЮКС-24 СН / ежемесячное</t>
  </si>
  <si>
    <t>СН-2012.1 Выпуск № 8 (в текущих ценах по состоянию на 01.07.2026 г.). 1.22-2203-71-1/1</t>
  </si>
  <si>
    <t>36</t>
  </si>
  <si>
    <t>Техническое обслуживание извещателя пожарного дымового оптико-электронного адресно-аналогового ИП 212-34А "ДИП-34А" / прим. Извещатель пожарный оптико-электронный дымовой адресный ИП 212-64 прот.R3 / годовое</t>
  </si>
  <si>
    <t>37</t>
  </si>
  <si>
    <t>Техническое обслуживание блока питания типа БРП-12-01Л /прим. Источник питания СКАТ 2400 / ежемесячное</t>
  </si>
  <si>
    <t>пониж</t>
  </si>
  <si>
    <t>Понижающий коэффициент</t>
  </si>
  <si>
    <t>иттт</t>
  </si>
  <si>
    <t>ндс</t>
  </si>
  <si>
    <t>итт</t>
  </si>
  <si>
    <t>Итого по смете</t>
  </si>
  <si>
    <t>Уровень цен</t>
  </si>
  <si>
    <t>_OBSM_</t>
  </si>
  <si>
    <t>9999990008</t>
  </si>
  <si>
    <t>Трудозатраты рабочих</t>
  </si>
  <si>
    <t>чел.-ч.</t>
  </si>
  <si>
    <t>21.1-16-104</t>
  </si>
  <si>
    <t>СН-2012.21 Выпуск № 8 (в текущих ценах по состоянию на 01.07.2026 г.). 21.1-16-104</t>
  </si>
  <si>
    <t>Спирт этиловый технический</t>
  </si>
  <si>
    <t>кг</t>
  </si>
  <si>
    <t>21.1-20-1</t>
  </si>
  <si>
    <t>СН-2012.21 Выпуск № 8 (в текущих ценах по состоянию на 01.07.2026 г.). 21.1-20-1</t>
  </si>
  <si>
    <t>Бязь</t>
  </si>
  <si>
    <t>м2</t>
  </si>
  <si>
    <t>21.1-20-7</t>
  </si>
  <si>
    <t>СН-2012.21 Выпуск № 8 (в текущих ценах по состоянию на 01.07.2026 г.). 21.1-20-7</t>
  </si>
  <si>
    <t>Ветошь</t>
  </si>
  <si>
    <t>22.1-18-24</t>
  </si>
  <si>
    <t>СН-2012.22 Выпуск № 8 (в текущих ценах по состоянию на 01.07.2026 г.). 22.1-18-24</t>
  </si>
  <si>
    <t>Автомобили полупассажирские типа ГАЗ, грузоподъемность до 2 т</t>
  </si>
  <si>
    <t>маш.-ч</t>
  </si>
  <si>
    <t>21.1-16-103</t>
  </si>
  <si>
    <t>СН-2012.21 Выпуск № 8 (в текущих ценах по состоянию на 01.07.2026 г.). 21.1-16-103</t>
  </si>
  <si>
    <t>Спирт этиловый ректификат</t>
  </si>
  <si>
    <t>21.1-25-388</t>
  </si>
  <si>
    <t>СН-2012.21 Выпуск № 8 (в текущих ценах по состоянию на 01.07.2026 г.). 21.1-25-388</t>
  </si>
  <si>
    <t>Шкурка шлифовальная на бумажной основе</t>
  </si>
  <si>
    <t>21.1-6-114</t>
  </si>
  <si>
    <t>Растворитель уайт-спирит (нефрас-С4 - 155/200)</t>
  </si>
  <si>
    <t>21.1-6-139</t>
  </si>
  <si>
    <t>СН-2012.21 Выпуск № 8 (в текущих ценах по состоянию на 01.07.2026 г.). 21.1-6-139</t>
  </si>
  <si>
    <t>Эмаль, марка ПФ-115 (цветная), пентафталевая</t>
  </si>
  <si>
    <t>21.1-24-16</t>
  </si>
  <si>
    <t>СН-2012.21 Выпуск № 8 (в текущих ценах по состоянию на 01.07.2026 г.). 21.1-24-16</t>
  </si>
  <si>
    <t>Средство моющее универсальное, марка "Апейрон-1"</t>
  </si>
  <si>
    <t>21.1-6-143</t>
  </si>
  <si>
    <t>Эмаль, марка ПФ-1245 (белая), пентафталевая</t>
  </si>
  <si>
    <t>21.1-4-7</t>
  </si>
  <si>
    <t>СН-2012.21 Выпуск № 8 (в текущих ценах по состоянию на 01.07.2026 г.). 21.1-4-7</t>
  </si>
  <si>
    <t>Газ негорючий жидкий (воздух сжатый) Clean 360</t>
  </si>
  <si>
    <t>л</t>
  </si>
  <si>
    <t>22.1-10-20</t>
  </si>
  <si>
    <t>СН-2012.22 Выпуск № 8 (в текущих ценах по состоянию на 01.07.2026 г.). 22.1-10-20</t>
  </si>
  <si>
    <t>Компрессоры поршневые, производительность до 240 л/мин, объем ресивера 50 л</t>
  </si>
  <si>
    <t>21.1-25-3</t>
  </si>
  <si>
    <t>СН-2012.21 Выпуск № 8 (в текущих ценах по состоянию на 01.07.2026 г.). 21.1-25-3</t>
  </si>
  <si>
    <t>Аэрозоль техническая универсального назначения на основе уайт-спирита и минеральных масел  WD-40</t>
  </si>
  <si>
    <t>21.1-25-389</t>
  </si>
  <si>
    <t>СН-2012.21 Выпуск № 8 (в текущих ценах по состоянию на 01.07.2026 г.). 21.1-25-389</t>
  </si>
  <si>
    <t>Шкурка шлифовальная на тканевой основе водостойкая</t>
  </si>
  <si>
    <t>21.1-4-34</t>
  </si>
  <si>
    <t>СН-2012.21 Выпуск № 8 (в текущих ценах по состоянию на 01.07.2026 г.). 21.1-4-34</t>
  </si>
  <si>
    <t>Растворитель нефтяной, марка Нефрас С-50/170</t>
  </si>
  <si>
    <t>т</t>
  </si>
  <si>
    <t>21.1-4-44</t>
  </si>
  <si>
    <t>СН-2012.21 Выпуск № 8 (в текущих ценах по состоянию на 01.07.2026 г.). 21.1-4-44</t>
  </si>
  <si>
    <t>Смазка ЦИАТИМ-201 морозостойкая для смазывания малонагруженных узлов трения качения и скольжения при температурах от -60° С до +90° С</t>
  </si>
  <si>
    <t>21.1-25-135</t>
  </si>
  <si>
    <t>СН-2012.21 Выпуск № 8 (в текущих ценах по состоянию на 01.07.2026 г.). 21.1-25-135</t>
  </si>
  <si>
    <t>Лента из "Фторопласт-4"</t>
  </si>
  <si>
    <t>21.1-4-41</t>
  </si>
  <si>
    <t>СН-2012.21 Выпуск № 8 (в текущих ценах по состоянию на 01.07.2026 г.). 21.1-4-41</t>
  </si>
  <si>
    <t>Смазка густая (типа "Литол"), марка "Моbilux"</t>
  </si>
  <si>
    <t>21.1-4-9</t>
  </si>
  <si>
    <t>СН-2012.21 Выпуск № 8 (в текущих ценах по состоянию на 01.07.2026 г.). 21.1-4-9</t>
  </si>
  <si>
    <t>Керосин</t>
  </si>
  <si>
    <t>21.1-10-20</t>
  </si>
  <si>
    <t>Проволока стальная низкоуглеродистая общего назначения, диаметр 0,55 мм</t>
  </si>
  <si>
    <t>21.1-15-66</t>
  </si>
  <si>
    <t>СН-2012.21 Выпуск № 8 (в текущих ценах по состоянию на 01.07.2026 г.). 21.1-15-66</t>
  </si>
  <si>
    <t>Свинец технический</t>
  </si>
  <si>
    <t>21.1-4-46</t>
  </si>
  <si>
    <t>СН-2012.21 Выпуск № 8 (в текущих ценах по состоянию на 01.07.2026 г.). 21.1-4-46</t>
  </si>
  <si>
    <t>Солидол жировой</t>
  </si>
  <si>
    <t>21.1-4-3</t>
  </si>
  <si>
    <t>СН-2012.21 Выпуск № 8 (в текущих ценах по состоянию на 01.07.2026 г.). 21.1-4-3</t>
  </si>
  <si>
    <t>Бензин</t>
  </si>
  <si>
    <t>21.1-24-14</t>
  </si>
  <si>
    <t>СН-2012.21 Выпуск № 8 (в текущих ценах по состоянию на 01.07.2026 г.). 21.1-24-14</t>
  </si>
  <si>
    <t>Средство моющее</t>
  </si>
  <si>
    <t>Техническое обслуживание извещателя пожарного дымового оптико-электронного адресно-аналогового ИП 212-34А "ДИП-34А" / прим. извещатель пожарный комбинированный дымовой оптико-электронный тепловой максимально-дифференциальный адресно-аналоговый ИП 212/101-64-PR прот. R3 / годовое</t>
  </si>
  <si>
    <t>Техническое обслуживание системы оповещения и управления эвакуацией (СОУЭ) на базе оборудования типа "Сонар", добавлять к нормам 1.22-2203-118-1/1 и 1.22-2203-118-1/2 на каждую последующую магистральную линию/прим. Панель вызывная накладная Тромбон ВП  / ежемесячное</t>
  </si>
  <si>
    <t>"СОГЛАСОВАНО"</t>
  </si>
  <si>
    <t>"УТВЕРЖДАЮ"</t>
  </si>
  <si>
    <t>Форма № 1а (глава 1-5)</t>
  </si>
  <si>
    <t>"_____"________________ 2026 г.</t>
  </si>
  <si>
    <t>(наименование объекта)</t>
  </si>
  <si>
    <t>(локальный сметный расчет)</t>
  </si>
  <si>
    <t>(наименование работ и затрат, наименование объекта)</t>
  </si>
  <si>
    <t>Сметная стоимость</t>
  </si>
  <si>
    <t>тыс.руб</t>
  </si>
  <si>
    <t>Строительные работы</t>
  </si>
  <si>
    <t>Монтажные работы</t>
  </si>
  <si>
    <t>Оборудование</t>
  </si>
  <si>
    <t>Прочие работы</t>
  </si>
  <si>
    <t>Средства на оплату труда</t>
  </si>
  <si>
    <t>№№ п/п</t>
  </si>
  <si>
    <t>Шифр стоимостного норматива и коды ресурсов</t>
  </si>
  <si>
    <t>Наименование работ и затрат</t>
  </si>
  <si>
    <t>Единица измерения</t>
  </si>
  <si>
    <t>Кол-во единиц</t>
  </si>
  <si>
    <t>Цена на ед. изм. руб.</t>
  </si>
  <si>
    <t>Попра-вочные коэфф.</t>
  </si>
  <si>
    <t>Коэфф. зимних удоро-жаний</t>
  </si>
  <si>
    <t>Коэфф. пересчета</t>
  </si>
  <si>
    <t>ВСЕГО затрат, руб.</t>
  </si>
  <si>
    <t>Справочно</t>
  </si>
  <si>
    <t xml:space="preserve">ЗТР, всего чел.-час
</t>
  </si>
  <si>
    <t xml:space="preserve">Ст-ть ед. с начислен.
</t>
  </si>
  <si>
    <t>Составлен(а) в уровне текущих (прогнозных) цен на июль 2026 года</t>
  </si>
  <si>
    <t>ЗП</t>
  </si>
  <si>
    <t>МР</t>
  </si>
  <si>
    <t>НР от ЗП</t>
  </si>
  <si>
    <t>%</t>
  </si>
  <si>
    <t>НП от ЗП</t>
  </si>
  <si>
    <t>ЗТР</t>
  </si>
  <si>
    <t>чел-ч</t>
  </si>
  <si>
    <t>ЭМ</t>
  </si>
  <si>
    <t>в т.ч. ЗПМ</t>
  </si>
  <si>
    <t>НР и НП от ЗПМ</t>
  </si>
  <si>
    <t xml:space="preserve">Составил   </t>
  </si>
  <si>
    <t>[должность,подпись(инициалы,фамилия)]</t>
  </si>
  <si>
    <t xml:space="preserve">Проверил   </t>
  </si>
  <si>
    <t>___________________________</t>
  </si>
  <si>
    <t>№ п/п</t>
  </si>
  <si>
    <t>№ в ЛСР</t>
  </si>
  <si>
    <t>Количество</t>
  </si>
  <si>
    <t>Формула расчета, расчет объемов работ и расхода материалов</t>
  </si>
  <si>
    <t>Примечание</t>
  </si>
  <si>
    <t>Главный инженер проекта _________________</t>
  </si>
  <si>
    <t>Составил _________________</t>
  </si>
  <si>
    <t>НДС 22%</t>
  </si>
  <si>
    <t>Итого с понижающим коэффициентом</t>
  </si>
  <si>
    <t>Директор</t>
  </si>
  <si>
    <t>Общество с ограниченной ответственностью</t>
  </si>
  <si>
    <t>"Интеграл СБ"</t>
  </si>
  <si>
    <t>______________________ А.А. Дедов</t>
  </si>
  <si>
    <t>Приложение № 2</t>
  </si>
  <si>
    <t>к Контракту № 01/08-Тб от "____" 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</si>
</sst>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#,##0.00;[Red]\-\ #,##0.00"/>
    <numFmt numFmtId="166" formatCode="#,##0.00############;[Red]\-\ #,##0.00############"/>
  </numFmts>
  <fonts count="17" x14ac:knownFonts="1">
    <font>
      <sz val="10"/>
      <name val="Arial"/>
      <charset val="204"/>
    </font>
    <font>
      <b/>
      <sz val="10"/>
      <color indexed="12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indexed="1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16" fillId="0" borderId="0" xfId="0" applyFont="1"/>
    <xf numFmtId="0" fontId="7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165" fontId="9" fillId="0" borderId="0" xfId="0" applyNumberFormat="1" applyFont="1" applyAlignment="1">
      <alignment horizontal="right"/>
    </xf>
    <xf numFmtId="164" fontId="9" fillId="0" borderId="0" xfId="0" applyNumberFormat="1" applyFont="1"/>
    <xf numFmtId="1" fontId="9" fillId="0" borderId="0" xfId="0" applyNumberFormat="1" applyFont="1"/>
    <xf numFmtId="0" fontId="1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7" fillId="0" borderId="6" xfId="0" applyFont="1" applyBorder="1"/>
    <xf numFmtId="165" fontId="15" fillId="0" borderId="6" xfId="0" applyNumberFormat="1" applyFont="1" applyBorder="1" applyAlignment="1">
      <alignment horizontal="right"/>
    </xf>
    <xf numFmtId="165" fontId="7" fillId="0" borderId="0" xfId="0" applyNumberFormat="1" applyFont="1"/>
    <xf numFmtId="165" fontId="14" fillId="0" borderId="0" xfId="0" applyNumberFormat="1" applyFont="1" applyAlignment="1">
      <alignment horizontal="right"/>
    </xf>
    <xf numFmtId="0" fontId="7" fillId="0" borderId="0" xfId="0" applyFont="1" applyAlignment="1">
      <alignment vertical="top" wrapText="1"/>
    </xf>
    <xf numFmtId="0" fontId="15" fillId="0" borderId="0" xfId="0" applyFont="1" applyAlignment="1">
      <alignment horizontal="left" wrapText="1"/>
    </xf>
    <xf numFmtId="0" fontId="9" fillId="0" borderId="1" xfId="0" applyFont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5" fontId="9" fillId="0" borderId="0" xfId="0" applyNumberFormat="1" applyFont="1" applyAlignment="1">
      <alignment horizontal="right"/>
    </xf>
    <xf numFmtId="0" fontId="8" fillId="0" borderId="0" xfId="0" applyFont="1" applyAlignment="1">
      <alignment horizontal="center" wrapText="1"/>
    </xf>
    <xf numFmtId="0" fontId="7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65" fontId="15" fillId="0" borderId="6" xfId="0" applyNumberFormat="1" applyFont="1" applyBorder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 wrapText="1"/>
    </xf>
    <xf numFmtId="166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80"/>
  <sheetViews>
    <sheetView tabSelected="1" zoomScaleNormal="100" workbookViewId="0">
      <selection activeCell="N20" sqref="N20"/>
    </sheetView>
  </sheetViews>
  <sheetFormatPr defaultColWidth="8.7109375" defaultRowHeight="12.75" x14ac:dyDescent="0.2"/>
  <cols>
    <col min="1" max="1" width="5.7109375" style="19" customWidth="1"/>
    <col min="2" max="2" width="11.7109375" style="19" customWidth="1"/>
    <col min="3" max="3" width="40.7109375" style="19" customWidth="1"/>
    <col min="4" max="6" width="11.7109375" style="19" customWidth="1"/>
    <col min="7" max="11" width="12.7109375" style="19" customWidth="1"/>
    <col min="12" max="14" width="8.7109375" style="19"/>
    <col min="15" max="31" width="0" style="19" hidden="1" customWidth="1"/>
    <col min="32" max="32" width="116.7109375" style="19" hidden="1" customWidth="1"/>
    <col min="33" max="36" width="0" style="19" hidden="1" customWidth="1"/>
    <col min="37" max="16384" width="8.7109375" style="19"/>
  </cols>
  <sheetData>
    <row r="1" spans="1:11" s="42" customFormat="1" ht="14.25" x14ac:dyDescent="0.2">
      <c r="K1" s="68" t="s">
        <v>445</v>
      </c>
    </row>
    <row r="2" spans="1:11" s="42" customFormat="1" ht="14.25" x14ac:dyDescent="0.2">
      <c r="K2" s="68" t="s">
        <v>446</v>
      </c>
    </row>
    <row r="3" spans="1:11" s="42" customFormat="1" x14ac:dyDescent="0.2"/>
    <row r="4" spans="1:11" x14ac:dyDescent="0.2">
      <c r="A4" s="7" t="str">
        <f>CONCATENATE(Source!B1, "     СН-2012 (© ГБУ «Аналитический центр», ", "2026", ")")</f>
        <v>Smeta.RU  (495) 974-1589     СН-2012 (© ГБУ «Аналитический центр», 2026)</v>
      </c>
    </row>
    <row r="5" spans="1:11" ht="14.25" x14ac:dyDescent="0.2">
      <c r="A5" s="20"/>
      <c r="B5" s="20"/>
      <c r="C5" s="20"/>
      <c r="D5" s="20"/>
      <c r="E5" s="20"/>
      <c r="F5" s="20"/>
      <c r="G5" s="20"/>
      <c r="H5" s="20"/>
      <c r="I5" s="20"/>
      <c r="J5" s="46" t="s">
        <v>392</v>
      </c>
      <c r="K5" s="46"/>
    </row>
    <row r="6" spans="1:11" ht="16.5" x14ac:dyDescent="0.25">
      <c r="A6" s="21"/>
      <c r="B6" s="51" t="s">
        <v>390</v>
      </c>
      <c r="C6" s="51"/>
      <c r="D6" s="51"/>
      <c r="E6" s="51"/>
      <c r="F6" s="8"/>
      <c r="G6" s="51" t="s">
        <v>391</v>
      </c>
      <c r="H6" s="51"/>
      <c r="I6" s="51"/>
      <c r="J6" s="51"/>
      <c r="K6" s="51"/>
    </row>
    <row r="7" spans="1:11" ht="14.25" x14ac:dyDescent="0.2">
      <c r="A7" s="8"/>
      <c r="B7" s="43" t="s">
        <v>442</v>
      </c>
      <c r="C7" s="43"/>
      <c r="D7" s="43"/>
      <c r="E7" s="43"/>
      <c r="F7" s="8"/>
      <c r="G7" s="45" t="s">
        <v>8</v>
      </c>
      <c r="H7" s="45"/>
      <c r="I7" s="45"/>
      <c r="J7" s="45"/>
      <c r="K7" s="45"/>
    </row>
    <row r="8" spans="1:11" ht="30" customHeight="1" x14ac:dyDescent="0.2">
      <c r="A8" s="8"/>
      <c r="B8" s="44" t="s">
        <v>443</v>
      </c>
      <c r="C8" s="22"/>
      <c r="D8" s="22"/>
      <c r="E8" s="22"/>
      <c r="F8" s="8"/>
      <c r="G8" s="45"/>
      <c r="H8" s="45"/>
      <c r="I8" s="45"/>
      <c r="J8" s="45"/>
      <c r="K8" s="45"/>
    </row>
    <row r="9" spans="1:11" s="41" customFormat="1" ht="15" customHeight="1" x14ac:dyDescent="0.2">
      <c r="A9" s="8"/>
      <c r="B9" s="8" t="s">
        <v>10</v>
      </c>
      <c r="C9" s="40"/>
      <c r="D9" s="40"/>
      <c r="E9" s="40"/>
      <c r="F9" s="8"/>
      <c r="G9" s="39" t="s">
        <v>441</v>
      </c>
      <c r="H9" s="39"/>
      <c r="I9" s="39"/>
      <c r="J9" s="39"/>
      <c r="K9" s="39"/>
    </row>
    <row r="10" spans="1:11" ht="14.25" x14ac:dyDescent="0.2">
      <c r="A10" s="22"/>
      <c r="B10" s="52" t="s">
        <v>444</v>
      </c>
      <c r="C10" s="52"/>
      <c r="D10" s="52"/>
      <c r="E10" s="52"/>
      <c r="F10" s="8"/>
      <c r="G10" s="52" t="str">
        <f>CONCATENATE("______________________ ", IF(Source!AH12&lt;&gt;"", Source!AH12, ""))</f>
        <v>______________________ С.М. Апфельбаум</v>
      </c>
      <c r="H10" s="52"/>
      <c r="I10" s="52"/>
      <c r="J10" s="52"/>
      <c r="K10" s="52"/>
    </row>
    <row r="11" spans="1:11" ht="14.25" x14ac:dyDescent="0.2">
      <c r="A11" s="23"/>
      <c r="B11" s="45" t="s">
        <v>393</v>
      </c>
      <c r="C11" s="45"/>
      <c r="D11" s="45"/>
      <c r="E11" s="45"/>
      <c r="F11" s="8"/>
      <c r="G11" s="45" t="s">
        <v>393</v>
      </c>
      <c r="H11" s="45"/>
      <c r="I11" s="45"/>
      <c r="J11" s="45"/>
      <c r="K11" s="45"/>
    </row>
    <row r="13" spans="1:11" ht="14.25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8" hidden="1" x14ac:dyDescent="0.25">
      <c r="A14" s="47" t="str">
        <f>IF(Source!G12&lt;&gt;"Новый объект", Source!G12, "")</f>
        <v>Техническое обслуживание систем безопасности РАМТ.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1" hidden="1" x14ac:dyDescent="0.2">
      <c r="A15" s="48" t="s">
        <v>394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ht="14.25" hidden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15.75" x14ac:dyDescent="0.25">
      <c r="A17" s="49" t="str">
        <f>CONCATENATE( "ЛОКАЛЬНАЯ СМЕТА № ",IF(Source!F12&lt;&gt;"Новый объект", Source!F12, ""))</f>
        <v>ЛОКАЛЬНАЯ СМЕТА № 01 РАМТ ТО АПС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</row>
    <row r="18" spans="1:11" x14ac:dyDescent="0.2">
      <c r="A18" s="54" t="s">
        <v>395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</row>
    <row r="19" spans="1:1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18" x14ac:dyDescent="0.25">
      <c r="A20" s="47" t="str">
        <f>IF(Source!G12&lt;&gt;"Новый объект", Source!G12, "")</f>
        <v>Техническое обслуживание систем безопасности РАМТ.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x14ac:dyDescent="0.2">
      <c r="A21" s="54" t="s">
        <v>396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ht="14.25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14.25" x14ac:dyDescent="0.2">
      <c r="A23" s="45" t="str">
        <f>CONCATENATE( "Основание: Техническое задание ", Source!J12)</f>
        <v xml:space="preserve">Основание: Техническое задание 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</row>
    <row r="24" spans="1:11" ht="14.2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4.25" x14ac:dyDescent="0.2">
      <c r="A25" s="8"/>
      <c r="B25" s="8"/>
      <c r="C25" s="8"/>
      <c r="D25" s="8"/>
      <c r="E25" s="8"/>
      <c r="F25" s="52" t="s">
        <v>397</v>
      </c>
      <c r="G25" s="52"/>
      <c r="H25" s="52"/>
      <c r="I25" s="53">
        <f>I371/1000</f>
        <v>598.17499999999995</v>
      </c>
      <c r="J25" s="46"/>
      <c r="K25" s="8" t="s">
        <v>398</v>
      </c>
    </row>
    <row r="26" spans="1:11" ht="14.25" hidden="1" x14ac:dyDescent="0.2">
      <c r="A26" s="8"/>
      <c r="B26" s="8"/>
      <c r="C26" s="8"/>
      <c r="D26" s="8"/>
      <c r="E26" s="8"/>
      <c r="F26" s="52" t="s">
        <v>399</v>
      </c>
      <c r="G26" s="52"/>
      <c r="H26" s="52"/>
      <c r="I26" s="53">
        <f>ROUND((Source!F436)/1000, 2)</f>
        <v>0</v>
      </c>
      <c r="J26" s="46"/>
      <c r="K26" s="8" t="s">
        <v>398</v>
      </c>
    </row>
    <row r="27" spans="1:11" ht="14.25" hidden="1" x14ac:dyDescent="0.2">
      <c r="A27" s="8"/>
      <c r="B27" s="8"/>
      <c r="C27" s="8"/>
      <c r="D27" s="8"/>
      <c r="E27" s="8"/>
      <c r="F27" s="52" t="s">
        <v>400</v>
      </c>
      <c r="G27" s="52"/>
      <c r="H27" s="52"/>
      <c r="I27" s="53">
        <f>ROUND((Source!F437)/1000, 2)</f>
        <v>0</v>
      </c>
      <c r="J27" s="46"/>
      <c r="K27" s="8" t="s">
        <v>398</v>
      </c>
    </row>
    <row r="28" spans="1:11" ht="14.25" hidden="1" x14ac:dyDescent="0.2">
      <c r="A28" s="8"/>
      <c r="B28" s="8"/>
      <c r="C28" s="8"/>
      <c r="D28" s="8"/>
      <c r="E28" s="8"/>
      <c r="F28" s="52" t="s">
        <v>401</v>
      </c>
      <c r="G28" s="52"/>
      <c r="H28" s="52"/>
      <c r="I28" s="53">
        <f>ROUND((Source!F428)/1000, 2)</f>
        <v>0</v>
      </c>
      <c r="J28" s="46"/>
      <c r="K28" s="8" t="s">
        <v>398</v>
      </c>
    </row>
    <row r="29" spans="1:11" ht="14.25" hidden="1" x14ac:dyDescent="0.2">
      <c r="A29" s="8"/>
      <c r="B29" s="8"/>
      <c r="C29" s="8"/>
      <c r="D29" s="8"/>
      <c r="E29" s="8"/>
      <c r="F29" s="52" t="s">
        <v>402</v>
      </c>
      <c r="G29" s="52"/>
      <c r="H29" s="52"/>
      <c r="I29" s="53">
        <f>ROUND((Source!F438+Source!F439)/1000, 2)</f>
        <v>621.28</v>
      </c>
      <c r="J29" s="46"/>
      <c r="K29" s="8" t="s">
        <v>398</v>
      </c>
    </row>
    <row r="30" spans="1:11" ht="14.25" x14ac:dyDescent="0.2">
      <c r="A30" s="8"/>
      <c r="B30" s="8"/>
      <c r="C30" s="8"/>
      <c r="D30" s="8"/>
      <c r="E30" s="8"/>
      <c r="F30" s="52" t="s">
        <v>403</v>
      </c>
      <c r="G30" s="52"/>
      <c r="H30" s="52"/>
      <c r="I30" s="53">
        <f>(Source!F434+ Source!F433)/1000</f>
        <v>326.29730000000006</v>
      </c>
      <c r="J30" s="46"/>
      <c r="K30" s="8" t="s">
        <v>398</v>
      </c>
    </row>
    <row r="31" spans="1:11" ht="14.25" x14ac:dyDescent="0.2">
      <c r="A31" s="8" t="s">
        <v>417</v>
      </c>
      <c r="B31" s="8"/>
      <c r="C31" s="8"/>
      <c r="D31" s="26"/>
      <c r="E31" s="27"/>
      <c r="F31" s="8"/>
      <c r="G31" s="8"/>
      <c r="H31" s="8"/>
      <c r="I31" s="8"/>
      <c r="J31" s="8"/>
      <c r="K31" s="8"/>
    </row>
    <row r="32" spans="1:11" ht="14.25" x14ac:dyDescent="0.2">
      <c r="A32" s="56" t="s">
        <v>404</v>
      </c>
      <c r="B32" s="56" t="s">
        <v>405</v>
      </c>
      <c r="C32" s="56" t="s">
        <v>406</v>
      </c>
      <c r="D32" s="56" t="s">
        <v>407</v>
      </c>
      <c r="E32" s="56" t="s">
        <v>408</v>
      </c>
      <c r="F32" s="56" t="s">
        <v>409</v>
      </c>
      <c r="G32" s="56" t="s">
        <v>410</v>
      </c>
      <c r="H32" s="56" t="s">
        <v>411</v>
      </c>
      <c r="I32" s="56" t="s">
        <v>412</v>
      </c>
      <c r="J32" s="56" t="s">
        <v>413</v>
      </c>
      <c r="K32" s="28" t="s">
        <v>414</v>
      </c>
    </row>
    <row r="33" spans="1:22" ht="42.75" x14ac:dyDescent="0.2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9" t="s">
        <v>415</v>
      </c>
    </row>
    <row r="34" spans="1:22" ht="42.75" x14ac:dyDescent="0.2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9" t="s">
        <v>416</v>
      </c>
    </row>
    <row r="35" spans="1:22" ht="14.25" x14ac:dyDescent="0.2">
      <c r="A35" s="9">
        <v>1</v>
      </c>
      <c r="B35" s="9">
        <v>2</v>
      </c>
      <c r="C35" s="9">
        <v>3</v>
      </c>
      <c r="D35" s="9">
        <v>4</v>
      </c>
      <c r="E35" s="9">
        <v>5</v>
      </c>
      <c r="F35" s="9">
        <v>6</v>
      </c>
      <c r="G35" s="9">
        <v>7</v>
      </c>
      <c r="H35" s="9">
        <v>8</v>
      </c>
      <c r="I35" s="9">
        <v>9</v>
      </c>
      <c r="J35" s="9">
        <v>10</v>
      </c>
      <c r="K35" s="9">
        <v>11</v>
      </c>
    </row>
    <row r="37" spans="1:22" ht="16.5" x14ac:dyDescent="0.25">
      <c r="A37" s="58" t="str">
        <f>CONCATENATE("Локальная смета: ",IF(Source!G20&lt;&gt;"Новая локальная смета", Source!G20, ""))</f>
        <v>Локальная смета: Техническое обслуживание систем безопасности РАМТ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9" spans="1:22" ht="16.5" x14ac:dyDescent="0.25">
      <c r="A39" s="58" t="str">
        <f>CONCATENATE("Раздел: ",IF(Source!G24&lt;&gt;"Новый раздел", Source!G24, ""))</f>
        <v>Раздел: Автоматическая пожарная сигнализация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22" ht="99.75" x14ac:dyDescent="0.2">
      <c r="A40" s="29">
        <v>1</v>
      </c>
      <c r="B40" s="29" t="str">
        <f>Source!F28</f>
        <v>1.22-2203-101-1/1</v>
      </c>
      <c r="C40" s="29" t="str">
        <f>Source!G28</f>
        <v>Техническое обслуживание и регулировка прибора приемно-контрольного охранно-пожарного / Прибор приемно-контрольный и управления охранно-пожарный адресный ППКОПУ Рубеж-МК2 / ежемесячное</v>
      </c>
      <c r="D40" s="30" t="str">
        <f>Source!H28</f>
        <v>шт.</v>
      </c>
      <c r="E40" s="20">
        <f>Source!I28</f>
        <v>1</v>
      </c>
      <c r="F40" s="25"/>
      <c r="G40" s="31"/>
      <c r="H40" s="20"/>
      <c r="I40" s="20"/>
      <c r="J40" s="25"/>
      <c r="K40" s="25"/>
      <c r="Q40" s="19">
        <f>ROUND((Source!BZ28/100)*ROUND((Source!AF28*Source!AV28)*Source!I28, 2), 2)</f>
        <v>844.85</v>
      </c>
      <c r="R40" s="19">
        <f>Source!X28</f>
        <v>844.85</v>
      </c>
      <c r="S40" s="19">
        <f>ROUND((Source!CA28/100)*ROUND((Source!AF28*Source!AV28)*Source!I28, 2), 2)</f>
        <v>120.69</v>
      </c>
      <c r="T40" s="19">
        <f>Source!Y28</f>
        <v>120.69</v>
      </c>
      <c r="U40" s="19">
        <f>ROUND((175/100)*ROUND((Source!AE28*Source!AV28)*Source!I28, 2), 2)</f>
        <v>0</v>
      </c>
      <c r="V40" s="19">
        <f>ROUND((108/100)*ROUND(Source!CS28*Source!I28, 2), 2)</f>
        <v>0</v>
      </c>
    </row>
    <row r="41" spans="1:22" ht="14.25" x14ac:dyDescent="0.2">
      <c r="A41" s="29"/>
      <c r="B41" s="29"/>
      <c r="C41" s="29" t="s">
        <v>418</v>
      </c>
      <c r="D41" s="30"/>
      <c r="E41" s="20"/>
      <c r="F41" s="25">
        <f>Source!AO28</f>
        <v>402.31</v>
      </c>
      <c r="G41" s="31" t="str">
        <f>Source!DG28</f>
        <v>*3</v>
      </c>
      <c r="H41" s="20">
        <f>Source!AV28</f>
        <v>1</v>
      </c>
      <c r="I41" s="20">
        <f>IF(Source!BA28&lt;&gt; 0, Source!BA28, 1)</f>
        <v>1</v>
      </c>
      <c r="J41" s="25">
        <f>Source!S28</f>
        <v>1206.93</v>
      </c>
      <c r="K41" s="25"/>
    </row>
    <row r="42" spans="1:22" ht="14.25" x14ac:dyDescent="0.2">
      <c r="A42" s="29"/>
      <c r="B42" s="29"/>
      <c r="C42" s="29" t="s">
        <v>419</v>
      </c>
      <c r="D42" s="30"/>
      <c r="E42" s="20"/>
      <c r="F42" s="25">
        <f>Source!AL28</f>
        <v>2.06</v>
      </c>
      <c r="G42" s="31" t="str">
        <f>Source!DD28</f>
        <v>*3</v>
      </c>
      <c r="H42" s="20">
        <f>Source!AW28</f>
        <v>1</v>
      </c>
      <c r="I42" s="20">
        <f>IF(Source!BC28&lt;&gt; 0, Source!BC28, 1)</f>
        <v>1</v>
      </c>
      <c r="J42" s="25">
        <f>Source!P28</f>
        <v>6.18</v>
      </c>
      <c r="K42" s="25"/>
    </row>
    <row r="43" spans="1:22" ht="14.25" x14ac:dyDescent="0.2">
      <c r="A43" s="29"/>
      <c r="B43" s="29"/>
      <c r="C43" s="29" t="s">
        <v>420</v>
      </c>
      <c r="D43" s="30" t="s">
        <v>421</v>
      </c>
      <c r="E43" s="20">
        <f>Source!AT28</f>
        <v>70</v>
      </c>
      <c r="F43" s="25"/>
      <c r="G43" s="31"/>
      <c r="H43" s="20"/>
      <c r="I43" s="20"/>
      <c r="J43" s="25">
        <f>SUM(R40:R42)</f>
        <v>844.85</v>
      </c>
      <c r="K43" s="25"/>
    </row>
    <row r="44" spans="1:22" ht="14.25" x14ac:dyDescent="0.2">
      <c r="A44" s="29"/>
      <c r="B44" s="29"/>
      <c r="C44" s="29" t="s">
        <v>422</v>
      </c>
      <c r="D44" s="30" t="s">
        <v>421</v>
      </c>
      <c r="E44" s="20">
        <f>Source!AU28</f>
        <v>10</v>
      </c>
      <c r="F44" s="25"/>
      <c r="G44" s="31"/>
      <c r="H44" s="20"/>
      <c r="I44" s="20"/>
      <c r="J44" s="25">
        <f>SUM(T40:T43)</f>
        <v>120.69</v>
      </c>
      <c r="K44" s="25"/>
    </row>
    <row r="45" spans="1:22" ht="14.25" x14ac:dyDescent="0.2">
      <c r="A45" s="29"/>
      <c r="B45" s="29"/>
      <c r="C45" s="29" t="s">
        <v>423</v>
      </c>
      <c r="D45" s="30" t="s">
        <v>424</v>
      </c>
      <c r="E45" s="20">
        <f>Source!AQ28</f>
        <v>0.54</v>
      </c>
      <c r="F45" s="25"/>
      <c r="G45" s="31" t="str">
        <f>Source!DI28</f>
        <v>*3</v>
      </c>
      <c r="H45" s="20">
        <f>Source!AV28</f>
        <v>1</v>
      </c>
      <c r="I45" s="20"/>
      <c r="J45" s="25"/>
      <c r="K45" s="25">
        <f>Source!U28</f>
        <v>1.62</v>
      </c>
    </row>
    <row r="46" spans="1:22" ht="15" x14ac:dyDescent="0.25">
      <c r="A46" s="32"/>
      <c r="B46" s="32"/>
      <c r="C46" s="32"/>
      <c r="D46" s="32"/>
      <c r="E46" s="32"/>
      <c r="F46" s="32"/>
      <c r="G46" s="32"/>
      <c r="H46" s="32"/>
      <c r="I46" s="59">
        <f>J41+J42+J43+J44</f>
        <v>2178.65</v>
      </c>
      <c r="J46" s="59"/>
      <c r="K46" s="33">
        <f>IF(Source!I28&lt;&gt;0, ROUND(I46/Source!I28, 2), 0)</f>
        <v>2178.65</v>
      </c>
      <c r="P46" s="34">
        <f>I46</f>
        <v>2178.65</v>
      </c>
    </row>
    <row r="47" spans="1:22" ht="85.5" x14ac:dyDescent="0.2">
      <c r="A47" s="29">
        <v>2</v>
      </c>
      <c r="B47" s="29" t="str">
        <f>Source!F29</f>
        <v>2.6-2103-8-7/1</v>
      </c>
      <c r="C47" s="29" t="str">
        <f>Source!G29</f>
        <v>Техническое обслуживание блоков приема и обработки сигналов - концентратор контактных датчиков (ККД), коллектор / прим. Рубеж-УВВ1 концентратор адресных устройств ввода-вывода / ежемесячное</v>
      </c>
      <c r="D47" s="30" t="str">
        <f>Source!H29</f>
        <v>шт.</v>
      </c>
      <c r="E47" s="20">
        <f>Source!I29</f>
        <v>5</v>
      </c>
      <c r="F47" s="25"/>
      <c r="G47" s="31"/>
      <c r="H47" s="20"/>
      <c r="I47" s="20"/>
      <c r="J47" s="25"/>
      <c r="K47" s="25"/>
      <c r="Q47" s="19">
        <f>ROUND((Source!BZ29/100)*ROUND((Source!AF29*Source!AV29)*Source!I29, 2), 2)</f>
        <v>5990.04</v>
      </c>
      <c r="R47" s="19">
        <f>Source!X29</f>
        <v>5990.04</v>
      </c>
      <c r="S47" s="19">
        <f>ROUND((Source!CA29/100)*ROUND((Source!AF29*Source!AV29)*Source!I29, 2), 2)</f>
        <v>855.72</v>
      </c>
      <c r="T47" s="19">
        <f>Source!Y29</f>
        <v>855.72</v>
      </c>
      <c r="U47" s="19">
        <f>ROUND((175/100)*ROUND((Source!AE29*Source!AV29)*Source!I29, 2), 2)</f>
        <v>0</v>
      </c>
      <c r="V47" s="19">
        <f>ROUND((108/100)*ROUND(Source!CS29*Source!I29, 2), 2)</f>
        <v>0</v>
      </c>
    </row>
    <row r="48" spans="1:22" ht="14.25" x14ac:dyDescent="0.2">
      <c r="A48" s="29"/>
      <c r="B48" s="29"/>
      <c r="C48" s="29" t="s">
        <v>418</v>
      </c>
      <c r="D48" s="30"/>
      <c r="E48" s="20"/>
      <c r="F48" s="25">
        <f>Source!AO29</f>
        <v>570.48</v>
      </c>
      <c r="G48" s="31" t="str">
        <f>Source!DG29</f>
        <v>*3</v>
      </c>
      <c r="H48" s="20">
        <f>Source!AV29</f>
        <v>1</v>
      </c>
      <c r="I48" s="20">
        <f>IF(Source!BA29&lt;&gt; 0, Source!BA29, 1)</f>
        <v>1</v>
      </c>
      <c r="J48" s="25">
        <f>Source!S29</f>
        <v>8557.2000000000007</v>
      </c>
      <c r="K48" s="25"/>
    </row>
    <row r="49" spans="1:22" ht="14.25" x14ac:dyDescent="0.2">
      <c r="A49" s="29"/>
      <c r="B49" s="29"/>
      <c r="C49" s="29" t="s">
        <v>420</v>
      </c>
      <c r="D49" s="30" t="s">
        <v>421</v>
      </c>
      <c r="E49" s="20">
        <f>Source!AT29</f>
        <v>70</v>
      </c>
      <c r="F49" s="25"/>
      <c r="G49" s="31"/>
      <c r="H49" s="20"/>
      <c r="I49" s="20"/>
      <c r="J49" s="25">
        <f>SUM(R47:R48)</f>
        <v>5990.04</v>
      </c>
      <c r="K49" s="25"/>
    </row>
    <row r="50" spans="1:22" ht="14.25" x14ac:dyDescent="0.2">
      <c r="A50" s="29"/>
      <c r="B50" s="29"/>
      <c r="C50" s="29" t="s">
        <v>422</v>
      </c>
      <c r="D50" s="30" t="s">
        <v>421</v>
      </c>
      <c r="E50" s="20">
        <f>Source!AU29</f>
        <v>10</v>
      </c>
      <c r="F50" s="25"/>
      <c r="G50" s="31"/>
      <c r="H50" s="20"/>
      <c r="I50" s="20"/>
      <c r="J50" s="25">
        <f>SUM(T47:T49)</f>
        <v>855.72</v>
      </c>
      <c r="K50" s="25"/>
    </row>
    <row r="51" spans="1:22" ht="14.25" x14ac:dyDescent="0.2">
      <c r="A51" s="29"/>
      <c r="B51" s="29"/>
      <c r="C51" s="29" t="s">
        <v>423</v>
      </c>
      <c r="D51" s="30" t="s">
        <v>424</v>
      </c>
      <c r="E51" s="20">
        <f>Source!AQ29</f>
        <v>0.88</v>
      </c>
      <c r="F51" s="25"/>
      <c r="G51" s="31" t="str">
        <f>Source!DI29</f>
        <v>*3</v>
      </c>
      <c r="H51" s="20">
        <f>Source!AV29</f>
        <v>1</v>
      </c>
      <c r="I51" s="20"/>
      <c r="J51" s="25"/>
      <c r="K51" s="25">
        <f>Source!U29</f>
        <v>13.200000000000001</v>
      </c>
    </row>
    <row r="52" spans="1:22" ht="15" x14ac:dyDescent="0.25">
      <c r="A52" s="32"/>
      <c r="B52" s="32"/>
      <c r="C52" s="32"/>
      <c r="D52" s="32"/>
      <c r="E52" s="32"/>
      <c r="F52" s="32"/>
      <c r="G52" s="32"/>
      <c r="H52" s="32"/>
      <c r="I52" s="59">
        <f>J48+J49+J50</f>
        <v>15402.960000000001</v>
      </c>
      <c r="J52" s="59"/>
      <c r="K52" s="33">
        <f>IF(Source!I29&lt;&gt;0, ROUND(I52/Source!I29, 2), 0)</f>
        <v>3080.59</v>
      </c>
      <c r="P52" s="34">
        <f>I52</f>
        <v>15402.960000000001</v>
      </c>
    </row>
    <row r="53" spans="1:22" ht="114" x14ac:dyDescent="0.2">
      <c r="A53" s="29">
        <v>3</v>
      </c>
      <c r="B53" s="29" t="str">
        <f>Source!F30</f>
        <v>1.22-2203-106-1/1</v>
      </c>
      <c r="C53" s="29" t="str">
        <f>Source!G30</f>
        <v>Техническое обслуживание извещателя пожарного дымового оптико-электронного адресно-аналогового ИП 212-34А "ДИП-34А" / прим.Извещатель пожарный дымовой оптико-электронный адресно-аналоговый ИП 212-64 прот.R3 и ИП 212-64 исп. 02 прот. R3  / годовое</v>
      </c>
      <c r="D53" s="30" t="str">
        <f>Source!H30</f>
        <v>шт.</v>
      </c>
      <c r="E53" s="20">
        <f>Source!I30</f>
        <v>834</v>
      </c>
      <c r="F53" s="25"/>
      <c r="G53" s="31"/>
      <c r="H53" s="20"/>
      <c r="I53" s="20"/>
      <c r="J53" s="25"/>
      <c r="K53" s="25"/>
      <c r="Q53" s="19">
        <f>ROUND((Source!BZ30/100)*ROUND((Source!AF30*Source!AV30)*Source!I30, 2), 2)</f>
        <v>32535.17</v>
      </c>
      <c r="R53" s="19">
        <f>Source!X30</f>
        <v>32535.17</v>
      </c>
      <c r="S53" s="19">
        <f>ROUND((Source!CA30/100)*ROUND((Source!AF30*Source!AV30)*Source!I30, 2), 2)</f>
        <v>4647.88</v>
      </c>
      <c r="T53" s="19">
        <f>Source!Y30</f>
        <v>4647.88</v>
      </c>
      <c r="U53" s="19">
        <f>ROUND((175/100)*ROUND((Source!AE30*Source!AV30)*Source!I30, 2), 2)</f>
        <v>0</v>
      </c>
      <c r="V53" s="19">
        <f>ROUND((108/100)*ROUND(Source!CS30*Source!I30, 2), 2)</f>
        <v>0</v>
      </c>
    </row>
    <row r="54" spans="1:22" ht="14.25" x14ac:dyDescent="0.2">
      <c r="A54" s="29"/>
      <c r="B54" s="29"/>
      <c r="C54" s="29" t="s">
        <v>418</v>
      </c>
      <c r="D54" s="30"/>
      <c r="E54" s="20"/>
      <c r="F54" s="25">
        <f>Source!AO30</f>
        <v>111.46</v>
      </c>
      <c r="G54" s="31" t="str">
        <f>Source!DG30</f>
        <v>/2</v>
      </c>
      <c r="H54" s="20">
        <f>Source!AV30</f>
        <v>1</v>
      </c>
      <c r="I54" s="20">
        <f>IF(Source!BA30&lt;&gt; 0, Source!BA30, 1)</f>
        <v>1</v>
      </c>
      <c r="J54" s="25">
        <f>Source!S30</f>
        <v>46478.82</v>
      </c>
      <c r="K54" s="25"/>
    </row>
    <row r="55" spans="1:22" ht="14.25" x14ac:dyDescent="0.2">
      <c r="A55" s="29"/>
      <c r="B55" s="29"/>
      <c r="C55" s="29" t="s">
        <v>419</v>
      </c>
      <c r="D55" s="30"/>
      <c r="E55" s="20"/>
      <c r="F55" s="25">
        <f>Source!AL30</f>
        <v>0.06</v>
      </c>
      <c r="G55" s="31" t="str">
        <f>Source!DD30</f>
        <v>/2</v>
      </c>
      <c r="H55" s="20">
        <f>Source!AW30</f>
        <v>1</v>
      </c>
      <c r="I55" s="20">
        <f>IF(Source!BC30&lt;&gt; 0, Source!BC30, 1)</f>
        <v>1</v>
      </c>
      <c r="J55" s="25">
        <f>Source!P30</f>
        <v>25.02</v>
      </c>
      <c r="K55" s="25"/>
    </row>
    <row r="56" spans="1:22" ht="14.25" x14ac:dyDescent="0.2">
      <c r="A56" s="29"/>
      <c r="B56" s="29"/>
      <c r="C56" s="29" t="s">
        <v>420</v>
      </c>
      <c r="D56" s="30" t="s">
        <v>421</v>
      </c>
      <c r="E56" s="20">
        <f>Source!AT30</f>
        <v>70</v>
      </c>
      <c r="F56" s="25"/>
      <c r="G56" s="31"/>
      <c r="H56" s="20"/>
      <c r="I56" s="20"/>
      <c r="J56" s="25">
        <f>SUM(R53:R55)</f>
        <v>32535.17</v>
      </c>
      <c r="K56" s="25"/>
    </row>
    <row r="57" spans="1:22" ht="14.25" x14ac:dyDescent="0.2">
      <c r="A57" s="29"/>
      <c r="B57" s="29"/>
      <c r="C57" s="29" t="s">
        <v>422</v>
      </c>
      <c r="D57" s="30" t="s">
        <v>421</v>
      </c>
      <c r="E57" s="20">
        <f>Source!AU30</f>
        <v>10</v>
      </c>
      <c r="F57" s="25"/>
      <c r="G57" s="31"/>
      <c r="H57" s="20"/>
      <c r="I57" s="20"/>
      <c r="J57" s="25">
        <f>SUM(T53:T56)</f>
        <v>4647.88</v>
      </c>
      <c r="K57" s="25"/>
    </row>
    <row r="58" spans="1:22" ht="14.25" x14ac:dyDescent="0.2">
      <c r="A58" s="29"/>
      <c r="B58" s="29"/>
      <c r="C58" s="29" t="s">
        <v>423</v>
      </c>
      <c r="D58" s="30" t="s">
        <v>424</v>
      </c>
      <c r="E58" s="20">
        <f>Source!AQ30</f>
        <v>0.16</v>
      </c>
      <c r="F58" s="25"/>
      <c r="G58" s="31" t="str">
        <f>Source!DI30</f>
        <v>/2</v>
      </c>
      <c r="H58" s="20">
        <f>Source!AV30</f>
        <v>1</v>
      </c>
      <c r="I58" s="20"/>
      <c r="J58" s="25"/>
      <c r="K58" s="25">
        <f>Source!U30</f>
        <v>66.72</v>
      </c>
    </row>
    <row r="59" spans="1:22" ht="15" x14ac:dyDescent="0.25">
      <c r="A59" s="32"/>
      <c r="B59" s="32"/>
      <c r="C59" s="32"/>
      <c r="D59" s="32"/>
      <c r="E59" s="32"/>
      <c r="F59" s="32"/>
      <c r="G59" s="32"/>
      <c r="H59" s="32"/>
      <c r="I59" s="59">
        <f>J54+J55+J56+J57</f>
        <v>83686.89</v>
      </c>
      <c r="J59" s="59"/>
      <c r="K59" s="33">
        <f>IF(Source!I30&lt;&gt;0, ROUND(I59/Source!I30, 2), 0)</f>
        <v>100.34</v>
      </c>
      <c r="P59" s="34">
        <f>I59</f>
        <v>83686.89</v>
      </c>
    </row>
    <row r="60" spans="1:22" ht="85.5" x14ac:dyDescent="0.2">
      <c r="A60" s="29">
        <v>4</v>
      </c>
      <c r="B60" s="29" t="str">
        <f>Source!F31</f>
        <v>1.22-2203-68-1/1</v>
      </c>
      <c r="C60" s="29" t="str">
        <f>Source!G31</f>
        <v>Техническое обслуживание извещателя теплового типа ИП / Извещатель пожарный тепловой максимально-дифференциальный адресно-аналоговый ИП 101-29-PR прот. R3 / ежемесячное</v>
      </c>
      <c r="D60" s="30" t="str">
        <f>Source!H31</f>
        <v>шт.</v>
      </c>
      <c r="E60" s="20">
        <f>Source!I31</f>
        <v>2</v>
      </c>
      <c r="F60" s="25"/>
      <c r="G60" s="31"/>
      <c r="H60" s="20"/>
      <c r="I60" s="20"/>
      <c r="J60" s="25"/>
      <c r="K60" s="25"/>
      <c r="Q60" s="19">
        <f>ROUND((Source!BZ31/100)*ROUND((Source!AF31*Source!AV31)*Source!I31, 2), 2)</f>
        <v>494.48</v>
      </c>
      <c r="R60" s="19">
        <f>Source!X31</f>
        <v>494.48</v>
      </c>
      <c r="S60" s="19">
        <f>ROUND((Source!CA31/100)*ROUND((Source!AF31*Source!AV31)*Source!I31, 2), 2)</f>
        <v>70.64</v>
      </c>
      <c r="T60" s="19">
        <f>Source!Y31</f>
        <v>70.64</v>
      </c>
      <c r="U60" s="19">
        <f>ROUND((175/100)*ROUND((Source!AE31*Source!AV31)*Source!I31, 2), 2)</f>
        <v>348.88</v>
      </c>
      <c r="V60" s="19">
        <f>ROUND((108/100)*ROUND(Source!CS31*Source!I31, 2), 2)</f>
        <v>215.31</v>
      </c>
    </row>
    <row r="61" spans="1:22" ht="14.25" x14ac:dyDescent="0.2">
      <c r="A61" s="29"/>
      <c r="B61" s="29"/>
      <c r="C61" s="29" t="s">
        <v>418</v>
      </c>
      <c r="D61" s="30"/>
      <c r="E61" s="20"/>
      <c r="F61" s="25">
        <f>Source!AO31</f>
        <v>353.2</v>
      </c>
      <c r="G61" s="31" t="str">
        <f>Source!DG31</f>
        <v/>
      </c>
      <c r="H61" s="20">
        <f>Source!AV31</f>
        <v>1</v>
      </c>
      <c r="I61" s="20">
        <f>IF(Source!BA31&lt;&gt; 0, Source!BA31, 1)</f>
        <v>1</v>
      </c>
      <c r="J61" s="25">
        <f>Source!S31</f>
        <v>706.4</v>
      </c>
      <c r="K61" s="25"/>
    </row>
    <row r="62" spans="1:22" ht="14.25" x14ac:dyDescent="0.2">
      <c r="A62" s="29"/>
      <c r="B62" s="29"/>
      <c r="C62" s="29" t="s">
        <v>425</v>
      </c>
      <c r="D62" s="30"/>
      <c r="E62" s="20"/>
      <c r="F62" s="25">
        <f>Source!AM31</f>
        <v>165.4</v>
      </c>
      <c r="G62" s="31" t="str">
        <f>Source!DE31</f>
        <v/>
      </c>
      <c r="H62" s="20">
        <f>Source!AV31</f>
        <v>1</v>
      </c>
      <c r="I62" s="20">
        <f>IF(Source!BB31&lt;&gt; 0, Source!BB31, 1)</f>
        <v>1</v>
      </c>
      <c r="J62" s="25">
        <f>Source!Q31</f>
        <v>330.8</v>
      </c>
      <c r="K62" s="25"/>
    </row>
    <row r="63" spans="1:22" ht="14.25" x14ac:dyDescent="0.2">
      <c r="A63" s="29"/>
      <c r="B63" s="29"/>
      <c r="C63" s="29" t="s">
        <v>426</v>
      </c>
      <c r="D63" s="30"/>
      <c r="E63" s="20"/>
      <c r="F63" s="25">
        <f>Source!AN31</f>
        <v>99.68</v>
      </c>
      <c r="G63" s="31" t="str">
        <f>Source!DF31</f>
        <v/>
      </c>
      <c r="H63" s="20">
        <f>Source!AV31</f>
        <v>1</v>
      </c>
      <c r="I63" s="20">
        <f>IF(Source!BS31&lt;&gt; 0, Source!BS31, 1)</f>
        <v>1</v>
      </c>
      <c r="J63" s="35">
        <f>Source!R31</f>
        <v>199.36</v>
      </c>
      <c r="K63" s="25"/>
    </row>
    <row r="64" spans="1:22" ht="14.25" x14ac:dyDescent="0.2">
      <c r="A64" s="29"/>
      <c r="B64" s="29"/>
      <c r="C64" s="29" t="s">
        <v>419</v>
      </c>
      <c r="D64" s="30"/>
      <c r="E64" s="20"/>
      <c r="F64" s="25">
        <f>Source!AL31</f>
        <v>5.44</v>
      </c>
      <c r="G64" s="31" t="str">
        <f>Source!DD31</f>
        <v/>
      </c>
      <c r="H64" s="20">
        <f>Source!AW31</f>
        <v>1</v>
      </c>
      <c r="I64" s="20">
        <f>IF(Source!BC31&lt;&gt; 0, Source!BC31, 1)</f>
        <v>1</v>
      </c>
      <c r="J64" s="25">
        <f>Source!P31</f>
        <v>10.88</v>
      </c>
      <c r="K64" s="25"/>
    </row>
    <row r="65" spans="1:22" ht="14.25" x14ac:dyDescent="0.2">
      <c r="A65" s="29"/>
      <c r="B65" s="29"/>
      <c r="C65" s="29" t="s">
        <v>420</v>
      </c>
      <c r="D65" s="30" t="s">
        <v>421</v>
      </c>
      <c r="E65" s="20">
        <f>Source!AT31</f>
        <v>70</v>
      </c>
      <c r="F65" s="25"/>
      <c r="G65" s="31"/>
      <c r="H65" s="20"/>
      <c r="I65" s="20"/>
      <c r="J65" s="25">
        <f>SUM(R60:R64)</f>
        <v>494.48</v>
      </c>
      <c r="K65" s="25"/>
    </row>
    <row r="66" spans="1:22" ht="14.25" x14ac:dyDescent="0.2">
      <c r="A66" s="29"/>
      <c r="B66" s="29"/>
      <c r="C66" s="29" t="s">
        <v>422</v>
      </c>
      <c r="D66" s="30" t="s">
        <v>421</v>
      </c>
      <c r="E66" s="20">
        <f>Source!AU31</f>
        <v>10</v>
      </c>
      <c r="F66" s="25"/>
      <c r="G66" s="31"/>
      <c r="H66" s="20"/>
      <c r="I66" s="20"/>
      <c r="J66" s="25">
        <f>SUM(T60:T65)</f>
        <v>70.64</v>
      </c>
      <c r="K66" s="25"/>
    </row>
    <row r="67" spans="1:22" ht="14.25" x14ac:dyDescent="0.2">
      <c r="A67" s="29"/>
      <c r="B67" s="29"/>
      <c r="C67" s="29" t="s">
        <v>427</v>
      </c>
      <c r="D67" s="30" t="s">
        <v>421</v>
      </c>
      <c r="E67" s="20">
        <f>108</f>
        <v>108</v>
      </c>
      <c r="F67" s="25"/>
      <c r="G67" s="31"/>
      <c r="H67" s="20"/>
      <c r="I67" s="20"/>
      <c r="J67" s="25">
        <f>SUM(V60:V66)</f>
        <v>215.31</v>
      </c>
      <c r="K67" s="25"/>
    </row>
    <row r="68" spans="1:22" ht="14.25" x14ac:dyDescent="0.2">
      <c r="A68" s="29"/>
      <c r="B68" s="29"/>
      <c r="C68" s="29" t="s">
        <v>423</v>
      </c>
      <c r="D68" s="30" t="s">
        <v>424</v>
      </c>
      <c r="E68" s="20">
        <f>Source!AQ31</f>
        <v>0.51</v>
      </c>
      <c r="F68" s="25"/>
      <c r="G68" s="31" t="str">
        <f>Source!DI31</f>
        <v/>
      </c>
      <c r="H68" s="20">
        <f>Source!AV31</f>
        <v>1</v>
      </c>
      <c r="I68" s="20"/>
      <c r="J68" s="25"/>
      <c r="K68" s="25">
        <f>Source!U31</f>
        <v>1.02</v>
      </c>
    </row>
    <row r="69" spans="1:22" ht="15" x14ac:dyDescent="0.25">
      <c r="A69" s="32"/>
      <c r="B69" s="32"/>
      <c r="C69" s="32"/>
      <c r="D69" s="32"/>
      <c r="E69" s="32"/>
      <c r="F69" s="32"/>
      <c r="G69" s="32"/>
      <c r="H69" s="32"/>
      <c r="I69" s="59">
        <f>J61+J62+J64+J65+J66+J67</f>
        <v>1828.5100000000002</v>
      </c>
      <c r="J69" s="59"/>
      <c r="K69" s="33">
        <f>IF(Source!I31&lt;&gt;0, ROUND(I69/Source!I31, 2), 0)</f>
        <v>914.26</v>
      </c>
      <c r="P69" s="34">
        <f>I69</f>
        <v>1828.5100000000002</v>
      </c>
    </row>
    <row r="70" spans="1:22" ht="142.5" x14ac:dyDescent="0.2">
      <c r="A70" s="29">
        <v>5</v>
      </c>
      <c r="B70" s="29" t="str">
        <f>Source!F32</f>
        <v>1.22-2203-106-1/1</v>
      </c>
      <c r="C70" s="29" t="str">
        <f>Source!G32</f>
        <v>Техническое обслуживание извещателя пожарного дымового оптико-электронного адресно-аналогового ИП 212-34А "ДИП-34А" / прим. извещатель пожарный комбинированный дымовой оптико-электронный тепловой максимально-дифференциальный адресно-аналоговый ИП 212/101-64-PR прот. R3 / годовое</v>
      </c>
      <c r="D70" s="30" t="str">
        <f>Source!H32</f>
        <v>шт.</v>
      </c>
      <c r="E70" s="20">
        <f>Source!I32</f>
        <v>17</v>
      </c>
      <c r="F70" s="25"/>
      <c r="G70" s="31"/>
      <c r="H70" s="20"/>
      <c r="I70" s="20"/>
      <c r="J70" s="25"/>
      <c r="K70" s="25"/>
      <c r="Q70" s="19">
        <f>ROUND((Source!BZ32/100)*ROUND((Source!AF32*Source!AV32)*Source!I32, 2), 2)</f>
        <v>663.19</v>
      </c>
      <c r="R70" s="19">
        <f>Source!X32</f>
        <v>663.19</v>
      </c>
      <c r="S70" s="19">
        <f>ROUND((Source!CA32/100)*ROUND((Source!AF32*Source!AV32)*Source!I32, 2), 2)</f>
        <v>94.74</v>
      </c>
      <c r="T70" s="19">
        <f>Source!Y32</f>
        <v>94.74</v>
      </c>
      <c r="U70" s="19">
        <f>ROUND((175/100)*ROUND((Source!AE32*Source!AV32)*Source!I32, 2), 2)</f>
        <v>0</v>
      </c>
      <c r="V70" s="19">
        <f>ROUND((108/100)*ROUND(Source!CS32*Source!I32, 2), 2)</f>
        <v>0</v>
      </c>
    </row>
    <row r="71" spans="1:22" ht="14.25" x14ac:dyDescent="0.2">
      <c r="A71" s="29"/>
      <c r="B71" s="29"/>
      <c r="C71" s="29" t="s">
        <v>418</v>
      </c>
      <c r="D71" s="30"/>
      <c r="E71" s="20"/>
      <c r="F71" s="25">
        <f>Source!AO32</f>
        <v>111.46</v>
      </c>
      <c r="G71" s="31" t="str">
        <f>Source!DG32</f>
        <v>/2</v>
      </c>
      <c r="H71" s="20">
        <f>Source!AV32</f>
        <v>1</v>
      </c>
      <c r="I71" s="20">
        <f>IF(Source!BA32&lt;&gt; 0, Source!BA32, 1)</f>
        <v>1</v>
      </c>
      <c r="J71" s="25">
        <f>Source!S32</f>
        <v>947.41</v>
      </c>
      <c r="K71" s="25"/>
    </row>
    <row r="72" spans="1:22" ht="14.25" x14ac:dyDescent="0.2">
      <c r="A72" s="29"/>
      <c r="B72" s="29"/>
      <c r="C72" s="29" t="s">
        <v>419</v>
      </c>
      <c r="D72" s="30"/>
      <c r="E72" s="20"/>
      <c r="F72" s="25">
        <f>Source!AL32</f>
        <v>0.06</v>
      </c>
      <c r="G72" s="31" t="str">
        <f>Source!DD32</f>
        <v>/2</v>
      </c>
      <c r="H72" s="20">
        <f>Source!AW32</f>
        <v>1</v>
      </c>
      <c r="I72" s="20">
        <f>IF(Source!BC32&lt;&gt; 0, Source!BC32, 1)</f>
        <v>1</v>
      </c>
      <c r="J72" s="25">
        <f>Source!P32</f>
        <v>0.51</v>
      </c>
      <c r="K72" s="25"/>
    </row>
    <row r="73" spans="1:22" ht="14.25" x14ac:dyDescent="0.2">
      <c r="A73" s="29"/>
      <c r="B73" s="29"/>
      <c r="C73" s="29" t="s">
        <v>420</v>
      </c>
      <c r="D73" s="30" t="s">
        <v>421</v>
      </c>
      <c r="E73" s="20">
        <f>Source!AT32</f>
        <v>70</v>
      </c>
      <c r="F73" s="25"/>
      <c r="G73" s="31"/>
      <c r="H73" s="20"/>
      <c r="I73" s="20"/>
      <c r="J73" s="25">
        <f>SUM(R70:R72)</f>
        <v>663.19</v>
      </c>
      <c r="K73" s="25"/>
    </row>
    <row r="74" spans="1:22" ht="14.25" x14ac:dyDescent="0.2">
      <c r="A74" s="29"/>
      <c r="B74" s="29"/>
      <c r="C74" s="29" t="s">
        <v>422</v>
      </c>
      <c r="D74" s="30" t="s">
        <v>421</v>
      </c>
      <c r="E74" s="20">
        <f>Source!AU32</f>
        <v>10</v>
      </c>
      <c r="F74" s="25"/>
      <c r="G74" s="31"/>
      <c r="H74" s="20"/>
      <c r="I74" s="20"/>
      <c r="J74" s="25">
        <f>SUM(T70:T73)</f>
        <v>94.74</v>
      </c>
      <c r="K74" s="25"/>
    </row>
    <row r="75" spans="1:22" ht="14.25" x14ac:dyDescent="0.2">
      <c r="A75" s="29"/>
      <c r="B75" s="29"/>
      <c r="C75" s="29" t="s">
        <v>423</v>
      </c>
      <c r="D75" s="30" t="s">
        <v>424</v>
      </c>
      <c r="E75" s="20">
        <f>Source!AQ32</f>
        <v>0.16</v>
      </c>
      <c r="F75" s="25"/>
      <c r="G75" s="31" t="str">
        <f>Source!DI32</f>
        <v>/2</v>
      </c>
      <c r="H75" s="20">
        <f>Source!AV32</f>
        <v>1</v>
      </c>
      <c r="I75" s="20"/>
      <c r="J75" s="25"/>
      <c r="K75" s="25">
        <f>Source!U32</f>
        <v>1.36</v>
      </c>
    </row>
    <row r="76" spans="1:22" ht="15" x14ac:dyDescent="0.25">
      <c r="A76" s="32"/>
      <c r="B76" s="32"/>
      <c r="C76" s="32"/>
      <c r="D76" s="32"/>
      <c r="E76" s="32"/>
      <c r="F76" s="32"/>
      <c r="G76" s="32"/>
      <c r="H76" s="32"/>
      <c r="I76" s="59">
        <f>J71+J72+J73+J74</f>
        <v>1705.8500000000001</v>
      </c>
      <c r="J76" s="59"/>
      <c r="K76" s="33">
        <f>IF(Source!I32&lt;&gt;0, ROUND(I76/Source!I32, 2), 0)</f>
        <v>100.34</v>
      </c>
      <c r="P76" s="34">
        <f>I76</f>
        <v>1705.8500000000001</v>
      </c>
    </row>
    <row r="77" spans="1:22" ht="71.25" x14ac:dyDescent="0.2">
      <c r="A77" s="29">
        <v>6</v>
      </c>
      <c r="B77" s="29" t="str">
        <f>Source!F33</f>
        <v>1.22-2203-102-1/1</v>
      </c>
      <c r="C77" s="29" t="str">
        <f>Source!G33</f>
        <v>Техническое обслуживание и регулировка извещателя пожарного ручного /прим. Извещатель ручной адресный ИПР 513-11 прот. R3 / ежемесячное</v>
      </c>
      <c r="D77" s="30" t="str">
        <f>Source!H33</f>
        <v>шт.</v>
      </c>
      <c r="E77" s="20">
        <f>Source!I33</f>
        <v>77</v>
      </c>
      <c r="F77" s="25"/>
      <c r="G77" s="31"/>
      <c r="H77" s="20"/>
      <c r="I77" s="20"/>
      <c r="J77" s="25"/>
      <c r="K77" s="25"/>
      <c r="Q77" s="19">
        <f>ROUND((Source!BZ33/100)*ROUND((Source!AF33*Source!AV33)*Source!I33, 2), 2)</f>
        <v>14675.35</v>
      </c>
      <c r="R77" s="19">
        <f>Source!X33</f>
        <v>14675.35</v>
      </c>
      <c r="S77" s="19">
        <f>ROUND((Source!CA33/100)*ROUND((Source!AF33*Source!AV33)*Source!I33, 2), 2)</f>
        <v>2096.48</v>
      </c>
      <c r="T77" s="19">
        <f>Source!Y33</f>
        <v>2096.48</v>
      </c>
      <c r="U77" s="19">
        <f>ROUND((175/100)*ROUND((Source!AE33*Source!AV33)*Source!I33, 2), 2)</f>
        <v>0</v>
      </c>
      <c r="V77" s="19">
        <f>ROUND((108/100)*ROUND(Source!CS33*Source!I33, 2), 2)</f>
        <v>0</v>
      </c>
    </row>
    <row r="78" spans="1:22" ht="14.25" x14ac:dyDescent="0.2">
      <c r="A78" s="29"/>
      <c r="B78" s="29"/>
      <c r="C78" s="29" t="s">
        <v>418</v>
      </c>
      <c r="D78" s="30"/>
      <c r="E78" s="20"/>
      <c r="F78" s="25">
        <f>Source!AO33</f>
        <v>272.27</v>
      </c>
      <c r="G78" s="31" t="str">
        <f>Source!DG33</f>
        <v/>
      </c>
      <c r="H78" s="20">
        <f>Source!AV33</f>
        <v>1</v>
      </c>
      <c r="I78" s="20">
        <f>IF(Source!BA33&lt;&gt; 0, Source!BA33, 1)</f>
        <v>1</v>
      </c>
      <c r="J78" s="25">
        <f>Source!S33</f>
        <v>20964.79</v>
      </c>
      <c r="K78" s="25"/>
    </row>
    <row r="79" spans="1:22" ht="14.25" x14ac:dyDescent="0.2">
      <c r="A79" s="29"/>
      <c r="B79" s="29"/>
      <c r="C79" s="29" t="s">
        <v>419</v>
      </c>
      <c r="D79" s="30"/>
      <c r="E79" s="20"/>
      <c r="F79" s="25">
        <f>Source!AL33</f>
        <v>1.3</v>
      </c>
      <c r="G79" s="31" t="str">
        <f>Source!DD33</f>
        <v/>
      </c>
      <c r="H79" s="20">
        <f>Source!AW33</f>
        <v>1</v>
      </c>
      <c r="I79" s="20">
        <f>IF(Source!BC33&lt;&gt; 0, Source!BC33, 1)</f>
        <v>1</v>
      </c>
      <c r="J79" s="25">
        <f>Source!P33</f>
        <v>100.1</v>
      </c>
      <c r="K79" s="25"/>
    </row>
    <row r="80" spans="1:22" ht="14.25" x14ac:dyDescent="0.2">
      <c r="A80" s="29"/>
      <c r="B80" s="29"/>
      <c r="C80" s="29" t="s">
        <v>420</v>
      </c>
      <c r="D80" s="30" t="s">
        <v>421</v>
      </c>
      <c r="E80" s="20">
        <f>Source!AT33</f>
        <v>70</v>
      </c>
      <c r="F80" s="25"/>
      <c r="G80" s="31"/>
      <c r="H80" s="20"/>
      <c r="I80" s="20"/>
      <c r="J80" s="25">
        <f>SUM(R77:R79)</f>
        <v>14675.35</v>
      </c>
      <c r="K80" s="25"/>
    </row>
    <row r="81" spans="1:22" ht="14.25" x14ac:dyDescent="0.2">
      <c r="A81" s="29"/>
      <c r="B81" s="29"/>
      <c r="C81" s="29" t="s">
        <v>422</v>
      </c>
      <c r="D81" s="30" t="s">
        <v>421</v>
      </c>
      <c r="E81" s="20">
        <f>Source!AU33</f>
        <v>10</v>
      </c>
      <c r="F81" s="25"/>
      <c r="G81" s="31"/>
      <c r="H81" s="20"/>
      <c r="I81" s="20"/>
      <c r="J81" s="25">
        <f>SUM(T77:T80)</f>
        <v>2096.48</v>
      </c>
      <c r="K81" s="25"/>
    </row>
    <row r="82" spans="1:22" ht="14.25" x14ac:dyDescent="0.2">
      <c r="A82" s="29"/>
      <c r="B82" s="29"/>
      <c r="C82" s="29" t="s">
        <v>423</v>
      </c>
      <c r="D82" s="30" t="s">
        <v>424</v>
      </c>
      <c r="E82" s="20">
        <f>Source!AQ33</f>
        <v>0.42</v>
      </c>
      <c r="F82" s="25"/>
      <c r="G82" s="31" t="str">
        <f>Source!DI33</f>
        <v/>
      </c>
      <c r="H82" s="20">
        <f>Source!AV33</f>
        <v>1</v>
      </c>
      <c r="I82" s="20"/>
      <c r="J82" s="25"/>
      <c r="K82" s="25">
        <f>Source!U33</f>
        <v>32.339999999999996</v>
      </c>
    </row>
    <row r="83" spans="1:22" ht="15" x14ac:dyDescent="0.25">
      <c r="A83" s="32"/>
      <c r="B83" s="32"/>
      <c r="C83" s="32"/>
      <c r="D83" s="32"/>
      <c r="E83" s="32"/>
      <c r="F83" s="32"/>
      <c r="G83" s="32"/>
      <c r="H83" s="32"/>
      <c r="I83" s="59">
        <f>J78+J79+J80+J81</f>
        <v>37836.720000000001</v>
      </c>
      <c r="J83" s="59"/>
      <c r="K83" s="33">
        <f>IF(Source!I33&lt;&gt;0, ROUND(I83/Source!I33, 2), 0)</f>
        <v>491.39</v>
      </c>
      <c r="P83" s="34">
        <f>I83</f>
        <v>37836.720000000001</v>
      </c>
    </row>
    <row r="84" spans="1:22" ht="85.5" x14ac:dyDescent="0.2">
      <c r="A84" s="29">
        <v>7</v>
      </c>
      <c r="B84" s="29" t="str">
        <f>Source!F34</f>
        <v>1.22-2203-95-1/1</v>
      </c>
      <c r="C84" s="29" t="str">
        <f>Source!G34</f>
        <v>Техническое обслуживание извещателя пожарного дымового линейногой тип 6424 / прим.  Извещатель пожарный дымовой линейный адресный  ИПДЛ-264/1-50 прот. R3 / ежемесячное</v>
      </c>
      <c r="D84" s="30" t="str">
        <f>Source!H34</f>
        <v>шт.</v>
      </c>
      <c r="E84" s="20">
        <f>Source!I34</f>
        <v>35</v>
      </c>
      <c r="F84" s="25"/>
      <c r="G84" s="31"/>
      <c r="H84" s="20"/>
      <c r="I84" s="20"/>
      <c r="J84" s="25"/>
      <c r="K84" s="25"/>
      <c r="Q84" s="19">
        <f>ROUND((Source!BZ34/100)*ROUND((Source!AF34*Source!AV34)*Source!I34, 2), 2)</f>
        <v>16043.83</v>
      </c>
      <c r="R84" s="19">
        <f>Source!X34</f>
        <v>16043.83</v>
      </c>
      <c r="S84" s="19">
        <f>ROUND((Source!CA34/100)*ROUND((Source!AF34*Source!AV34)*Source!I34, 2), 2)</f>
        <v>2291.98</v>
      </c>
      <c r="T84" s="19">
        <f>Source!Y34</f>
        <v>2291.98</v>
      </c>
      <c r="U84" s="19">
        <f>ROUND((175/100)*ROUND((Source!AE34*Source!AV34)*Source!I34, 2), 2)</f>
        <v>2543.71</v>
      </c>
      <c r="V84" s="19">
        <f>ROUND((108/100)*ROUND(Source!CS34*Source!I34, 2), 2)</f>
        <v>1569.83</v>
      </c>
    </row>
    <row r="85" spans="1:22" ht="14.25" x14ac:dyDescent="0.2">
      <c r="A85" s="29"/>
      <c r="B85" s="29"/>
      <c r="C85" s="29" t="s">
        <v>418</v>
      </c>
      <c r="D85" s="30"/>
      <c r="E85" s="20"/>
      <c r="F85" s="25">
        <f>Source!AO34</f>
        <v>654.85</v>
      </c>
      <c r="G85" s="31" t="str">
        <f>Source!DG34</f>
        <v/>
      </c>
      <c r="H85" s="20">
        <f>Source!AV34</f>
        <v>1</v>
      </c>
      <c r="I85" s="20">
        <f>IF(Source!BA34&lt;&gt; 0, Source!BA34, 1)</f>
        <v>1</v>
      </c>
      <c r="J85" s="25">
        <f>Source!S34</f>
        <v>22919.75</v>
      </c>
      <c r="K85" s="25"/>
    </row>
    <row r="86" spans="1:22" ht="14.25" x14ac:dyDescent="0.2">
      <c r="A86" s="29"/>
      <c r="B86" s="29"/>
      <c r="C86" s="29" t="s">
        <v>425</v>
      </c>
      <c r="D86" s="30"/>
      <c r="E86" s="20"/>
      <c r="F86" s="25">
        <f>Source!AM34</f>
        <v>68.92</v>
      </c>
      <c r="G86" s="31" t="str">
        <f>Source!DE34</f>
        <v/>
      </c>
      <c r="H86" s="20">
        <f>Source!AV34</f>
        <v>1</v>
      </c>
      <c r="I86" s="20">
        <f>IF(Source!BB34&lt;&gt; 0, Source!BB34, 1)</f>
        <v>1</v>
      </c>
      <c r="J86" s="25">
        <f>Source!Q34</f>
        <v>2412.1999999999998</v>
      </c>
      <c r="K86" s="25"/>
    </row>
    <row r="87" spans="1:22" ht="14.25" x14ac:dyDescent="0.2">
      <c r="A87" s="29"/>
      <c r="B87" s="29"/>
      <c r="C87" s="29" t="s">
        <v>426</v>
      </c>
      <c r="D87" s="30"/>
      <c r="E87" s="20"/>
      <c r="F87" s="25">
        <f>Source!AN34</f>
        <v>41.53</v>
      </c>
      <c r="G87" s="31" t="str">
        <f>Source!DF34</f>
        <v/>
      </c>
      <c r="H87" s="20">
        <f>Source!AV34</f>
        <v>1</v>
      </c>
      <c r="I87" s="20">
        <f>IF(Source!BS34&lt;&gt; 0, Source!BS34, 1)</f>
        <v>1</v>
      </c>
      <c r="J87" s="35">
        <f>Source!R34</f>
        <v>1453.55</v>
      </c>
      <c r="K87" s="25"/>
    </row>
    <row r="88" spans="1:22" ht="14.25" x14ac:dyDescent="0.2">
      <c r="A88" s="29"/>
      <c r="B88" s="29"/>
      <c r="C88" s="29" t="s">
        <v>419</v>
      </c>
      <c r="D88" s="30"/>
      <c r="E88" s="20"/>
      <c r="F88" s="25">
        <f>Source!AL34</f>
        <v>6.45</v>
      </c>
      <c r="G88" s="31" t="str">
        <f>Source!DD34</f>
        <v/>
      </c>
      <c r="H88" s="20">
        <f>Source!AW34</f>
        <v>1</v>
      </c>
      <c r="I88" s="20">
        <f>IF(Source!BC34&lt;&gt; 0, Source!BC34, 1)</f>
        <v>1</v>
      </c>
      <c r="J88" s="25">
        <f>Source!P34</f>
        <v>225.75</v>
      </c>
      <c r="K88" s="25"/>
    </row>
    <row r="89" spans="1:22" ht="14.25" x14ac:dyDescent="0.2">
      <c r="A89" s="29"/>
      <c r="B89" s="29"/>
      <c r="C89" s="29" t="s">
        <v>420</v>
      </c>
      <c r="D89" s="30" t="s">
        <v>421</v>
      </c>
      <c r="E89" s="20">
        <f>Source!AT34</f>
        <v>70</v>
      </c>
      <c r="F89" s="25"/>
      <c r="G89" s="31"/>
      <c r="H89" s="20"/>
      <c r="I89" s="20"/>
      <c r="J89" s="25">
        <f>SUM(R84:R88)</f>
        <v>16043.83</v>
      </c>
      <c r="K89" s="25"/>
    </row>
    <row r="90" spans="1:22" ht="14.25" x14ac:dyDescent="0.2">
      <c r="A90" s="29"/>
      <c r="B90" s="29"/>
      <c r="C90" s="29" t="s">
        <v>422</v>
      </c>
      <c r="D90" s="30" t="s">
        <v>421</v>
      </c>
      <c r="E90" s="20">
        <f>Source!AU34</f>
        <v>10</v>
      </c>
      <c r="F90" s="25"/>
      <c r="G90" s="31"/>
      <c r="H90" s="20"/>
      <c r="I90" s="20"/>
      <c r="J90" s="25">
        <f>SUM(T84:T89)</f>
        <v>2291.98</v>
      </c>
      <c r="K90" s="25"/>
    </row>
    <row r="91" spans="1:22" ht="14.25" x14ac:dyDescent="0.2">
      <c r="A91" s="29"/>
      <c r="B91" s="29"/>
      <c r="C91" s="29" t="s">
        <v>427</v>
      </c>
      <c r="D91" s="30" t="s">
        <v>421</v>
      </c>
      <c r="E91" s="20">
        <f>108</f>
        <v>108</v>
      </c>
      <c r="F91" s="25"/>
      <c r="G91" s="31"/>
      <c r="H91" s="20"/>
      <c r="I91" s="20"/>
      <c r="J91" s="25">
        <f>SUM(V84:V90)</f>
        <v>1569.83</v>
      </c>
      <c r="K91" s="25"/>
    </row>
    <row r="92" spans="1:22" ht="14.25" x14ac:dyDescent="0.2">
      <c r="A92" s="29"/>
      <c r="B92" s="29"/>
      <c r="C92" s="29" t="s">
        <v>423</v>
      </c>
      <c r="D92" s="30" t="s">
        <v>424</v>
      </c>
      <c r="E92" s="20">
        <f>Source!AQ34</f>
        <v>0.94</v>
      </c>
      <c r="F92" s="25"/>
      <c r="G92" s="31" t="str">
        <f>Source!DI34</f>
        <v/>
      </c>
      <c r="H92" s="20">
        <f>Source!AV34</f>
        <v>1</v>
      </c>
      <c r="I92" s="20"/>
      <c r="J92" s="25"/>
      <c r="K92" s="25">
        <f>Source!U34</f>
        <v>32.9</v>
      </c>
    </row>
    <row r="93" spans="1:22" ht="15" x14ac:dyDescent="0.25">
      <c r="A93" s="32"/>
      <c r="B93" s="32"/>
      <c r="C93" s="32"/>
      <c r="D93" s="32"/>
      <c r="E93" s="32"/>
      <c r="F93" s="32"/>
      <c r="G93" s="32"/>
      <c r="H93" s="32"/>
      <c r="I93" s="59">
        <f>J85+J86+J88+J89+J90+J91</f>
        <v>45463.340000000004</v>
      </c>
      <c r="J93" s="59"/>
      <c r="K93" s="33">
        <f>IF(Source!I34&lt;&gt;0, ROUND(I93/Source!I34, 2), 0)</f>
        <v>1298.95</v>
      </c>
      <c r="P93" s="34">
        <f>I93</f>
        <v>45463.340000000004</v>
      </c>
    </row>
    <row r="94" spans="1:22" ht="99.75" x14ac:dyDescent="0.2">
      <c r="A94" s="29">
        <v>8</v>
      </c>
      <c r="B94" s="29" t="str">
        <f>Source!F35</f>
        <v>1.22-2203-106-1/1</v>
      </c>
      <c r="C94" s="29" t="str">
        <f>Source!G35</f>
        <v>Техническое обслуживание извещателя пожарного дымового оптико-электронного адресно-аналогового ИП 212-34А "ДИП-34А" / прим. Извещатель аспирационный дымовой Typ TP-1/a WAGNER TITANUS / годовое</v>
      </c>
      <c r="D94" s="30" t="str">
        <f>Source!H35</f>
        <v>шт.</v>
      </c>
      <c r="E94" s="20">
        <f>Source!I35</f>
        <v>3</v>
      </c>
      <c r="F94" s="25"/>
      <c r="G94" s="31"/>
      <c r="H94" s="20"/>
      <c r="I94" s="20"/>
      <c r="J94" s="25"/>
      <c r="K94" s="25"/>
      <c r="Q94" s="19">
        <f>ROUND((Source!BZ35/100)*ROUND((Source!AF35*Source!AV35)*Source!I35, 2), 2)</f>
        <v>117.03</v>
      </c>
      <c r="R94" s="19">
        <f>Source!X35</f>
        <v>117.03</v>
      </c>
      <c r="S94" s="19">
        <f>ROUND((Source!CA35/100)*ROUND((Source!AF35*Source!AV35)*Source!I35, 2), 2)</f>
        <v>16.72</v>
      </c>
      <c r="T94" s="19">
        <f>Source!Y35</f>
        <v>16.72</v>
      </c>
      <c r="U94" s="19">
        <f>ROUND((175/100)*ROUND((Source!AE35*Source!AV35)*Source!I35, 2), 2)</f>
        <v>0</v>
      </c>
      <c r="V94" s="19">
        <f>ROUND((108/100)*ROUND(Source!CS35*Source!I35, 2), 2)</f>
        <v>0</v>
      </c>
    </row>
    <row r="95" spans="1:22" ht="14.25" x14ac:dyDescent="0.2">
      <c r="A95" s="29"/>
      <c r="B95" s="29"/>
      <c r="C95" s="29" t="s">
        <v>418</v>
      </c>
      <c r="D95" s="30"/>
      <c r="E95" s="20"/>
      <c r="F95" s="25">
        <f>Source!AO35</f>
        <v>111.46</v>
      </c>
      <c r="G95" s="31" t="str">
        <f>Source!DG35</f>
        <v>/2</v>
      </c>
      <c r="H95" s="20">
        <f>Source!AV35</f>
        <v>1</v>
      </c>
      <c r="I95" s="20">
        <f>IF(Source!BA35&lt;&gt; 0, Source!BA35, 1)</f>
        <v>1</v>
      </c>
      <c r="J95" s="25">
        <f>Source!S35</f>
        <v>167.19</v>
      </c>
      <c r="K95" s="25"/>
    </row>
    <row r="96" spans="1:22" ht="14.25" x14ac:dyDescent="0.2">
      <c r="A96" s="29"/>
      <c r="B96" s="29"/>
      <c r="C96" s="29" t="s">
        <v>419</v>
      </c>
      <c r="D96" s="30"/>
      <c r="E96" s="20"/>
      <c r="F96" s="25">
        <f>Source!AL35</f>
        <v>0.06</v>
      </c>
      <c r="G96" s="31" t="str">
        <f>Source!DD35</f>
        <v>/2</v>
      </c>
      <c r="H96" s="20">
        <f>Source!AW35</f>
        <v>1</v>
      </c>
      <c r="I96" s="20">
        <f>IF(Source!BC35&lt;&gt; 0, Source!BC35, 1)</f>
        <v>1</v>
      </c>
      <c r="J96" s="25">
        <f>Source!P35</f>
        <v>0.09</v>
      </c>
      <c r="K96" s="25"/>
    </row>
    <row r="97" spans="1:22" ht="14.25" x14ac:dyDescent="0.2">
      <c r="A97" s="29"/>
      <c r="B97" s="29"/>
      <c r="C97" s="29" t="s">
        <v>420</v>
      </c>
      <c r="D97" s="30" t="s">
        <v>421</v>
      </c>
      <c r="E97" s="20">
        <f>Source!AT35</f>
        <v>70</v>
      </c>
      <c r="F97" s="25"/>
      <c r="G97" s="31"/>
      <c r="H97" s="20"/>
      <c r="I97" s="20"/>
      <c r="J97" s="25">
        <f>SUM(R94:R96)</f>
        <v>117.03</v>
      </c>
      <c r="K97" s="25"/>
    </row>
    <row r="98" spans="1:22" ht="14.25" x14ac:dyDescent="0.2">
      <c r="A98" s="29"/>
      <c r="B98" s="29"/>
      <c r="C98" s="29" t="s">
        <v>422</v>
      </c>
      <c r="D98" s="30" t="s">
        <v>421</v>
      </c>
      <c r="E98" s="20">
        <f>Source!AU35</f>
        <v>10</v>
      </c>
      <c r="F98" s="25"/>
      <c r="G98" s="31"/>
      <c r="H98" s="20"/>
      <c r="I98" s="20"/>
      <c r="J98" s="25">
        <f>SUM(T94:T97)</f>
        <v>16.72</v>
      </c>
      <c r="K98" s="25"/>
    </row>
    <row r="99" spans="1:22" ht="14.25" x14ac:dyDescent="0.2">
      <c r="A99" s="29"/>
      <c r="B99" s="29"/>
      <c r="C99" s="29" t="s">
        <v>423</v>
      </c>
      <c r="D99" s="30" t="s">
        <v>424</v>
      </c>
      <c r="E99" s="20">
        <f>Source!AQ35</f>
        <v>0.16</v>
      </c>
      <c r="F99" s="25"/>
      <c r="G99" s="31" t="str">
        <f>Source!DI35</f>
        <v>/2</v>
      </c>
      <c r="H99" s="20">
        <f>Source!AV35</f>
        <v>1</v>
      </c>
      <c r="I99" s="20"/>
      <c r="J99" s="25"/>
      <c r="K99" s="25">
        <f>Source!U35</f>
        <v>0.24</v>
      </c>
    </row>
    <row r="100" spans="1:22" ht="15" x14ac:dyDescent="0.25">
      <c r="A100" s="32"/>
      <c r="B100" s="32"/>
      <c r="C100" s="32"/>
      <c r="D100" s="32"/>
      <c r="E100" s="32"/>
      <c r="F100" s="32"/>
      <c r="G100" s="32"/>
      <c r="H100" s="32"/>
      <c r="I100" s="59">
        <f>J95+J96+J97+J98</f>
        <v>301.02999999999997</v>
      </c>
      <c r="J100" s="59"/>
      <c r="K100" s="33">
        <f>IF(Source!I35&lt;&gt;0, ROUND(I100/Source!I35, 2), 0)</f>
        <v>100.34</v>
      </c>
      <c r="P100" s="34">
        <f>I100</f>
        <v>301.02999999999997</v>
      </c>
    </row>
    <row r="101" spans="1:22" ht="85.5" x14ac:dyDescent="0.2">
      <c r="A101" s="29">
        <v>9</v>
      </c>
      <c r="B101" s="29" t="str">
        <f>Source!F36</f>
        <v>1.22-2203-91-1/1</v>
      </c>
      <c r="C101" s="29" t="str">
        <f>Source!G36</f>
        <v>Техническое обслуживание источника вторичного электропитания типа ИВЭП 112-0,3-1 "Астра-БП1" / прим. Блоки питания ИВЭПР 24/2,5 RS-R3 исп. 2х12 БР, ИВЭПР 24/2,5 RS-R3 исп. 2х17 БР / ежемесячное</v>
      </c>
      <c r="D101" s="30" t="str">
        <f>Source!H36</f>
        <v>шт.</v>
      </c>
      <c r="E101" s="20">
        <f>Source!I36</f>
        <v>3</v>
      </c>
      <c r="F101" s="25"/>
      <c r="G101" s="31"/>
      <c r="H101" s="20"/>
      <c r="I101" s="20"/>
      <c r="J101" s="25"/>
      <c r="K101" s="25"/>
      <c r="Q101" s="19">
        <f>ROUND((Source!BZ36/100)*ROUND((Source!AF36*Source!AV36)*Source!I36, 2), 2)</f>
        <v>3686.63</v>
      </c>
      <c r="R101" s="19">
        <f>Source!X36</f>
        <v>3686.63</v>
      </c>
      <c r="S101" s="19">
        <f>ROUND((Source!CA36/100)*ROUND((Source!AF36*Source!AV36)*Source!I36, 2), 2)</f>
        <v>526.66</v>
      </c>
      <c r="T101" s="19">
        <f>Source!Y36</f>
        <v>526.66</v>
      </c>
      <c r="U101" s="19">
        <f>ROUND((175/100)*ROUND((Source!AE36*Source!AV36)*Source!I36, 2), 2)</f>
        <v>0</v>
      </c>
      <c r="V101" s="19">
        <f>ROUND((108/100)*ROUND(Source!CS36*Source!I36, 2), 2)</f>
        <v>0</v>
      </c>
    </row>
    <row r="102" spans="1:22" x14ac:dyDescent="0.2">
      <c r="C102" s="36" t="str">
        <f>"Объем: "&amp;Source!I36&amp;"=2+"&amp;"1"</f>
        <v>Объем: 3=2+1</v>
      </c>
    </row>
    <row r="103" spans="1:22" ht="14.25" x14ac:dyDescent="0.2">
      <c r="A103" s="29"/>
      <c r="B103" s="29"/>
      <c r="C103" s="29" t="s">
        <v>418</v>
      </c>
      <c r="D103" s="30"/>
      <c r="E103" s="20"/>
      <c r="F103" s="25">
        <f>Source!AO36</f>
        <v>877.77</v>
      </c>
      <c r="G103" s="31" t="str">
        <f>Source!DG36</f>
        <v>*2</v>
      </c>
      <c r="H103" s="20">
        <f>Source!AV36</f>
        <v>1</v>
      </c>
      <c r="I103" s="20">
        <f>IF(Source!BA36&lt;&gt; 0, Source!BA36, 1)</f>
        <v>1</v>
      </c>
      <c r="J103" s="25">
        <f>Source!S36</f>
        <v>5266.62</v>
      </c>
      <c r="K103" s="25"/>
    </row>
    <row r="104" spans="1:22" ht="14.25" x14ac:dyDescent="0.2">
      <c r="A104" s="29"/>
      <c r="B104" s="29"/>
      <c r="C104" s="29" t="s">
        <v>419</v>
      </c>
      <c r="D104" s="30"/>
      <c r="E104" s="20"/>
      <c r="F104" s="25">
        <f>Source!AL36</f>
        <v>3.38</v>
      </c>
      <c r="G104" s="31" t="str">
        <f>Source!DD36</f>
        <v>*2</v>
      </c>
      <c r="H104" s="20">
        <f>Source!AW36</f>
        <v>1</v>
      </c>
      <c r="I104" s="20">
        <f>IF(Source!BC36&lt;&gt; 0, Source!BC36, 1)</f>
        <v>1</v>
      </c>
      <c r="J104" s="25">
        <f>Source!P36</f>
        <v>20.28</v>
      </c>
      <c r="K104" s="25"/>
    </row>
    <row r="105" spans="1:22" ht="14.25" x14ac:dyDescent="0.2">
      <c r="A105" s="29"/>
      <c r="B105" s="29"/>
      <c r="C105" s="29" t="s">
        <v>420</v>
      </c>
      <c r="D105" s="30" t="s">
        <v>421</v>
      </c>
      <c r="E105" s="20">
        <f>Source!AT36</f>
        <v>70</v>
      </c>
      <c r="F105" s="25"/>
      <c r="G105" s="31"/>
      <c r="H105" s="20"/>
      <c r="I105" s="20"/>
      <c r="J105" s="25">
        <f>SUM(R101:R104)</f>
        <v>3686.63</v>
      </c>
      <c r="K105" s="25"/>
    </row>
    <row r="106" spans="1:22" ht="14.25" x14ac:dyDescent="0.2">
      <c r="A106" s="29"/>
      <c r="B106" s="29"/>
      <c r="C106" s="29" t="s">
        <v>422</v>
      </c>
      <c r="D106" s="30" t="s">
        <v>421</v>
      </c>
      <c r="E106" s="20">
        <f>Source!AU36</f>
        <v>10</v>
      </c>
      <c r="F106" s="25"/>
      <c r="G106" s="31"/>
      <c r="H106" s="20"/>
      <c r="I106" s="20"/>
      <c r="J106" s="25">
        <f>SUM(T101:T105)</f>
        <v>526.66</v>
      </c>
      <c r="K106" s="25"/>
    </row>
    <row r="107" spans="1:22" ht="14.25" x14ac:dyDescent="0.2">
      <c r="A107" s="29"/>
      <c r="B107" s="29"/>
      <c r="C107" s="29" t="s">
        <v>423</v>
      </c>
      <c r="D107" s="30" t="s">
        <v>424</v>
      </c>
      <c r="E107" s="20">
        <f>Source!AQ36</f>
        <v>1.26</v>
      </c>
      <c r="F107" s="25"/>
      <c r="G107" s="31" t="str">
        <f>Source!DI36</f>
        <v>*2</v>
      </c>
      <c r="H107" s="20">
        <f>Source!AV36</f>
        <v>1</v>
      </c>
      <c r="I107" s="20"/>
      <c r="J107" s="25"/>
      <c r="K107" s="25">
        <f>Source!U36</f>
        <v>7.5600000000000005</v>
      </c>
    </row>
    <row r="108" spans="1:22" ht="15" x14ac:dyDescent="0.25">
      <c r="A108" s="32"/>
      <c r="B108" s="32"/>
      <c r="C108" s="32"/>
      <c r="D108" s="32"/>
      <c r="E108" s="32"/>
      <c r="F108" s="32"/>
      <c r="G108" s="32"/>
      <c r="H108" s="32"/>
      <c r="I108" s="59">
        <f>J103+J104+J105+J106</f>
        <v>9500.1899999999987</v>
      </c>
      <c r="J108" s="59"/>
      <c r="K108" s="33">
        <f>IF(Source!I36&lt;&gt;0, ROUND(I108/Source!I36, 2), 0)</f>
        <v>3166.73</v>
      </c>
      <c r="P108" s="34">
        <f>I108</f>
        <v>9500.1899999999987</v>
      </c>
    </row>
    <row r="110" spans="1:22" ht="16.5" hidden="1" x14ac:dyDescent="0.25">
      <c r="A110" s="58" t="str">
        <f>CONCATENATE("Подраздел: ",IF(Source!G44&lt;&gt;"Новый подраздел", Source!G44, ""))</f>
        <v>Подраздел: Аспирационные извещатели</v>
      </c>
      <c r="B110" s="58"/>
      <c r="C110" s="58"/>
      <c r="D110" s="58"/>
      <c r="E110" s="58"/>
      <c r="F110" s="58"/>
      <c r="G110" s="58"/>
      <c r="H110" s="58"/>
      <c r="I110" s="58"/>
      <c r="J110" s="58"/>
      <c r="K110" s="58"/>
    </row>
    <row r="111" spans="1:22" hidden="1" x14ac:dyDescent="0.2"/>
    <row r="112" spans="1:22" ht="15" hidden="1" x14ac:dyDescent="0.25">
      <c r="A112" s="62" t="str">
        <f>CONCATENATE("Итого по подразделу: ",IF(Source!G52&lt;&gt;"Новый подраздел", Source!G52, ""))</f>
        <v>Итого по подразделу: Аспирационные извещатели</v>
      </c>
      <c r="B112" s="62"/>
      <c r="C112" s="62"/>
      <c r="D112" s="62"/>
      <c r="E112" s="62"/>
      <c r="F112" s="62"/>
      <c r="G112" s="62"/>
      <c r="H112" s="62"/>
      <c r="I112" s="60">
        <f>SUM(P110:P111)</f>
        <v>0</v>
      </c>
      <c r="J112" s="61"/>
      <c r="K112" s="11"/>
    </row>
    <row r="113" spans="1:22" hidden="1" x14ac:dyDescent="0.2"/>
    <row r="115" spans="1:22" ht="16.5" x14ac:dyDescent="0.25">
      <c r="A115" s="58" t="str">
        <f>CONCATENATE("Подраздел: ",IF(Source!G82&lt;&gt;"Новый подраздел", Source!G82, ""))</f>
        <v>Подраздел: Программное обеспечение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</row>
    <row r="116" spans="1:22" ht="85.5" x14ac:dyDescent="0.2">
      <c r="A116" s="29">
        <v>10</v>
      </c>
      <c r="B116" s="29" t="str">
        <f>Source!F86</f>
        <v>1.27-2103-1-3/1</v>
      </c>
      <c r="C116" s="29" t="str">
        <f>Source!G86</f>
        <v>Техническое обслуживание компьютерного оборудования, профилактика программного обеспечения ПК / прим.ПО «FireSec Мультисерверная задача» / ежемесячное</v>
      </c>
      <c r="D116" s="30" t="str">
        <f>Source!H86</f>
        <v>шт.</v>
      </c>
      <c r="E116" s="20">
        <f>Source!I86</f>
        <v>1</v>
      </c>
      <c r="F116" s="25"/>
      <c r="G116" s="31"/>
      <c r="H116" s="20"/>
      <c r="I116" s="20"/>
      <c r="J116" s="25"/>
      <c r="K116" s="25"/>
      <c r="Q116" s="19">
        <f>ROUND((Source!BZ86/100)*ROUND((Source!AF86*Source!AV86)*Source!I86, 2), 2)</f>
        <v>2084.17</v>
      </c>
      <c r="R116" s="19">
        <f>Source!X86</f>
        <v>2084.17</v>
      </c>
      <c r="S116" s="19">
        <f>ROUND((Source!CA86/100)*ROUND((Source!AF86*Source!AV86)*Source!I86, 2), 2)</f>
        <v>297.74</v>
      </c>
      <c r="T116" s="19">
        <f>Source!Y86</f>
        <v>297.74</v>
      </c>
      <c r="U116" s="19">
        <f>ROUND((175/100)*ROUND((Source!AE86*Source!AV86)*Source!I86, 2), 2)</f>
        <v>0</v>
      </c>
      <c r="V116" s="19">
        <f>ROUND((108/100)*ROUND(Source!CS86*Source!I86, 2), 2)</f>
        <v>0</v>
      </c>
    </row>
    <row r="117" spans="1:22" ht="14.25" x14ac:dyDescent="0.2">
      <c r="A117" s="29"/>
      <c r="B117" s="29"/>
      <c r="C117" s="29" t="s">
        <v>418</v>
      </c>
      <c r="D117" s="30"/>
      <c r="E117" s="20"/>
      <c r="F117" s="25">
        <f>Source!AO86</f>
        <v>1488.69</v>
      </c>
      <c r="G117" s="31" t="str">
        <f>Source!DG86</f>
        <v>*2</v>
      </c>
      <c r="H117" s="20">
        <f>Source!AV86</f>
        <v>1</v>
      </c>
      <c r="I117" s="20">
        <f>IF(Source!BA86&lt;&gt; 0, Source!BA86, 1)</f>
        <v>1</v>
      </c>
      <c r="J117" s="25">
        <f>Source!S86</f>
        <v>2977.38</v>
      </c>
      <c r="K117" s="25"/>
    </row>
    <row r="118" spans="1:22" ht="14.25" x14ac:dyDescent="0.2">
      <c r="A118" s="29"/>
      <c r="B118" s="29"/>
      <c r="C118" s="29" t="s">
        <v>420</v>
      </c>
      <c r="D118" s="30" t="s">
        <v>421</v>
      </c>
      <c r="E118" s="20">
        <f>Source!AT86</f>
        <v>70</v>
      </c>
      <c r="F118" s="25"/>
      <c r="G118" s="31"/>
      <c r="H118" s="20"/>
      <c r="I118" s="20"/>
      <c r="J118" s="25">
        <f>SUM(R116:R117)</f>
        <v>2084.17</v>
      </c>
      <c r="K118" s="25"/>
    </row>
    <row r="119" spans="1:22" ht="14.25" x14ac:dyDescent="0.2">
      <c r="A119" s="29"/>
      <c r="B119" s="29"/>
      <c r="C119" s="29" t="s">
        <v>422</v>
      </c>
      <c r="D119" s="30" t="s">
        <v>421</v>
      </c>
      <c r="E119" s="20">
        <f>Source!AU86</f>
        <v>10</v>
      </c>
      <c r="F119" s="25"/>
      <c r="G119" s="31"/>
      <c r="H119" s="20"/>
      <c r="I119" s="20"/>
      <c r="J119" s="25">
        <f>SUM(T116:T118)</f>
        <v>297.74</v>
      </c>
      <c r="K119" s="25"/>
    </row>
    <row r="120" spans="1:22" ht="14.25" x14ac:dyDescent="0.2">
      <c r="A120" s="29"/>
      <c r="B120" s="29"/>
      <c r="C120" s="29" t="s">
        <v>423</v>
      </c>
      <c r="D120" s="30" t="s">
        <v>424</v>
      </c>
      <c r="E120" s="20">
        <f>Source!AQ86</f>
        <v>1.57</v>
      </c>
      <c r="F120" s="25"/>
      <c r="G120" s="31" t="str">
        <f>Source!DI86</f>
        <v>*2</v>
      </c>
      <c r="H120" s="20">
        <f>Source!AV86</f>
        <v>1</v>
      </c>
      <c r="I120" s="20"/>
      <c r="J120" s="25"/>
      <c r="K120" s="25">
        <f>Source!U86</f>
        <v>3.14</v>
      </c>
    </row>
    <row r="121" spans="1:22" ht="15" x14ac:dyDescent="0.25">
      <c r="A121" s="32"/>
      <c r="B121" s="32"/>
      <c r="C121" s="32"/>
      <c r="D121" s="32"/>
      <c r="E121" s="32"/>
      <c r="F121" s="32"/>
      <c r="G121" s="32"/>
      <c r="H121" s="32"/>
      <c r="I121" s="59">
        <f>J117+J118+J119</f>
        <v>5359.29</v>
      </c>
      <c r="J121" s="59"/>
      <c r="K121" s="33">
        <f>IF(Source!I86&lt;&gt;0, ROUND(I121/Source!I86, 2), 0)</f>
        <v>5359.29</v>
      </c>
      <c r="P121" s="34">
        <f>I121</f>
        <v>5359.29</v>
      </c>
    </row>
    <row r="122" spans="1:22" ht="71.25" x14ac:dyDescent="0.2">
      <c r="A122" s="29">
        <v>11</v>
      </c>
      <c r="B122" s="29" t="str">
        <f>Source!F87</f>
        <v>1.27-2103-1-3/1</v>
      </c>
      <c r="C122" s="29" t="str">
        <f>Source!G87</f>
        <v>Техническое обслуживание компьютерного оборудования, профилактика программного обеспечения ПК / прим.ПО «FireSec 3 Администратор» / ежемесячное</v>
      </c>
      <c r="D122" s="30" t="str">
        <f>Source!H87</f>
        <v>шт.</v>
      </c>
      <c r="E122" s="20">
        <f>Source!I87</f>
        <v>1</v>
      </c>
      <c r="F122" s="25"/>
      <c r="G122" s="31"/>
      <c r="H122" s="20"/>
      <c r="I122" s="20"/>
      <c r="J122" s="25"/>
      <c r="K122" s="25"/>
      <c r="Q122" s="19">
        <f>ROUND((Source!BZ87/100)*ROUND((Source!AF87*Source!AV87)*Source!I87, 2), 2)</f>
        <v>2084.17</v>
      </c>
      <c r="R122" s="19">
        <f>Source!X87</f>
        <v>2084.17</v>
      </c>
      <c r="S122" s="19">
        <f>ROUND((Source!CA87/100)*ROUND((Source!AF87*Source!AV87)*Source!I87, 2), 2)</f>
        <v>297.74</v>
      </c>
      <c r="T122" s="19">
        <f>Source!Y87</f>
        <v>297.74</v>
      </c>
      <c r="U122" s="19">
        <f>ROUND((175/100)*ROUND((Source!AE87*Source!AV87)*Source!I87, 2), 2)</f>
        <v>0</v>
      </c>
      <c r="V122" s="19">
        <f>ROUND((108/100)*ROUND(Source!CS87*Source!I87, 2), 2)</f>
        <v>0</v>
      </c>
    </row>
    <row r="123" spans="1:22" ht="14.25" x14ac:dyDescent="0.2">
      <c r="A123" s="29"/>
      <c r="B123" s="29"/>
      <c r="C123" s="29" t="s">
        <v>418</v>
      </c>
      <c r="D123" s="30"/>
      <c r="E123" s="20"/>
      <c r="F123" s="25">
        <f>Source!AO87</f>
        <v>1488.69</v>
      </c>
      <c r="G123" s="31" t="str">
        <f>Source!DG87</f>
        <v>*2</v>
      </c>
      <c r="H123" s="20">
        <f>Source!AV87</f>
        <v>1</v>
      </c>
      <c r="I123" s="20">
        <f>IF(Source!BA87&lt;&gt; 0, Source!BA87, 1)</f>
        <v>1</v>
      </c>
      <c r="J123" s="25">
        <f>Source!S87</f>
        <v>2977.38</v>
      </c>
      <c r="K123" s="25"/>
    </row>
    <row r="124" spans="1:22" ht="14.25" x14ac:dyDescent="0.2">
      <c r="A124" s="29"/>
      <c r="B124" s="29"/>
      <c r="C124" s="29" t="s">
        <v>420</v>
      </c>
      <c r="D124" s="30" t="s">
        <v>421</v>
      </c>
      <c r="E124" s="20">
        <f>Source!AT87</f>
        <v>70</v>
      </c>
      <c r="F124" s="25"/>
      <c r="G124" s="31"/>
      <c r="H124" s="20"/>
      <c r="I124" s="20"/>
      <c r="J124" s="25">
        <f>SUM(R122:R123)</f>
        <v>2084.17</v>
      </c>
      <c r="K124" s="25"/>
    </row>
    <row r="125" spans="1:22" ht="14.25" x14ac:dyDescent="0.2">
      <c r="A125" s="29"/>
      <c r="B125" s="29"/>
      <c r="C125" s="29" t="s">
        <v>422</v>
      </c>
      <c r="D125" s="30" t="s">
        <v>421</v>
      </c>
      <c r="E125" s="20">
        <f>Source!AU87</f>
        <v>10</v>
      </c>
      <c r="F125" s="25"/>
      <c r="G125" s="31"/>
      <c r="H125" s="20"/>
      <c r="I125" s="20"/>
      <c r="J125" s="25">
        <f>SUM(T122:T124)</f>
        <v>297.74</v>
      </c>
      <c r="K125" s="25"/>
    </row>
    <row r="126" spans="1:22" ht="14.25" x14ac:dyDescent="0.2">
      <c r="A126" s="29"/>
      <c r="B126" s="29"/>
      <c r="C126" s="29" t="s">
        <v>423</v>
      </c>
      <c r="D126" s="30" t="s">
        <v>424</v>
      </c>
      <c r="E126" s="20">
        <f>Source!AQ87</f>
        <v>1.57</v>
      </c>
      <c r="F126" s="25"/>
      <c r="G126" s="31" t="str">
        <f>Source!DI87</f>
        <v>*2</v>
      </c>
      <c r="H126" s="20">
        <f>Source!AV87</f>
        <v>1</v>
      </c>
      <c r="I126" s="20"/>
      <c r="J126" s="25"/>
      <c r="K126" s="25">
        <f>Source!U87</f>
        <v>3.14</v>
      </c>
    </row>
    <row r="127" spans="1:22" ht="15" x14ac:dyDescent="0.25">
      <c r="A127" s="32"/>
      <c r="B127" s="32"/>
      <c r="C127" s="32"/>
      <c r="D127" s="32"/>
      <c r="E127" s="32"/>
      <c r="F127" s="32"/>
      <c r="G127" s="32"/>
      <c r="H127" s="32"/>
      <c r="I127" s="59">
        <f>J123+J124+J125</f>
        <v>5359.29</v>
      </c>
      <c r="J127" s="59"/>
      <c r="K127" s="33">
        <f>IF(Source!I87&lt;&gt;0, ROUND(I127/Source!I87, 2), 0)</f>
        <v>5359.29</v>
      </c>
      <c r="P127" s="34">
        <f>I127</f>
        <v>5359.29</v>
      </c>
    </row>
    <row r="128" spans="1:22" ht="71.25" x14ac:dyDescent="0.2">
      <c r="A128" s="29">
        <v>12</v>
      </c>
      <c r="B128" s="29" t="str">
        <f>Source!F88</f>
        <v>1.27-2103-1-3/1</v>
      </c>
      <c r="C128" s="29" t="str">
        <f>Source!G88</f>
        <v>Техническое обслуживание компьютерного оборудования, профилактика программного обеспечения ПК / прим.ПО «FireSec 3 Оперативная задача» / ежемесячное</v>
      </c>
      <c r="D128" s="30" t="str">
        <f>Source!H88</f>
        <v>шт.</v>
      </c>
      <c r="E128" s="20">
        <f>Source!I88</f>
        <v>1</v>
      </c>
      <c r="F128" s="25"/>
      <c r="G128" s="31"/>
      <c r="H128" s="20"/>
      <c r="I128" s="20"/>
      <c r="J128" s="25"/>
      <c r="K128" s="25"/>
      <c r="Q128" s="19">
        <f>ROUND((Source!BZ88/100)*ROUND((Source!AF88*Source!AV88)*Source!I88, 2), 2)</f>
        <v>2084.17</v>
      </c>
      <c r="R128" s="19">
        <f>Source!X88</f>
        <v>2084.17</v>
      </c>
      <c r="S128" s="19">
        <f>ROUND((Source!CA88/100)*ROUND((Source!AF88*Source!AV88)*Source!I88, 2), 2)</f>
        <v>297.74</v>
      </c>
      <c r="T128" s="19">
        <f>Source!Y88</f>
        <v>297.74</v>
      </c>
      <c r="U128" s="19">
        <f>ROUND((175/100)*ROUND((Source!AE88*Source!AV88)*Source!I88, 2), 2)</f>
        <v>0</v>
      </c>
      <c r="V128" s="19">
        <f>ROUND((108/100)*ROUND(Source!CS88*Source!I88, 2), 2)</f>
        <v>0</v>
      </c>
    </row>
    <row r="129" spans="1:22" ht="14.25" x14ac:dyDescent="0.2">
      <c r="A129" s="29"/>
      <c r="B129" s="29"/>
      <c r="C129" s="29" t="s">
        <v>418</v>
      </c>
      <c r="D129" s="30"/>
      <c r="E129" s="20"/>
      <c r="F129" s="25">
        <f>Source!AO88</f>
        <v>1488.69</v>
      </c>
      <c r="G129" s="31" t="str">
        <f>Source!DG88</f>
        <v>*2</v>
      </c>
      <c r="H129" s="20">
        <f>Source!AV88</f>
        <v>1</v>
      </c>
      <c r="I129" s="20">
        <f>IF(Source!BA88&lt;&gt; 0, Source!BA88, 1)</f>
        <v>1</v>
      </c>
      <c r="J129" s="25">
        <f>Source!S88</f>
        <v>2977.38</v>
      </c>
      <c r="K129" s="25"/>
    </row>
    <row r="130" spans="1:22" ht="14.25" x14ac:dyDescent="0.2">
      <c r="A130" s="29"/>
      <c r="B130" s="29"/>
      <c r="C130" s="29" t="s">
        <v>420</v>
      </c>
      <c r="D130" s="30" t="s">
        <v>421</v>
      </c>
      <c r="E130" s="20">
        <f>Source!AT88</f>
        <v>70</v>
      </c>
      <c r="F130" s="25"/>
      <c r="G130" s="31"/>
      <c r="H130" s="20"/>
      <c r="I130" s="20"/>
      <c r="J130" s="25">
        <f>SUM(R128:R129)</f>
        <v>2084.17</v>
      </c>
      <c r="K130" s="25"/>
    </row>
    <row r="131" spans="1:22" ht="14.25" x14ac:dyDescent="0.2">
      <c r="A131" s="29"/>
      <c r="B131" s="29"/>
      <c r="C131" s="29" t="s">
        <v>422</v>
      </c>
      <c r="D131" s="30" t="s">
        <v>421</v>
      </c>
      <c r="E131" s="20">
        <f>Source!AU88</f>
        <v>10</v>
      </c>
      <c r="F131" s="25"/>
      <c r="G131" s="31"/>
      <c r="H131" s="20"/>
      <c r="I131" s="20"/>
      <c r="J131" s="25">
        <f>SUM(T128:T130)</f>
        <v>297.74</v>
      </c>
      <c r="K131" s="25"/>
    </row>
    <row r="132" spans="1:22" ht="14.25" x14ac:dyDescent="0.2">
      <c r="A132" s="29"/>
      <c r="B132" s="29"/>
      <c r="C132" s="29" t="s">
        <v>423</v>
      </c>
      <c r="D132" s="30" t="s">
        <v>424</v>
      </c>
      <c r="E132" s="20">
        <f>Source!AQ88</f>
        <v>1.57</v>
      </c>
      <c r="F132" s="25"/>
      <c r="G132" s="31" t="str">
        <f>Source!DI88</f>
        <v>*2</v>
      </c>
      <c r="H132" s="20">
        <f>Source!AV88</f>
        <v>1</v>
      </c>
      <c r="I132" s="20"/>
      <c r="J132" s="25"/>
      <c r="K132" s="25">
        <f>Source!U88</f>
        <v>3.14</v>
      </c>
    </row>
    <row r="133" spans="1:22" ht="15" x14ac:dyDescent="0.25">
      <c r="A133" s="32"/>
      <c r="B133" s="32"/>
      <c r="C133" s="32"/>
      <c r="D133" s="32"/>
      <c r="E133" s="32"/>
      <c r="F133" s="32"/>
      <c r="G133" s="32"/>
      <c r="H133" s="32"/>
      <c r="I133" s="59">
        <f>J129+J130+J131</f>
        <v>5359.29</v>
      </c>
      <c r="J133" s="59"/>
      <c r="K133" s="33">
        <f>IF(Source!I88&lt;&gt;0, ROUND(I133/Source!I88, 2), 0)</f>
        <v>5359.29</v>
      </c>
      <c r="P133" s="34">
        <f>I133</f>
        <v>5359.29</v>
      </c>
    </row>
    <row r="135" spans="1:22" ht="15" x14ac:dyDescent="0.25">
      <c r="A135" s="62" t="str">
        <f>CONCATENATE("Итого по подразделу: ",IF(Source!G90&lt;&gt;"Новый подраздел", Source!G90, ""))</f>
        <v>Итого по подразделу: Программное обеспечение</v>
      </c>
      <c r="B135" s="62"/>
      <c r="C135" s="62"/>
      <c r="D135" s="62"/>
      <c r="E135" s="62"/>
      <c r="F135" s="62"/>
      <c r="G135" s="62"/>
      <c r="H135" s="62"/>
      <c r="I135" s="60">
        <f>SUM(P115:P134)</f>
        <v>16077.869999999999</v>
      </c>
      <c r="J135" s="61"/>
      <c r="K135" s="11"/>
    </row>
    <row r="138" spans="1:22" ht="15" x14ac:dyDescent="0.25">
      <c r="A138" s="62" t="str">
        <f>CONCATENATE("Итого по разделу: ",IF(Source!G120&lt;&gt;"Новый раздел", Source!G120, ""))</f>
        <v>Итого по разделу: Автоматическая пожарная сигнализация</v>
      </c>
      <c r="B138" s="62"/>
      <c r="C138" s="62"/>
      <c r="D138" s="62"/>
      <c r="E138" s="62"/>
      <c r="F138" s="62"/>
      <c r="G138" s="62"/>
      <c r="H138" s="62"/>
      <c r="I138" s="60">
        <f>SUM(P39:P137)</f>
        <v>213982.01000000004</v>
      </c>
      <c r="J138" s="61"/>
      <c r="K138" s="11"/>
    </row>
    <row r="141" spans="1:22" ht="16.5" x14ac:dyDescent="0.25">
      <c r="A141" s="58" t="str">
        <f>CONCATENATE("Раздел: ",IF(Source!G150&lt;&gt;"Новый раздел", Source!G150, ""))</f>
        <v>Раздел: Система оповещения и управления эвакуацией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</row>
    <row r="142" spans="1:22" ht="85.5" x14ac:dyDescent="0.2">
      <c r="A142" s="29">
        <v>13</v>
      </c>
      <c r="B142" s="29" t="str">
        <f>Source!F154</f>
        <v>1.23-2303-19-1/1</v>
      </c>
      <c r="C142" s="29" t="str">
        <f>Source!G154</f>
        <v>Техническое обслуживание шкафа блока автоматики / прим.Техническое обслуживание стойки Sonar  RACK 26U (4/6/16) в сборе, в комплекте со смонтированным оборудованием и коммутацией/ ежемесячное</v>
      </c>
      <c r="D142" s="30" t="str">
        <f>Source!H154</f>
        <v>шт.</v>
      </c>
      <c r="E142" s="20">
        <f>Source!I154</f>
        <v>1</v>
      </c>
      <c r="F142" s="25"/>
      <c r="G142" s="31"/>
      <c r="H142" s="20"/>
      <c r="I142" s="20"/>
      <c r="J142" s="25"/>
      <c r="K142" s="25"/>
      <c r="Q142" s="19">
        <f>ROUND((Source!BZ154/100)*ROUND((Source!AF154*Source!AV154)*Source!I154, 2), 2)</f>
        <v>223.48</v>
      </c>
      <c r="R142" s="19">
        <f>Source!X154</f>
        <v>223.48</v>
      </c>
      <c r="S142" s="19">
        <f>ROUND((Source!CA154/100)*ROUND((Source!AF154*Source!AV154)*Source!I154, 2), 2)</f>
        <v>31.93</v>
      </c>
      <c r="T142" s="19">
        <f>Source!Y154</f>
        <v>31.93</v>
      </c>
      <c r="U142" s="19">
        <f>ROUND((175/100)*ROUND((Source!AE154*Source!AV154)*Source!I154, 2), 2)</f>
        <v>0</v>
      </c>
      <c r="V142" s="19">
        <f>ROUND((108/100)*ROUND(Source!CS154*Source!I154, 2), 2)</f>
        <v>0</v>
      </c>
    </row>
    <row r="143" spans="1:22" ht="14.25" x14ac:dyDescent="0.2">
      <c r="A143" s="29"/>
      <c r="B143" s="29"/>
      <c r="C143" s="29" t="s">
        <v>418</v>
      </c>
      <c r="D143" s="30"/>
      <c r="E143" s="20"/>
      <c r="F143" s="25">
        <f>Source!AO154</f>
        <v>159.63</v>
      </c>
      <c r="G143" s="31" t="str">
        <f>Source!DG154</f>
        <v>*2</v>
      </c>
      <c r="H143" s="20">
        <f>Source!AV154</f>
        <v>1</v>
      </c>
      <c r="I143" s="20">
        <f>IF(Source!BA154&lt;&gt; 0, Source!BA154, 1)</f>
        <v>1</v>
      </c>
      <c r="J143" s="25">
        <f>Source!S154</f>
        <v>319.26</v>
      </c>
      <c r="K143" s="25"/>
    </row>
    <row r="144" spans="1:22" ht="14.25" x14ac:dyDescent="0.2">
      <c r="A144" s="29"/>
      <c r="B144" s="29"/>
      <c r="C144" s="29" t="s">
        <v>419</v>
      </c>
      <c r="D144" s="30"/>
      <c r="E144" s="20"/>
      <c r="F144" s="25">
        <f>Source!AL154</f>
        <v>0.01</v>
      </c>
      <c r="G144" s="31" t="str">
        <f>Source!DD154</f>
        <v>*2</v>
      </c>
      <c r="H144" s="20">
        <f>Source!AW154</f>
        <v>1</v>
      </c>
      <c r="I144" s="20">
        <f>IF(Source!BC154&lt;&gt; 0, Source!BC154, 1)</f>
        <v>1</v>
      </c>
      <c r="J144" s="25">
        <f>Source!P154</f>
        <v>0.02</v>
      </c>
      <c r="K144" s="25"/>
    </row>
    <row r="145" spans="1:22" ht="14.25" x14ac:dyDescent="0.2">
      <c r="A145" s="29"/>
      <c r="B145" s="29"/>
      <c r="C145" s="29" t="s">
        <v>420</v>
      </c>
      <c r="D145" s="30" t="s">
        <v>421</v>
      </c>
      <c r="E145" s="20">
        <f>Source!AT154</f>
        <v>70</v>
      </c>
      <c r="F145" s="25"/>
      <c r="G145" s="31"/>
      <c r="H145" s="20"/>
      <c r="I145" s="20"/>
      <c r="J145" s="25">
        <f>SUM(R142:R144)</f>
        <v>223.48</v>
      </c>
      <c r="K145" s="25"/>
    </row>
    <row r="146" spans="1:22" ht="14.25" x14ac:dyDescent="0.2">
      <c r="A146" s="29"/>
      <c r="B146" s="29"/>
      <c r="C146" s="29" t="s">
        <v>422</v>
      </c>
      <c r="D146" s="30" t="s">
        <v>421</v>
      </c>
      <c r="E146" s="20">
        <f>Source!AU154</f>
        <v>10</v>
      </c>
      <c r="F146" s="25"/>
      <c r="G146" s="31"/>
      <c r="H146" s="20"/>
      <c r="I146" s="20"/>
      <c r="J146" s="25">
        <f>SUM(T142:T145)</f>
        <v>31.93</v>
      </c>
      <c r="K146" s="25"/>
    </row>
    <row r="147" spans="1:22" ht="14.25" x14ac:dyDescent="0.2">
      <c r="A147" s="29"/>
      <c r="B147" s="29"/>
      <c r="C147" s="29" t="s">
        <v>423</v>
      </c>
      <c r="D147" s="30" t="s">
        <v>424</v>
      </c>
      <c r="E147" s="20">
        <f>Source!AQ154</f>
        <v>0.3</v>
      </c>
      <c r="F147" s="25"/>
      <c r="G147" s="31" t="str">
        <f>Source!DI154</f>
        <v>*2</v>
      </c>
      <c r="H147" s="20">
        <f>Source!AV154</f>
        <v>1</v>
      </c>
      <c r="I147" s="20"/>
      <c r="J147" s="25"/>
      <c r="K147" s="25">
        <f>Source!U154</f>
        <v>0.6</v>
      </c>
    </row>
    <row r="148" spans="1:22" ht="15" x14ac:dyDescent="0.25">
      <c r="A148" s="32"/>
      <c r="B148" s="32"/>
      <c r="C148" s="32"/>
      <c r="D148" s="32"/>
      <c r="E148" s="32"/>
      <c r="F148" s="32"/>
      <c r="G148" s="32"/>
      <c r="H148" s="32"/>
      <c r="I148" s="59">
        <f>J143+J144+J145+J146</f>
        <v>574.68999999999994</v>
      </c>
      <c r="J148" s="59"/>
      <c r="K148" s="33">
        <f>IF(Source!I154&lt;&gt;0, ROUND(I148/Source!I154, 2), 0)</f>
        <v>574.69000000000005</v>
      </c>
      <c r="P148" s="34">
        <f>I148</f>
        <v>574.68999999999994</v>
      </c>
    </row>
    <row r="149" spans="1:22" ht="85.5" x14ac:dyDescent="0.2">
      <c r="A149" s="29">
        <v>14</v>
      </c>
      <c r="B149" s="29" t="str">
        <f>Source!F155</f>
        <v>1.22-2203-109-1/1</v>
      </c>
      <c r="C149" s="29" t="str">
        <f>Source!G155</f>
        <v>Техническое обслуживание приборов системы оповещения, громкоговоритель настенный типа SWS-03 /прим. Громкоговоритель трансляционный настенный SWS-110W, SWS-103W / годовое</v>
      </c>
      <c r="D149" s="30" t="str">
        <f>Source!H155</f>
        <v>шт.</v>
      </c>
      <c r="E149" s="20">
        <f>Source!I155</f>
        <v>490</v>
      </c>
      <c r="F149" s="25"/>
      <c r="G149" s="31"/>
      <c r="H149" s="20"/>
      <c r="I149" s="20"/>
      <c r="J149" s="25"/>
      <c r="K149" s="25"/>
      <c r="Q149" s="19">
        <f>ROUND((Source!BZ155/100)*ROUND((Source!AF155*Source!AV155)*Source!I155, 2), 2)</f>
        <v>43010.49</v>
      </c>
      <c r="R149" s="19">
        <f>Source!X155</f>
        <v>43010.49</v>
      </c>
      <c r="S149" s="19">
        <f>ROUND((Source!CA155/100)*ROUND((Source!AF155*Source!AV155)*Source!I155, 2), 2)</f>
        <v>6144.36</v>
      </c>
      <c r="T149" s="19">
        <f>Source!Y155</f>
        <v>6144.36</v>
      </c>
      <c r="U149" s="19">
        <f>ROUND((175/100)*ROUND((Source!AE155*Source!AV155)*Source!I155, 2), 2)</f>
        <v>0</v>
      </c>
      <c r="V149" s="19">
        <f>ROUND((108/100)*ROUND(Source!CS155*Source!I155, 2), 2)</f>
        <v>0</v>
      </c>
    </row>
    <row r="150" spans="1:22" x14ac:dyDescent="0.2">
      <c r="C150" s="36" t="str">
        <f>"Объем: "&amp;Source!I155&amp;"=31+"&amp;"459"</f>
        <v>Объем: 490=31+459</v>
      </c>
    </row>
    <row r="151" spans="1:22" ht="14.25" x14ac:dyDescent="0.2">
      <c r="A151" s="29"/>
      <c r="B151" s="29"/>
      <c r="C151" s="29" t="s">
        <v>418</v>
      </c>
      <c r="D151" s="30"/>
      <c r="E151" s="20"/>
      <c r="F151" s="25">
        <f>Source!AO155</f>
        <v>250.79</v>
      </c>
      <c r="G151" s="31" t="str">
        <f>Source!DG155</f>
        <v>/2</v>
      </c>
      <c r="H151" s="20">
        <f>Source!AV155</f>
        <v>1</v>
      </c>
      <c r="I151" s="20">
        <f>IF(Source!BA155&lt;&gt; 0, Source!BA155, 1)</f>
        <v>1</v>
      </c>
      <c r="J151" s="25">
        <f>Source!S155</f>
        <v>61443.55</v>
      </c>
      <c r="K151" s="25"/>
    </row>
    <row r="152" spans="1:22" ht="14.25" x14ac:dyDescent="0.2">
      <c r="A152" s="29"/>
      <c r="B152" s="29"/>
      <c r="C152" s="29" t="s">
        <v>419</v>
      </c>
      <c r="D152" s="30"/>
      <c r="E152" s="20"/>
      <c r="F152" s="25">
        <f>Source!AL155</f>
        <v>33.44</v>
      </c>
      <c r="G152" s="31" t="str">
        <f>Source!DD155</f>
        <v>/2</v>
      </c>
      <c r="H152" s="20">
        <f>Source!AW155</f>
        <v>1</v>
      </c>
      <c r="I152" s="20">
        <f>IF(Source!BC155&lt;&gt; 0, Source!BC155, 1)</f>
        <v>1</v>
      </c>
      <c r="J152" s="25">
        <f>Source!P155</f>
        <v>8192.7999999999993</v>
      </c>
      <c r="K152" s="25"/>
    </row>
    <row r="153" spans="1:22" ht="14.25" x14ac:dyDescent="0.2">
      <c r="A153" s="29"/>
      <c r="B153" s="29"/>
      <c r="C153" s="29" t="s">
        <v>420</v>
      </c>
      <c r="D153" s="30" t="s">
        <v>421</v>
      </c>
      <c r="E153" s="20">
        <f>Source!AT155</f>
        <v>70</v>
      </c>
      <c r="F153" s="25"/>
      <c r="G153" s="31"/>
      <c r="H153" s="20"/>
      <c r="I153" s="20"/>
      <c r="J153" s="25">
        <f>SUM(R149:R152)</f>
        <v>43010.49</v>
      </c>
      <c r="K153" s="25"/>
    </row>
    <row r="154" spans="1:22" ht="14.25" x14ac:dyDescent="0.2">
      <c r="A154" s="29"/>
      <c r="B154" s="29"/>
      <c r="C154" s="29" t="s">
        <v>422</v>
      </c>
      <c r="D154" s="30" t="s">
        <v>421</v>
      </c>
      <c r="E154" s="20">
        <f>Source!AU155</f>
        <v>10</v>
      </c>
      <c r="F154" s="25"/>
      <c r="G154" s="31"/>
      <c r="H154" s="20"/>
      <c r="I154" s="20"/>
      <c r="J154" s="25">
        <f>SUM(T149:T153)</f>
        <v>6144.36</v>
      </c>
      <c r="K154" s="25"/>
    </row>
    <row r="155" spans="1:22" ht="14.25" x14ac:dyDescent="0.2">
      <c r="A155" s="29"/>
      <c r="B155" s="29"/>
      <c r="C155" s="29" t="s">
        <v>423</v>
      </c>
      <c r="D155" s="30" t="s">
        <v>424</v>
      </c>
      <c r="E155" s="20">
        <f>Source!AQ155</f>
        <v>0.36</v>
      </c>
      <c r="F155" s="25"/>
      <c r="G155" s="31" t="str">
        <f>Source!DI155</f>
        <v>/2</v>
      </c>
      <c r="H155" s="20">
        <f>Source!AV155</f>
        <v>1</v>
      </c>
      <c r="I155" s="20"/>
      <c r="J155" s="25"/>
      <c r="K155" s="25">
        <f>Source!U155</f>
        <v>88.2</v>
      </c>
    </row>
    <row r="156" spans="1:22" ht="15" x14ac:dyDescent="0.25">
      <c r="A156" s="32"/>
      <c r="B156" s="32"/>
      <c r="C156" s="32"/>
      <c r="D156" s="32"/>
      <c r="E156" s="32"/>
      <c r="F156" s="32"/>
      <c r="G156" s="32"/>
      <c r="H156" s="32"/>
      <c r="I156" s="59">
        <f>J151+J152+J153+J154</f>
        <v>118791.2</v>
      </c>
      <c r="J156" s="59"/>
      <c r="K156" s="33">
        <f>IF(Source!I155&lt;&gt;0, ROUND(I156/Source!I155, 2), 0)</f>
        <v>242.43</v>
      </c>
      <c r="P156" s="34">
        <f>I156</f>
        <v>118791.2</v>
      </c>
    </row>
    <row r="157" spans="1:22" ht="114" x14ac:dyDescent="0.2">
      <c r="A157" s="29">
        <v>15</v>
      </c>
      <c r="B157" s="29" t="str">
        <f>Source!F156</f>
        <v>1.22-2203-118-1/1</v>
      </c>
      <c r="C157" s="29" t="str">
        <f>Source!G156</f>
        <v>Техническое обслуживание системы оповещения и управления эвакуацией (СОУЭ) на базе оборудования типа "Сонар", оборудование стойки оповещения на одну магистральную линию - ежемесячное/прим. Блок-селектор системы обратной связи Тромбон БС-16 / ежемесячное</v>
      </c>
      <c r="D157" s="30" t="str">
        <f>Source!H156</f>
        <v>шт.</v>
      </c>
      <c r="E157" s="20">
        <f>Source!I156</f>
        <v>2</v>
      </c>
      <c r="F157" s="25"/>
      <c r="G157" s="31"/>
      <c r="H157" s="20"/>
      <c r="I157" s="20"/>
      <c r="J157" s="25"/>
      <c r="K157" s="25"/>
      <c r="Q157" s="19">
        <f>ROUND((Source!BZ156/100)*ROUND((Source!AF156*Source!AV156)*Source!I156, 2), 2)</f>
        <v>565.67999999999995</v>
      </c>
      <c r="R157" s="19">
        <f>Source!X156</f>
        <v>565.67999999999995</v>
      </c>
      <c r="S157" s="19">
        <f>ROUND((Source!CA156/100)*ROUND((Source!AF156*Source!AV156)*Source!I156, 2), 2)</f>
        <v>80.81</v>
      </c>
      <c r="T157" s="19">
        <f>Source!Y156</f>
        <v>80.81</v>
      </c>
      <c r="U157" s="19">
        <f>ROUND((175/100)*ROUND((Source!AE156*Source!AV156)*Source!I156, 2), 2)</f>
        <v>0</v>
      </c>
      <c r="V157" s="19">
        <f>ROUND((108/100)*ROUND(Source!CS156*Source!I156, 2), 2)</f>
        <v>0</v>
      </c>
    </row>
    <row r="158" spans="1:22" ht="14.25" x14ac:dyDescent="0.2">
      <c r="A158" s="29"/>
      <c r="B158" s="29"/>
      <c r="C158" s="29" t="s">
        <v>418</v>
      </c>
      <c r="D158" s="30"/>
      <c r="E158" s="20"/>
      <c r="F158" s="25">
        <f>Source!AO156</f>
        <v>404.06</v>
      </c>
      <c r="G158" s="31" t="str">
        <f>Source!DG156</f>
        <v/>
      </c>
      <c r="H158" s="20">
        <f>Source!AV156</f>
        <v>1</v>
      </c>
      <c r="I158" s="20">
        <f>IF(Source!BA156&lt;&gt; 0, Source!BA156, 1)</f>
        <v>1</v>
      </c>
      <c r="J158" s="25">
        <f>Source!S156</f>
        <v>808.12</v>
      </c>
      <c r="K158" s="25"/>
    </row>
    <row r="159" spans="1:22" ht="14.25" x14ac:dyDescent="0.2">
      <c r="A159" s="29"/>
      <c r="B159" s="29"/>
      <c r="C159" s="29" t="s">
        <v>425</v>
      </c>
      <c r="D159" s="30"/>
      <c r="E159" s="20"/>
      <c r="F159" s="25">
        <f>Source!AM156</f>
        <v>0.72</v>
      </c>
      <c r="G159" s="31" t="str">
        <f>Source!DE156</f>
        <v/>
      </c>
      <c r="H159" s="20">
        <f>Source!AV156</f>
        <v>1</v>
      </c>
      <c r="I159" s="20">
        <f>IF(Source!BB156&lt;&gt; 0, Source!BB156, 1)</f>
        <v>1</v>
      </c>
      <c r="J159" s="25">
        <f>Source!Q156</f>
        <v>1.44</v>
      </c>
      <c r="K159" s="25"/>
    </row>
    <row r="160" spans="1:22" ht="14.25" x14ac:dyDescent="0.2">
      <c r="A160" s="29"/>
      <c r="B160" s="29"/>
      <c r="C160" s="29" t="s">
        <v>419</v>
      </c>
      <c r="D160" s="30"/>
      <c r="E160" s="20"/>
      <c r="F160" s="25">
        <f>Source!AL156</f>
        <v>0.59</v>
      </c>
      <c r="G160" s="31" t="str">
        <f>Source!DD156</f>
        <v/>
      </c>
      <c r="H160" s="20">
        <f>Source!AW156</f>
        <v>1</v>
      </c>
      <c r="I160" s="20">
        <f>IF(Source!BC156&lt;&gt; 0, Source!BC156, 1)</f>
        <v>1</v>
      </c>
      <c r="J160" s="25">
        <f>Source!P156</f>
        <v>1.18</v>
      </c>
      <c r="K160" s="25"/>
    </row>
    <row r="161" spans="1:22" ht="14.25" x14ac:dyDescent="0.2">
      <c r="A161" s="29"/>
      <c r="B161" s="29"/>
      <c r="C161" s="29" t="s">
        <v>420</v>
      </c>
      <c r="D161" s="30" t="s">
        <v>421</v>
      </c>
      <c r="E161" s="20">
        <f>Source!AT156</f>
        <v>70</v>
      </c>
      <c r="F161" s="25"/>
      <c r="G161" s="31"/>
      <c r="H161" s="20"/>
      <c r="I161" s="20"/>
      <c r="J161" s="25">
        <f>SUM(R157:R160)</f>
        <v>565.67999999999995</v>
      </c>
      <c r="K161" s="25"/>
    </row>
    <row r="162" spans="1:22" ht="14.25" x14ac:dyDescent="0.2">
      <c r="A162" s="29"/>
      <c r="B162" s="29"/>
      <c r="C162" s="29" t="s">
        <v>422</v>
      </c>
      <c r="D162" s="30" t="s">
        <v>421</v>
      </c>
      <c r="E162" s="20">
        <f>Source!AU156</f>
        <v>10</v>
      </c>
      <c r="F162" s="25"/>
      <c r="G162" s="31"/>
      <c r="H162" s="20"/>
      <c r="I162" s="20"/>
      <c r="J162" s="25">
        <f>SUM(T157:T161)</f>
        <v>80.81</v>
      </c>
      <c r="K162" s="25"/>
    </row>
    <row r="163" spans="1:22" ht="14.25" x14ac:dyDescent="0.2">
      <c r="A163" s="29"/>
      <c r="B163" s="29"/>
      <c r="C163" s="29" t="s">
        <v>423</v>
      </c>
      <c r="D163" s="30" t="s">
        <v>424</v>
      </c>
      <c r="E163" s="20">
        <f>Source!AQ156</f>
        <v>0.57999999999999996</v>
      </c>
      <c r="F163" s="25"/>
      <c r="G163" s="31" t="str">
        <f>Source!DI156</f>
        <v/>
      </c>
      <c r="H163" s="20">
        <f>Source!AV156</f>
        <v>1</v>
      </c>
      <c r="I163" s="20"/>
      <c r="J163" s="25"/>
      <c r="K163" s="25">
        <f>Source!U156</f>
        <v>1.1599999999999999</v>
      </c>
    </row>
    <row r="164" spans="1:22" ht="15" x14ac:dyDescent="0.25">
      <c r="A164" s="32"/>
      <c r="B164" s="32"/>
      <c r="C164" s="32"/>
      <c r="D164" s="32"/>
      <c r="E164" s="32"/>
      <c r="F164" s="32"/>
      <c r="G164" s="32"/>
      <c r="H164" s="32"/>
      <c r="I164" s="59">
        <f>J158+J159+J160+J161+J162</f>
        <v>1457.23</v>
      </c>
      <c r="J164" s="59"/>
      <c r="K164" s="33">
        <f>IF(Source!I156&lt;&gt;0, ROUND(I164/Source!I156, 2), 0)</f>
        <v>728.62</v>
      </c>
      <c r="P164" s="34">
        <f>I164</f>
        <v>1457.23</v>
      </c>
    </row>
    <row r="165" spans="1:22" ht="114" x14ac:dyDescent="0.2">
      <c r="A165" s="29">
        <v>16</v>
      </c>
      <c r="B165" s="29" t="str">
        <f>Source!F157</f>
        <v>1.22-2203-118-3/1</v>
      </c>
      <c r="C165" s="29" t="str">
        <f>Source!G157</f>
        <v>Техническое обслуживание системы оповещения и управления эвакуацией (СОУЭ) на базе оборудования типа "Сонар", добавлять к нормам 1.22-2203-118-1/1 и 1.22-2203-118-1/2 на каждую последующую магистральную линию/прим. Панель вызывная накладная Тромбон ВП  / ежемесячное</v>
      </c>
      <c r="D165" s="30" t="str">
        <f>Source!H157</f>
        <v>шт.</v>
      </c>
      <c r="E165" s="20">
        <f>Source!I157</f>
        <v>53</v>
      </c>
      <c r="F165" s="25"/>
      <c r="G165" s="31"/>
      <c r="H165" s="20"/>
      <c r="I165" s="20"/>
      <c r="J165" s="25"/>
      <c r="K165" s="25"/>
      <c r="Q165" s="19">
        <f>ROUND((Source!BZ157/100)*ROUND((Source!AF157*Source!AV157)*Source!I157, 2), 2)</f>
        <v>2584.39</v>
      </c>
      <c r="R165" s="19">
        <f>Source!X157</f>
        <v>2584.39</v>
      </c>
      <c r="S165" s="19">
        <f>ROUND((Source!CA157/100)*ROUND((Source!AF157*Source!AV157)*Source!I157, 2), 2)</f>
        <v>369.2</v>
      </c>
      <c r="T165" s="19">
        <f>Source!Y157</f>
        <v>369.2</v>
      </c>
      <c r="U165" s="19">
        <f>ROUND((175/100)*ROUND((Source!AE157*Source!AV157)*Source!I157, 2), 2)</f>
        <v>0</v>
      </c>
      <c r="V165" s="19">
        <f>ROUND((108/100)*ROUND(Source!CS157*Source!I157, 2), 2)</f>
        <v>0</v>
      </c>
    </row>
    <row r="166" spans="1:22" ht="14.25" x14ac:dyDescent="0.2">
      <c r="A166" s="29"/>
      <c r="B166" s="29"/>
      <c r="C166" s="29" t="s">
        <v>418</v>
      </c>
      <c r="D166" s="30"/>
      <c r="E166" s="20"/>
      <c r="F166" s="25">
        <f>Source!AO157</f>
        <v>69.66</v>
      </c>
      <c r="G166" s="31" t="str">
        <f>Source!DG157</f>
        <v/>
      </c>
      <c r="H166" s="20">
        <f>Source!AV157</f>
        <v>1</v>
      </c>
      <c r="I166" s="20">
        <f>IF(Source!BA157&lt;&gt; 0, Source!BA157, 1)</f>
        <v>1</v>
      </c>
      <c r="J166" s="25">
        <f>Source!S157</f>
        <v>3691.98</v>
      </c>
      <c r="K166" s="25"/>
    </row>
    <row r="167" spans="1:22" ht="14.25" x14ac:dyDescent="0.2">
      <c r="A167" s="29"/>
      <c r="B167" s="29"/>
      <c r="C167" s="29" t="s">
        <v>425</v>
      </c>
      <c r="D167" s="30"/>
      <c r="E167" s="20"/>
      <c r="F167" s="25">
        <f>Source!AM157</f>
        <v>0.09</v>
      </c>
      <c r="G167" s="31" t="str">
        <f>Source!DE157</f>
        <v/>
      </c>
      <c r="H167" s="20">
        <f>Source!AV157</f>
        <v>1</v>
      </c>
      <c r="I167" s="20">
        <f>IF(Source!BB157&lt;&gt; 0, Source!BB157, 1)</f>
        <v>1</v>
      </c>
      <c r="J167" s="25">
        <f>Source!Q157</f>
        <v>4.7699999999999996</v>
      </c>
      <c r="K167" s="25"/>
    </row>
    <row r="168" spans="1:22" ht="14.25" x14ac:dyDescent="0.2">
      <c r="A168" s="29"/>
      <c r="B168" s="29"/>
      <c r="C168" s="29" t="s">
        <v>419</v>
      </c>
      <c r="D168" s="30"/>
      <c r="E168" s="20"/>
      <c r="F168" s="25">
        <f>Source!AL157</f>
        <v>0.24</v>
      </c>
      <c r="G168" s="31" t="str">
        <f>Source!DD157</f>
        <v/>
      </c>
      <c r="H168" s="20">
        <f>Source!AW157</f>
        <v>1</v>
      </c>
      <c r="I168" s="20">
        <f>IF(Source!BC157&lt;&gt; 0, Source!BC157, 1)</f>
        <v>1</v>
      </c>
      <c r="J168" s="25">
        <f>Source!P157</f>
        <v>12.72</v>
      </c>
      <c r="K168" s="25"/>
    </row>
    <row r="169" spans="1:22" ht="14.25" x14ac:dyDescent="0.2">
      <c r="A169" s="29"/>
      <c r="B169" s="29"/>
      <c r="C169" s="29" t="s">
        <v>420</v>
      </c>
      <c r="D169" s="30" t="s">
        <v>421</v>
      </c>
      <c r="E169" s="20">
        <f>Source!AT157</f>
        <v>70</v>
      </c>
      <c r="F169" s="25"/>
      <c r="G169" s="31"/>
      <c r="H169" s="20"/>
      <c r="I169" s="20"/>
      <c r="J169" s="25">
        <f>SUM(R165:R168)</f>
        <v>2584.39</v>
      </c>
      <c r="K169" s="25"/>
    </row>
    <row r="170" spans="1:22" ht="14.25" x14ac:dyDescent="0.2">
      <c r="A170" s="29"/>
      <c r="B170" s="29"/>
      <c r="C170" s="29" t="s">
        <v>422</v>
      </c>
      <c r="D170" s="30" t="s">
        <v>421</v>
      </c>
      <c r="E170" s="20">
        <f>Source!AU157</f>
        <v>10</v>
      </c>
      <c r="F170" s="25"/>
      <c r="G170" s="31"/>
      <c r="H170" s="20"/>
      <c r="I170" s="20"/>
      <c r="J170" s="25">
        <f>SUM(T165:T169)</f>
        <v>369.2</v>
      </c>
      <c r="K170" s="25"/>
    </row>
    <row r="171" spans="1:22" ht="14.25" x14ac:dyDescent="0.2">
      <c r="A171" s="29"/>
      <c r="B171" s="29"/>
      <c r="C171" s="29" t="s">
        <v>423</v>
      </c>
      <c r="D171" s="30" t="s">
        <v>424</v>
      </c>
      <c r="E171" s="20">
        <f>Source!AQ157</f>
        <v>0.1</v>
      </c>
      <c r="F171" s="25"/>
      <c r="G171" s="31" t="str">
        <f>Source!DI157</f>
        <v/>
      </c>
      <c r="H171" s="20">
        <f>Source!AV157</f>
        <v>1</v>
      </c>
      <c r="I171" s="20"/>
      <c r="J171" s="25"/>
      <c r="K171" s="25">
        <f>Source!U157</f>
        <v>5.3000000000000007</v>
      </c>
    </row>
    <row r="172" spans="1:22" ht="15" x14ac:dyDescent="0.25">
      <c r="A172" s="32"/>
      <c r="B172" s="32"/>
      <c r="C172" s="32"/>
      <c r="D172" s="32"/>
      <c r="E172" s="32"/>
      <c r="F172" s="32"/>
      <c r="G172" s="32"/>
      <c r="H172" s="32"/>
      <c r="I172" s="59">
        <f>J166+J167+J168+J169+J170</f>
        <v>6663.0599999999995</v>
      </c>
      <c r="J172" s="59"/>
      <c r="K172" s="33">
        <f>IF(Source!I157&lt;&gt;0, ROUND(I172/Source!I157, 2), 0)</f>
        <v>125.72</v>
      </c>
      <c r="P172" s="34">
        <f>I172</f>
        <v>6663.0599999999995</v>
      </c>
    </row>
    <row r="174" spans="1:22" ht="15" x14ac:dyDescent="0.25">
      <c r="A174" s="62" t="str">
        <f>CONCATENATE("Итого по разделу: ",IF(Source!G161&lt;&gt;"Новый раздел", Source!G161, ""))</f>
        <v>Итого по разделу: Система оповещения и управления эвакуацией</v>
      </c>
      <c r="B174" s="62"/>
      <c r="C174" s="62"/>
      <c r="D174" s="62"/>
      <c r="E174" s="62"/>
      <c r="F174" s="62"/>
      <c r="G174" s="62"/>
      <c r="H174" s="62"/>
      <c r="I174" s="60">
        <f>SUM(P141:P173)</f>
        <v>127486.18</v>
      </c>
      <c r="J174" s="61"/>
      <c r="K174" s="11"/>
    </row>
    <row r="176" spans="1:22" hidden="1" x14ac:dyDescent="0.2"/>
    <row r="177" spans="1:22" ht="16.5" hidden="1" x14ac:dyDescent="0.25">
      <c r="A177" s="58" t="str">
        <f>CONCATENATE("Раздел: ",IF(Source!G191&lt;&gt;"Новый раздел", Source!G191, ""))</f>
        <v>Раздел: Система автоматического водяного пожаротушения</v>
      </c>
      <c r="B177" s="58"/>
      <c r="C177" s="58"/>
      <c r="D177" s="58"/>
      <c r="E177" s="58"/>
      <c r="F177" s="58"/>
      <c r="G177" s="58"/>
      <c r="H177" s="58"/>
      <c r="I177" s="58"/>
      <c r="J177" s="58"/>
      <c r="K177" s="58"/>
    </row>
    <row r="178" spans="1:22" hidden="1" x14ac:dyDescent="0.2"/>
    <row r="179" spans="1:22" ht="15" hidden="1" x14ac:dyDescent="0.25">
      <c r="A179" s="62" t="str">
        <f>CONCATENATE("Итого по разделу: ",IF(Source!G226&lt;&gt;"Новый раздел", Source!G226, ""))</f>
        <v>Итого по разделу: Система автоматического водяного пожаротушения</v>
      </c>
      <c r="B179" s="62"/>
      <c r="C179" s="62"/>
      <c r="D179" s="62"/>
      <c r="E179" s="62"/>
      <c r="F179" s="62"/>
      <c r="G179" s="62"/>
      <c r="H179" s="62"/>
      <c r="I179" s="60">
        <f>SUM(P177:P178)</f>
        <v>0</v>
      </c>
      <c r="J179" s="61"/>
      <c r="K179" s="11"/>
    </row>
    <row r="180" spans="1:22" hidden="1" x14ac:dyDescent="0.2"/>
    <row r="181" spans="1:22" hidden="1" x14ac:dyDescent="0.2"/>
    <row r="182" spans="1:22" ht="16.5" x14ac:dyDescent="0.25">
      <c r="A182" s="58" t="str">
        <f>CONCATENATE(" ",IF(Source!G256&lt;&gt;"Новый раздел", Source!G256, ""))</f>
        <v xml:space="preserve"> Раздел: 4. Элементы автоматических систем противодымной защиты ( ЭАСПДЗ )</v>
      </c>
      <c r="B182" s="58"/>
      <c r="C182" s="58"/>
      <c r="D182" s="58"/>
      <c r="E182" s="58"/>
      <c r="F182" s="58"/>
      <c r="G182" s="58"/>
      <c r="H182" s="58"/>
      <c r="I182" s="58"/>
      <c r="J182" s="58"/>
      <c r="K182" s="58"/>
    </row>
    <row r="183" spans="1:22" ht="114" x14ac:dyDescent="0.2">
      <c r="A183" s="29">
        <v>17</v>
      </c>
      <c r="B183" s="29" t="str">
        <f>Source!F260</f>
        <v>1.22-2203-76-1/1</v>
      </c>
      <c r="C183" s="29" t="str">
        <f>Source!G260</f>
        <v>Техническое обслуживание устройства сигнально-пускового пожарного адресуемого типа УСПП 01041-8-1 "Гамма-Т" / прим.Устройство дистанционного пуска электроконтактное адресное "Пуск дымоудаления" УДП 513-11 прот. R3 / ежемесячно</v>
      </c>
      <c r="D183" s="30" t="str">
        <f>Source!H260</f>
        <v>шт.</v>
      </c>
      <c r="E183" s="20">
        <f>Source!I260</f>
        <v>9</v>
      </c>
      <c r="F183" s="25"/>
      <c r="G183" s="31"/>
      <c r="H183" s="20"/>
      <c r="I183" s="20"/>
      <c r="J183" s="25"/>
      <c r="K183" s="25"/>
      <c r="Q183" s="19">
        <f>ROUND((Source!BZ260/100)*ROUND((Source!AF260*Source!AV260)*Source!I260, 2), 2)</f>
        <v>3247.78</v>
      </c>
      <c r="R183" s="19">
        <f>Source!X260</f>
        <v>3247.78</v>
      </c>
      <c r="S183" s="19">
        <f>ROUND((Source!CA260/100)*ROUND((Source!AF260*Source!AV260)*Source!I260, 2), 2)</f>
        <v>463.97</v>
      </c>
      <c r="T183" s="19">
        <f>Source!Y260</f>
        <v>463.97</v>
      </c>
      <c r="U183" s="19">
        <f>ROUND((175/100)*ROUND((Source!AE260*Source!AV260)*Source!I260, 2), 2)</f>
        <v>0</v>
      </c>
      <c r="V183" s="19">
        <f>ROUND((108/100)*ROUND(Source!CS260*Source!I260, 2), 2)</f>
        <v>0</v>
      </c>
    </row>
    <row r="184" spans="1:22" ht="14.25" x14ac:dyDescent="0.2">
      <c r="A184" s="29"/>
      <c r="B184" s="29"/>
      <c r="C184" s="29" t="s">
        <v>418</v>
      </c>
      <c r="D184" s="30"/>
      <c r="E184" s="20"/>
      <c r="F184" s="25">
        <f>Source!AO260</f>
        <v>515.52</v>
      </c>
      <c r="G184" s="31" t="str">
        <f>Source!DG260</f>
        <v/>
      </c>
      <c r="H184" s="20">
        <f>Source!AV260</f>
        <v>1</v>
      </c>
      <c r="I184" s="20">
        <f>IF(Source!BA260&lt;&gt; 0, Source!BA260, 1)</f>
        <v>1</v>
      </c>
      <c r="J184" s="25">
        <f>Source!S260</f>
        <v>4639.68</v>
      </c>
      <c r="K184" s="25"/>
    </row>
    <row r="185" spans="1:22" ht="14.25" x14ac:dyDescent="0.2">
      <c r="A185" s="29"/>
      <c r="B185" s="29"/>
      <c r="C185" s="29" t="s">
        <v>419</v>
      </c>
      <c r="D185" s="30"/>
      <c r="E185" s="20"/>
      <c r="F185" s="25">
        <f>Source!AL260</f>
        <v>3.85</v>
      </c>
      <c r="G185" s="31" t="str">
        <f>Source!DD260</f>
        <v/>
      </c>
      <c r="H185" s="20">
        <f>Source!AW260</f>
        <v>1</v>
      </c>
      <c r="I185" s="20">
        <f>IF(Source!BC260&lt;&gt; 0, Source!BC260, 1)</f>
        <v>1</v>
      </c>
      <c r="J185" s="25">
        <f>Source!P260</f>
        <v>34.65</v>
      </c>
      <c r="K185" s="25"/>
    </row>
    <row r="186" spans="1:22" ht="14.25" x14ac:dyDescent="0.2">
      <c r="A186" s="29"/>
      <c r="B186" s="29"/>
      <c r="C186" s="29" t="s">
        <v>420</v>
      </c>
      <c r="D186" s="30" t="s">
        <v>421</v>
      </c>
      <c r="E186" s="20">
        <f>Source!AT260</f>
        <v>70</v>
      </c>
      <c r="F186" s="25"/>
      <c r="G186" s="31"/>
      <c r="H186" s="20"/>
      <c r="I186" s="20"/>
      <c r="J186" s="25">
        <f>SUM(R183:R185)</f>
        <v>3247.78</v>
      </c>
      <c r="K186" s="25"/>
    </row>
    <row r="187" spans="1:22" ht="14.25" x14ac:dyDescent="0.2">
      <c r="A187" s="29"/>
      <c r="B187" s="29"/>
      <c r="C187" s="29" t="s">
        <v>422</v>
      </c>
      <c r="D187" s="30" t="s">
        <v>421</v>
      </c>
      <c r="E187" s="20">
        <f>Source!AU260</f>
        <v>10</v>
      </c>
      <c r="F187" s="25"/>
      <c r="G187" s="31"/>
      <c r="H187" s="20"/>
      <c r="I187" s="20"/>
      <c r="J187" s="25">
        <f>SUM(T183:T186)</f>
        <v>463.97</v>
      </c>
      <c r="K187" s="25"/>
    </row>
    <row r="188" spans="1:22" ht="14.25" x14ac:dyDescent="0.2">
      <c r="A188" s="29"/>
      <c r="B188" s="29"/>
      <c r="C188" s="29" t="s">
        <v>423</v>
      </c>
      <c r="D188" s="30" t="s">
        <v>424</v>
      </c>
      <c r="E188" s="20">
        <f>Source!AQ260</f>
        <v>0.74</v>
      </c>
      <c r="F188" s="25"/>
      <c r="G188" s="31" t="str">
        <f>Source!DI260</f>
        <v/>
      </c>
      <c r="H188" s="20">
        <f>Source!AV260</f>
        <v>1</v>
      </c>
      <c r="I188" s="20"/>
      <c r="J188" s="25"/>
      <c r="K188" s="25">
        <f>Source!U260</f>
        <v>6.66</v>
      </c>
    </row>
    <row r="189" spans="1:22" ht="15" x14ac:dyDescent="0.25">
      <c r="A189" s="32"/>
      <c r="B189" s="32"/>
      <c r="C189" s="32"/>
      <c r="D189" s="32"/>
      <c r="E189" s="32"/>
      <c r="F189" s="32"/>
      <c r="G189" s="32"/>
      <c r="H189" s="32"/>
      <c r="I189" s="59">
        <f>J184+J185+J186+J187</f>
        <v>8386.08</v>
      </c>
      <c r="J189" s="59"/>
      <c r="K189" s="33">
        <f>IF(Source!I260&lt;&gt;0, ROUND(I189/Source!I260, 2), 0)</f>
        <v>931.79</v>
      </c>
      <c r="P189" s="34">
        <f>I189</f>
        <v>8386.08</v>
      </c>
    </row>
    <row r="190" spans="1:22" ht="71.25" x14ac:dyDescent="0.2">
      <c r="A190" s="29">
        <v>18</v>
      </c>
      <c r="B190" s="29" t="str">
        <f>Source!F261</f>
        <v>1.21-2303-15-1/1</v>
      </c>
      <c r="C190" s="29" t="str">
        <f>Source!G261</f>
        <v>Техническое обслуживание кнопки управления, число кнопок до 4 /прим. Пост кнопочный для местного управления 2 кнопки красная/черная с фиксацией IP54 / ежемесячно</v>
      </c>
      <c r="D190" s="30" t="str">
        <f>Source!H261</f>
        <v>10 шт.</v>
      </c>
      <c r="E190" s="20">
        <f>Source!I261</f>
        <v>2.1</v>
      </c>
      <c r="F190" s="25"/>
      <c r="G190" s="31"/>
      <c r="H190" s="20"/>
      <c r="I190" s="20"/>
      <c r="J190" s="25"/>
      <c r="K190" s="25"/>
      <c r="Q190" s="19">
        <f>ROUND((Source!BZ261/100)*ROUND((Source!AF261*Source!AV261)*Source!I261, 2), 2)</f>
        <v>285.89</v>
      </c>
      <c r="R190" s="19">
        <f>Source!X261</f>
        <v>285.89</v>
      </c>
      <c r="S190" s="19">
        <f>ROUND((Source!CA261/100)*ROUND((Source!AF261*Source!AV261)*Source!I261, 2), 2)</f>
        <v>40.840000000000003</v>
      </c>
      <c r="T190" s="19">
        <f>Source!Y261</f>
        <v>40.840000000000003</v>
      </c>
      <c r="U190" s="19">
        <f>ROUND((175/100)*ROUND((Source!AE261*Source!AV261)*Source!I261, 2), 2)</f>
        <v>0</v>
      </c>
      <c r="V190" s="19">
        <f>ROUND((108/100)*ROUND(Source!CS261*Source!I261, 2), 2)</f>
        <v>0</v>
      </c>
    </row>
    <row r="191" spans="1:22" ht="14.25" x14ac:dyDescent="0.2">
      <c r="A191" s="29"/>
      <c r="B191" s="29"/>
      <c r="C191" s="29" t="s">
        <v>418</v>
      </c>
      <c r="D191" s="30"/>
      <c r="E191" s="20"/>
      <c r="F191" s="25">
        <f>Source!AO261</f>
        <v>194.48</v>
      </c>
      <c r="G191" s="31" t="str">
        <f>Source!DG261</f>
        <v/>
      </c>
      <c r="H191" s="20">
        <f>Source!AV261</f>
        <v>1</v>
      </c>
      <c r="I191" s="20">
        <f>IF(Source!BA261&lt;&gt; 0, Source!BA261, 1)</f>
        <v>1</v>
      </c>
      <c r="J191" s="25">
        <f>Source!S261</f>
        <v>408.41</v>
      </c>
      <c r="K191" s="25"/>
    </row>
    <row r="192" spans="1:22" ht="14.25" x14ac:dyDescent="0.2">
      <c r="A192" s="29"/>
      <c r="B192" s="29"/>
      <c r="C192" s="29" t="s">
        <v>420</v>
      </c>
      <c r="D192" s="30" t="s">
        <v>421</v>
      </c>
      <c r="E192" s="20">
        <f>Source!AT261</f>
        <v>70</v>
      </c>
      <c r="F192" s="25"/>
      <c r="G192" s="31"/>
      <c r="H192" s="20"/>
      <c r="I192" s="20"/>
      <c r="J192" s="25">
        <f>SUM(R190:R191)</f>
        <v>285.89</v>
      </c>
      <c r="K192" s="25"/>
    </row>
    <row r="193" spans="1:32" ht="14.25" x14ac:dyDescent="0.2">
      <c r="A193" s="29"/>
      <c r="B193" s="29"/>
      <c r="C193" s="29" t="s">
        <v>422</v>
      </c>
      <c r="D193" s="30" t="s">
        <v>421</v>
      </c>
      <c r="E193" s="20">
        <f>Source!AU261</f>
        <v>10</v>
      </c>
      <c r="F193" s="25"/>
      <c r="G193" s="31"/>
      <c r="H193" s="20"/>
      <c r="I193" s="20"/>
      <c r="J193" s="25">
        <f>SUM(T190:T192)</f>
        <v>40.840000000000003</v>
      </c>
      <c r="K193" s="25"/>
    </row>
    <row r="194" spans="1:32" ht="14.25" x14ac:dyDescent="0.2">
      <c r="A194" s="29"/>
      <c r="B194" s="29"/>
      <c r="C194" s="29" t="s">
        <v>423</v>
      </c>
      <c r="D194" s="30" t="s">
        <v>424</v>
      </c>
      <c r="E194" s="20">
        <f>Source!AQ261</f>
        <v>0.3</v>
      </c>
      <c r="F194" s="25"/>
      <c r="G194" s="31" t="str">
        <f>Source!DI261</f>
        <v/>
      </c>
      <c r="H194" s="20">
        <f>Source!AV261</f>
        <v>1</v>
      </c>
      <c r="I194" s="20"/>
      <c r="J194" s="25"/>
      <c r="K194" s="25">
        <f>Source!U261</f>
        <v>0.63</v>
      </c>
    </row>
    <row r="195" spans="1:32" ht="15" x14ac:dyDescent="0.25">
      <c r="A195" s="32"/>
      <c r="B195" s="32"/>
      <c r="C195" s="32"/>
      <c r="D195" s="32"/>
      <c r="E195" s="32"/>
      <c r="F195" s="32"/>
      <c r="G195" s="32"/>
      <c r="H195" s="32"/>
      <c r="I195" s="59">
        <f>J191+J192+J193</f>
        <v>735.14</v>
      </c>
      <c r="J195" s="59"/>
      <c r="K195" s="33">
        <f>IF(Source!I261&lt;&gt;0, ROUND(I195/Source!I261, 2), 0)</f>
        <v>350.07</v>
      </c>
      <c r="P195" s="34">
        <f>I195</f>
        <v>735.14</v>
      </c>
    </row>
    <row r="196" spans="1:32" ht="85.5" x14ac:dyDescent="0.2">
      <c r="A196" s="29">
        <v>19</v>
      </c>
      <c r="B196" s="29" t="str">
        <f>Source!F262</f>
        <v>1.22-2203-104-11/1</v>
      </c>
      <c r="C196" s="29" t="str">
        <f>Source!G262</f>
        <v>Техническое обслуживание приборов системы охранно-пожарной сигнализации на базе оборудования С2000, блок сигнально-пусковой С2000-СП4 /прим. Модуль управления клапаном МДУ-1С-R3 / годовое</v>
      </c>
      <c r="D196" s="30" t="str">
        <f>Source!H262</f>
        <v>шт.</v>
      </c>
      <c r="E196" s="20">
        <f>Source!I262</f>
        <v>21</v>
      </c>
      <c r="F196" s="25"/>
      <c r="G196" s="31"/>
      <c r="H196" s="20"/>
      <c r="I196" s="20"/>
      <c r="J196" s="25"/>
      <c r="K196" s="25"/>
      <c r="Q196" s="19">
        <f>ROUND((Source!BZ262/100)*ROUND((Source!AF262*Source!AV262)*Source!I262, 2), 2)</f>
        <v>1331.31</v>
      </c>
      <c r="R196" s="19">
        <f>Source!X262</f>
        <v>1331.31</v>
      </c>
      <c r="S196" s="19">
        <f>ROUND((Source!CA262/100)*ROUND((Source!AF262*Source!AV262)*Source!I262, 2), 2)</f>
        <v>190.19</v>
      </c>
      <c r="T196" s="19">
        <f>Source!Y262</f>
        <v>190.19</v>
      </c>
      <c r="U196" s="19">
        <f>ROUND((175/100)*ROUND((Source!AE262*Source!AV262)*Source!I262, 2), 2)</f>
        <v>0</v>
      </c>
      <c r="V196" s="19">
        <f>ROUND((108/100)*ROUND(Source!CS262*Source!I262, 2), 2)</f>
        <v>0</v>
      </c>
    </row>
    <row r="197" spans="1:32" ht="14.25" x14ac:dyDescent="0.2">
      <c r="A197" s="29"/>
      <c r="B197" s="29"/>
      <c r="C197" s="29" t="s">
        <v>418</v>
      </c>
      <c r="D197" s="30"/>
      <c r="E197" s="20"/>
      <c r="F197" s="25">
        <f>Source!AO262</f>
        <v>181.13</v>
      </c>
      <c r="G197" s="31" t="str">
        <f>Source!DG262</f>
        <v>/2</v>
      </c>
      <c r="H197" s="20">
        <f>Source!AV262</f>
        <v>1</v>
      </c>
      <c r="I197" s="20">
        <f>IF(Source!BA262&lt;&gt; 0, Source!BA262, 1)</f>
        <v>1</v>
      </c>
      <c r="J197" s="25">
        <f>Source!S262</f>
        <v>1901.87</v>
      </c>
      <c r="K197" s="25"/>
    </row>
    <row r="198" spans="1:32" ht="14.25" x14ac:dyDescent="0.2">
      <c r="A198" s="29"/>
      <c r="B198" s="29"/>
      <c r="C198" s="29" t="s">
        <v>419</v>
      </c>
      <c r="D198" s="30"/>
      <c r="E198" s="20"/>
      <c r="F198" s="25">
        <f>Source!AL262</f>
        <v>66.959999999999994</v>
      </c>
      <c r="G198" s="31" t="str">
        <f>Source!DD262</f>
        <v>/2</v>
      </c>
      <c r="H198" s="20">
        <f>Source!AW262</f>
        <v>1</v>
      </c>
      <c r="I198" s="20">
        <f>IF(Source!BC262&lt;&gt; 0, Source!BC262, 1)</f>
        <v>1</v>
      </c>
      <c r="J198" s="25">
        <f>Source!P262</f>
        <v>703.08</v>
      </c>
      <c r="K198" s="25"/>
    </row>
    <row r="199" spans="1:32" ht="14.25" x14ac:dyDescent="0.2">
      <c r="A199" s="29"/>
      <c r="B199" s="29"/>
      <c r="C199" s="29" t="s">
        <v>420</v>
      </c>
      <c r="D199" s="30" t="s">
        <v>421</v>
      </c>
      <c r="E199" s="20">
        <f>Source!AT262</f>
        <v>70</v>
      </c>
      <c r="F199" s="25"/>
      <c r="G199" s="31"/>
      <c r="H199" s="20"/>
      <c r="I199" s="20"/>
      <c r="J199" s="25">
        <f>SUM(R196:R198)</f>
        <v>1331.31</v>
      </c>
      <c r="K199" s="25"/>
    </row>
    <row r="200" spans="1:32" ht="14.25" x14ac:dyDescent="0.2">
      <c r="A200" s="29"/>
      <c r="B200" s="29"/>
      <c r="C200" s="29" t="s">
        <v>422</v>
      </c>
      <c r="D200" s="30" t="s">
        <v>421</v>
      </c>
      <c r="E200" s="20">
        <f>Source!AU262</f>
        <v>10</v>
      </c>
      <c r="F200" s="25"/>
      <c r="G200" s="31"/>
      <c r="H200" s="20"/>
      <c r="I200" s="20"/>
      <c r="J200" s="25">
        <f>SUM(T196:T199)</f>
        <v>190.19</v>
      </c>
      <c r="K200" s="25"/>
    </row>
    <row r="201" spans="1:32" ht="14.25" x14ac:dyDescent="0.2">
      <c r="A201" s="29"/>
      <c r="B201" s="29"/>
      <c r="C201" s="29" t="s">
        <v>423</v>
      </c>
      <c r="D201" s="30" t="s">
        <v>424</v>
      </c>
      <c r="E201" s="20">
        <f>Source!AQ262</f>
        <v>0.26</v>
      </c>
      <c r="F201" s="25"/>
      <c r="G201" s="31" t="str">
        <f>Source!DI262</f>
        <v>/2</v>
      </c>
      <c r="H201" s="20">
        <f>Source!AV262</f>
        <v>1</v>
      </c>
      <c r="I201" s="20"/>
      <c r="J201" s="25"/>
      <c r="K201" s="25">
        <f>Source!U262</f>
        <v>2.73</v>
      </c>
    </row>
    <row r="202" spans="1:32" ht="15" x14ac:dyDescent="0.25">
      <c r="A202" s="32"/>
      <c r="B202" s="32"/>
      <c r="C202" s="32"/>
      <c r="D202" s="32"/>
      <c r="E202" s="32"/>
      <c r="F202" s="32"/>
      <c r="G202" s="32"/>
      <c r="H202" s="32"/>
      <c r="I202" s="59">
        <f>J197+J198+J199+J200</f>
        <v>4126.45</v>
      </c>
      <c r="J202" s="59"/>
      <c r="K202" s="33">
        <f>IF(Source!I262&lt;&gt;0, ROUND(I202/Source!I262, 2), 0)</f>
        <v>196.5</v>
      </c>
      <c r="P202" s="34">
        <f>I202</f>
        <v>4126.45</v>
      </c>
    </row>
    <row r="204" spans="1:32" ht="15" x14ac:dyDescent="0.25">
      <c r="A204" s="62" t="str">
        <f>CONCATENATE("Итого по разделу: ",IF(Source!G265&lt;&gt;"Новый раздел", Source!G265, ""))</f>
        <v>Итого по разделу: Раздел: 4. Элементы автоматических систем противодымной защиты ( ЭАСПДЗ )</v>
      </c>
      <c r="B204" s="62"/>
      <c r="C204" s="62"/>
      <c r="D204" s="62"/>
      <c r="E204" s="62"/>
      <c r="F204" s="62"/>
      <c r="G204" s="62"/>
      <c r="H204" s="62"/>
      <c r="I204" s="60">
        <f>SUM(P182:P203)</f>
        <v>13247.669999999998</v>
      </c>
      <c r="J204" s="61"/>
      <c r="K204" s="11"/>
      <c r="AF204" s="37" t="str">
        <f>CONCATENATE("Итого по разделу: ",IF(Source!G265&lt;&gt;"Новый раздел", Source!G265, ""))</f>
        <v>Итого по разделу: Раздел: 4. Элементы автоматических систем противодымной защиты ( ЭАСПДЗ )</v>
      </c>
    </row>
    <row r="207" spans="1:32" ht="16.5" hidden="1" x14ac:dyDescent="0.25">
      <c r="A207" s="58" t="str">
        <f>CONCATENATE("Раздел: ",IF(Source!G295&lt;&gt;"Новый раздел", Source!G295, ""))</f>
        <v>Раздел: Раздел: 5. Огнезадерживающие клапана</v>
      </c>
      <c r="B207" s="58"/>
      <c r="C207" s="58"/>
      <c r="D207" s="58"/>
      <c r="E207" s="58"/>
      <c r="F207" s="58"/>
      <c r="G207" s="58"/>
      <c r="H207" s="58"/>
      <c r="I207" s="58"/>
      <c r="J207" s="58"/>
      <c r="K207" s="58"/>
    </row>
    <row r="208" spans="1:32" hidden="1" x14ac:dyDescent="0.2"/>
    <row r="209" spans="1:22" ht="15" hidden="1" x14ac:dyDescent="0.25">
      <c r="A209" s="62" t="str">
        <f>CONCATENATE("Итого по разделу: ",IF(Source!G302&lt;&gt;"Новый раздел", Source!G302, ""))</f>
        <v>Итого по разделу: Раздел: 5. Огнезадерживающие клапана</v>
      </c>
      <c r="B209" s="62"/>
      <c r="C209" s="62"/>
      <c r="D209" s="62"/>
      <c r="E209" s="62"/>
      <c r="F209" s="62"/>
      <c r="G209" s="62"/>
      <c r="H209" s="62"/>
      <c r="I209" s="60">
        <f>SUM(P207:P208)</f>
        <v>0</v>
      </c>
      <c r="J209" s="61"/>
      <c r="K209" s="11"/>
    </row>
    <row r="210" spans="1:22" hidden="1" x14ac:dyDescent="0.2"/>
    <row r="211" spans="1:22" hidden="1" x14ac:dyDescent="0.2"/>
    <row r="212" spans="1:22" ht="16.5" x14ac:dyDescent="0.25">
      <c r="A212" s="58" t="str">
        <f>CONCATENATE(" ",IF(Source!G332&lt;&gt;"Новый раздел", Source!G332, ""))</f>
        <v xml:space="preserve"> Раздел: 6. Система газового пожаротушения</v>
      </c>
      <c r="B212" s="58"/>
      <c r="C212" s="58"/>
      <c r="D212" s="58"/>
      <c r="E212" s="58"/>
      <c r="F212" s="58"/>
      <c r="G212" s="58"/>
      <c r="H212" s="58"/>
      <c r="I212" s="58"/>
      <c r="J212" s="58"/>
      <c r="K212" s="58"/>
    </row>
    <row r="213" spans="1:22" ht="71.25" x14ac:dyDescent="0.2">
      <c r="A213" s="29">
        <v>20</v>
      </c>
      <c r="B213" s="29" t="str">
        <f>Source!F336</f>
        <v>1.24-2303-18-1/1</v>
      </c>
      <c r="C213" s="29" t="str">
        <f>Source!G336</f>
        <v>Техническое обслуживание системы газового пожаротушения, модуль типа MX-1230 - ежемесячное/прим. Модуль газового пожаротушения МГП-1-65-хх-хх</v>
      </c>
      <c r="D213" s="30" t="str">
        <f>Source!H336</f>
        <v>1 модуль</v>
      </c>
      <c r="E213" s="20">
        <f>Source!I336</f>
        <v>10</v>
      </c>
      <c r="F213" s="25"/>
      <c r="G213" s="31"/>
      <c r="H213" s="20"/>
      <c r="I213" s="20"/>
      <c r="J213" s="25"/>
      <c r="K213" s="25"/>
      <c r="Q213" s="19">
        <f>ROUND((Source!BZ336/100)*ROUND((Source!AF336*Source!AV336)*Source!I336, 2), 2)</f>
        <v>4358.13</v>
      </c>
      <c r="R213" s="19">
        <f>Source!X336</f>
        <v>4358.13</v>
      </c>
      <c r="S213" s="19">
        <f>ROUND((Source!CA336/100)*ROUND((Source!AF336*Source!AV336)*Source!I336, 2), 2)</f>
        <v>622.59</v>
      </c>
      <c r="T213" s="19">
        <f>Source!Y336</f>
        <v>622.59</v>
      </c>
      <c r="U213" s="19">
        <f>ROUND((175/100)*ROUND((Source!AE336*Source!AV336)*Source!I336, 2), 2)</f>
        <v>0</v>
      </c>
      <c r="V213" s="19">
        <f>ROUND((108/100)*ROUND(Source!CS336*Source!I336, 2), 2)</f>
        <v>0</v>
      </c>
    </row>
    <row r="214" spans="1:22" ht="14.25" x14ac:dyDescent="0.2">
      <c r="A214" s="29"/>
      <c r="B214" s="29"/>
      <c r="C214" s="29" t="s">
        <v>418</v>
      </c>
      <c r="D214" s="30"/>
      <c r="E214" s="20"/>
      <c r="F214" s="25">
        <f>Source!AO336</f>
        <v>207.53</v>
      </c>
      <c r="G214" s="31" t="str">
        <f>Source!DG336</f>
        <v>*3</v>
      </c>
      <c r="H214" s="20">
        <f>Source!AV336</f>
        <v>1</v>
      </c>
      <c r="I214" s="20">
        <f>IF(Source!BA336&lt;&gt; 0, Source!BA336, 1)</f>
        <v>1</v>
      </c>
      <c r="J214" s="25">
        <f>Source!S336</f>
        <v>6225.9</v>
      </c>
      <c r="K214" s="25"/>
    </row>
    <row r="215" spans="1:22" ht="14.25" x14ac:dyDescent="0.2">
      <c r="A215" s="29"/>
      <c r="B215" s="29"/>
      <c r="C215" s="29" t="s">
        <v>419</v>
      </c>
      <c r="D215" s="30"/>
      <c r="E215" s="20"/>
      <c r="F215" s="25">
        <f>Source!AL336</f>
        <v>5.92</v>
      </c>
      <c r="G215" s="31" t="str">
        <f>Source!DD336</f>
        <v>*3</v>
      </c>
      <c r="H215" s="20">
        <f>Source!AW336</f>
        <v>1</v>
      </c>
      <c r="I215" s="20">
        <f>IF(Source!BC336&lt;&gt; 0, Source!BC336, 1)</f>
        <v>1</v>
      </c>
      <c r="J215" s="25">
        <f>Source!P336</f>
        <v>177.6</v>
      </c>
      <c r="K215" s="25"/>
    </row>
    <row r="216" spans="1:22" ht="14.25" x14ac:dyDescent="0.2">
      <c r="A216" s="29"/>
      <c r="B216" s="29"/>
      <c r="C216" s="29" t="s">
        <v>420</v>
      </c>
      <c r="D216" s="30" t="s">
        <v>421</v>
      </c>
      <c r="E216" s="20">
        <f>Source!AT336</f>
        <v>70</v>
      </c>
      <c r="F216" s="25"/>
      <c r="G216" s="31"/>
      <c r="H216" s="20"/>
      <c r="I216" s="20"/>
      <c r="J216" s="25">
        <f>SUM(R213:R215)</f>
        <v>4358.13</v>
      </c>
      <c r="K216" s="25"/>
    </row>
    <row r="217" spans="1:22" ht="14.25" x14ac:dyDescent="0.2">
      <c r="A217" s="29"/>
      <c r="B217" s="29"/>
      <c r="C217" s="29" t="s">
        <v>422</v>
      </c>
      <c r="D217" s="30" t="s">
        <v>421</v>
      </c>
      <c r="E217" s="20">
        <f>Source!AU336</f>
        <v>10</v>
      </c>
      <c r="F217" s="25"/>
      <c r="G217" s="31"/>
      <c r="H217" s="20"/>
      <c r="I217" s="20"/>
      <c r="J217" s="25">
        <f>SUM(T213:T216)</f>
        <v>622.59</v>
      </c>
      <c r="K217" s="25"/>
    </row>
    <row r="218" spans="1:22" ht="14.25" x14ac:dyDescent="0.2">
      <c r="A218" s="29"/>
      <c r="B218" s="29"/>
      <c r="C218" s="29" t="s">
        <v>423</v>
      </c>
      <c r="D218" s="30" t="s">
        <v>424</v>
      </c>
      <c r="E218" s="20">
        <f>Source!AQ336</f>
        <v>0.26</v>
      </c>
      <c r="F218" s="25"/>
      <c r="G218" s="31" t="str">
        <f>Source!DI336</f>
        <v>*3</v>
      </c>
      <c r="H218" s="20">
        <f>Source!AV336</f>
        <v>1</v>
      </c>
      <c r="I218" s="20"/>
      <c r="J218" s="25"/>
      <c r="K218" s="25">
        <f>Source!U336</f>
        <v>7.8000000000000007</v>
      </c>
    </row>
    <row r="219" spans="1:22" ht="15" x14ac:dyDescent="0.25">
      <c r="A219" s="32"/>
      <c r="B219" s="32"/>
      <c r="C219" s="32"/>
      <c r="D219" s="32"/>
      <c r="E219" s="32"/>
      <c r="F219" s="32"/>
      <c r="G219" s="32"/>
      <c r="H219" s="32"/>
      <c r="I219" s="59">
        <f>J214+J215+J216+J217</f>
        <v>11384.220000000001</v>
      </c>
      <c r="J219" s="59"/>
      <c r="K219" s="33">
        <f>IF(Source!I336&lt;&gt;0, ROUND(I219/Source!I336, 2), 0)</f>
        <v>1138.42</v>
      </c>
      <c r="P219" s="34">
        <f>I219</f>
        <v>11384.220000000001</v>
      </c>
    </row>
    <row r="220" spans="1:22" ht="71.25" x14ac:dyDescent="0.2">
      <c r="A220" s="29">
        <v>21</v>
      </c>
      <c r="B220" s="29" t="str">
        <f>Source!F337</f>
        <v>1.22-2203-102-1/1</v>
      </c>
      <c r="C220" s="29" t="str">
        <f>Source!G337</f>
        <v>Техническое обслуживание и регулировка извещателя пожарного ручного /прим. Пиротехническое пусковое устройство ППТ, УП-150ЭГП / ежемесячное</v>
      </c>
      <c r="D220" s="30" t="str">
        <f>Source!H337</f>
        <v>шт.</v>
      </c>
      <c r="E220" s="20">
        <f>Source!I337</f>
        <v>10</v>
      </c>
      <c r="F220" s="25"/>
      <c r="G220" s="31"/>
      <c r="H220" s="20"/>
      <c r="I220" s="20"/>
      <c r="J220" s="25"/>
      <c r="K220" s="25"/>
      <c r="Q220" s="19">
        <f>ROUND((Source!BZ337/100)*ROUND((Source!AF337*Source!AV337)*Source!I337, 2), 2)</f>
        <v>5717.67</v>
      </c>
      <c r="R220" s="19">
        <f>Source!X337</f>
        <v>5717.67</v>
      </c>
      <c r="S220" s="19">
        <f>ROUND((Source!CA337/100)*ROUND((Source!AF337*Source!AV337)*Source!I337, 2), 2)</f>
        <v>816.81</v>
      </c>
      <c r="T220" s="19">
        <f>Source!Y337</f>
        <v>816.81</v>
      </c>
      <c r="U220" s="19">
        <f>ROUND((175/100)*ROUND((Source!AE337*Source!AV337)*Source!I337, 2), 2)</f>
        <v>0</v>
      </c>
      <c r="V220" s="19">
        <f>ROUND((108/100)*ROUND(Source!CS337*Source!I337, 2), 2)</f>
        <v>0</v>
      </c>
    </row>
    <row r="221" spans="1:22" ht="14.25" x14ac:dyDescent="0.2">
      <c r="A221" s="29"/>
      <c r="B221" s="29"/>
      <c r="C221" s="29" t="s">
        <v>418</v>
      </c>
      <c r="D221" s="30"/>
      <c r="E221" s="20"/>
      <c r="F221" s="25">
        <f>Source!AO337</f>
        <v>272.27</v>
      </c>
      <c r="G221" s="31" t="str">
        <f>Source!DG337</f>
        <v>*3</v>
      </c>
      <c r="H221" s="20">
        <f>Source!AV337</f>
        <v>1</v>
      </c>
      <c r="I221" s="20">
        <f>IF(Source!BA337&lt;&gt; 0, Source!BA337, 1)</f>
        <v>1</v>
      </c>
      <c r="J221" s="25">
        <f>Source!S337</f>
        <v>8168.1</v>
      </c>
      <c r="K221" s="25"/>
    </row>
    <row r="222" spans="1:22" ht="14.25" x14ac:dyDescent="0.2">
      <c r="A222" s="29"/>
      <c r="B222" s="29"/>
      <c r="C222" s="29" t="s">
        <v>419</v>
      </c>
      <c r="D222" s="30"/>
      <c r="E222" s="20"/>
      <c r="F222" s="25">
        <f>Source!AL337</f>
        <v>1.3</v>
      </c>
      <c r="G222" s="31" t="str">
        <f>Source!DD337</f>
        <v>*3</v>
      </c>
      <c r="H222" s="20">
        <f>Source!AW337</f>
        <v>1</v>
      </c>
      <c r="I222" s="20">
        <f>IF(Source!BC337&lt;&gt; 0, Source!BC337, 1)</f>
        <v>1</v>
      </c>
      <c r="J222" s="25">
        <f>Source!P337</f>
        <v>39</v>
      </c>
      <c r="K222" s="25"/>
    </row>
    <row r="223" spans="1:22" ht="14.25" x14ac:dyDescent="0.2">
      <c r="A223" s="29"/>
      <c r="B223" s="29"/>
      <c r="C223" s="29" t="s">
        <v>420</v>
      </c>
      <c r="D223" s="30" t="s">
        <v>421</v>
      </c>
      <c r="E223" s="20">
        <f>Source!AT337</f>
        <v>70</v>
      </c>
      <c r="F223" s="25"/>
      <c r="G223" s="31"/>
      <c r="H223" s="20"/>
      <c r="I223" s="20"/>
      <c r="J223" s="25">
        <f>SUM(R220:R222)</f>
        <v>5717.67</v>
      </c>
      <c r="K223" s="25"/>
    </row>
    <row r="224" spans="1:22" ht="14.25" x14ac:dyDescent="0.2">
      <c r="A224" s="29"/>
      <c r="B224" s="29"/>
      <c r="C224" s="29" t="s">
        <v>422</v>
      </c>
      <c r="D224" s="30" t="s">
        <v>421</v>
      </c>
      <c r="E224" s="20">
        <f>Source!AU337</f>
        <v>10</v>
      </c>
      <c r="F224" s="25"/>
      <c r="G224" s="31"/>
      <c r="H224" s="20"/>
      <c r="I224" s="20"/>
      <c r="J224" s="25">
        <f>SUM(T220:T223)</f>
        <v>816.81</v>
      </c>
      <c r="K224" s="25"/>
    </row>
    <row r="225" spans="1:22" ht="14.25" x14ac:dyDescent="0.2">
      <c r="A225" s="29"/>
      <c r="B225" s="29"/>
      <c r="C225" s="29" t="s">
        <v>423</v>
      </c>
      <c r="D225" s="30" t="s">
        <v>424</v>
      </c>
      <c r="E225" s="20">
        <f>Source!AQ337</f>
        <v>0.42</v>
      </c>
      <c r="F225" s="25"/>
      <c r="G225" s="31" t="str">
        <f>Source!DI337</f>
        <v>*3</v>
      </c>
      <c r="H225" s="20">
        <f>Source!AV337</f>
        <v>1</v>
      </c>
      <c r="I225" s="20"/>
      <c r="J225" s="25"/>
      <c r="K225" s="25">
        <f>Source!U337</f>
        <v>12.6</v>
      </c>
    </row>
    <row r="226" spans="1:22" ht="15" x14ac:dyDescent="0.25">
      <c r="A226" s="32"/>
      <c r="B226" s="32"/>
      <c r="C226" s="32"/>
      <c r="D226" s="32"/>
      <c r="E226" s="32"/>
      <c r="F226" s="32"/>
      <c r="G226" s="32"/>
      <c r="H226" s="32"/>
      <c r="I226" s="59">
        <f>J221+J222+J223+J224</f>
        <v>14741.58</v>
      </c>
      <c r="J226" s="59"/>
      <c r="K226" s="33">
        <f>IF(Source!I337&lt;&gt;0, ROUND(I226/Source!I337, 2), 0)</f>
        <v>1474.16</v>
      </c>
      <c r="P226" s="34">
        <f>I226</f>
        <v>14741.58</v>
      </c>
    </row>
    <row r="227" spans="1:22" ht="42.75" x14ac:dyDescent="0.2">
      <c r="A227" s="29">
        <v>22</v>
      </c>
      <c r="B227" s="29" t="str">
        <f>Source!F338</f>
        <v>1.23-2101-6-1/1</v>
      </c>
      <c r="C227" s="29" t="str">
        <f>Source!G338</f>
        <v>Осмотр сигнализатора давления универсального "СДУ-М" / ежемесячное</v>
      </c>
      <c r="D227" s="30" t="str">
        <f>Source!H338</f>
        <v>шт.</v>
      </c>
      <c r="E227" s="20">
        <f>Source!I338</f>
        <v>9</v>
      </c>
      <c r="F227" s="25"/>
      <c r="G227" s="31"/>
      <c r="H227" s="20"/>
      <c r="I227" s="20"/>
      <c r="J227" s="25"/>
      <c r="K227" s="25"/>
      <c r="Q227" s="19">
        <f>ROUND((Source!BZ338/100)*ROUND((Source!AF338*Source!AV338)*Source!I338, 2), 2)</f>
        <v>704.03</v>
      </c>
      <c r="R227" s="19">
        <f>Source!X338</f>
        <v>704.03</v>
      </c>
      <c r="S227" s="19">
        <f>ROUND((Source!CA338/100)*ROUND((Source!AF338*Source!AV338)*Source!I338, 2), 2)</f>
        <v>100.58</v>
      </c>
      <c r="T227" s="19">
        <f>Source!Y338</f>
        <v>100.58</v>
      </c>
      <c r="U227" s="19">
        <f>ROUND((175/100)*ROUND((Source!AE338*Source!AV338)*Source!I338, 2), 2)</f>
        <v>392.65</v>
      </c>
      <c r="V227" s="19">
        <f>ROUND((108/100)*ROUND(Source!CS338*Source!I338, 2), 2)</f>
        <v>242.32</v>
      </c>
    </row>
    <row r="228" spans="1:22" ht="14.25" x14ac:dyDescent="0.2">
      <c r="A228" s="29"/>
      <c r="B228" s="29"/>
      <c r="C228" s="29" t="s">
        <v>418</v>
      </c>
      <c r="D228" s="30"/>
      <c r="E228" s="20"/>
      <c r="F228" s="25">
        <f>Source!AO338</f>
        <v>37.25</v>
      </c>
      <c r="G228" s="31" t="str">
        <f>Source!DG338</f>
        <v>*3</v>
      </c>
      <c r="H228" s="20">
        <f>Source!AV338</f>
        <v>1</v>
      </c>
      <c r="I228" s="20">
        <f>IF(Source!BA338&lt;&gt; 0, Source!BA338, 1)</f>
        <v>1</v>
      </c>
      <c r="J228" s="25">
        <f>Source!S338</f>
        <v>1005.75</v>
      </c>
      <c r="K228" s="25"/>
    </row>
    <row r="229" spans="1:22" ht="14.25" x14ac:dyDescent="0.2">
      <c r="A229" s="29"/>
      <c r="B229" s="29"/>
      <c r="C229" s="29" t="s">
        <v>425</v>
      </c>
      <c r="D229" s="30"/>
      <c r="E229" s="20"/>
      <c r="F229" s="25">
        <f>Source!AM338</f>
        <v>13.78</v>
      </c>
      <c r="G229" s="31" t="str">
        <f>Source!DE338</f>
        <v>*3</v>
      </c>
      <c r="H229" s="20">
        <f>Source!AV338</f>
        <v>1</v>
      </c>
      <c r="I229" s="20">
        <f>IF(Source!BB338&lt;&gt; 0, Source!BB338, 1)</f>
        <v>1</v>
      </c>
      <c r="J229" s="25">
        <f>Source!Q338</f>
        <v>372.06</v>
      </c>
      <c r="K229" s="25"/>
    </row>
    <row r="230" spans="1:22" ht="14.25" x14ac:dyDescent="0.2">
      <c r="A230" s="29"/>
      <c r="B230" s="29"/>
      <c r="C230" s="29" t="s">
        <v>426</v>
      </c>
      <c r="D230" s="30"/>
      <c r="E230" s="20"/>
      <c r="F230" s="25">
        <f>Source!AN338</f>
        <v>8.31</v>
      </c>
      <c r="G230" s="31" t="str">
        <f>Source!DF338</f>
        <v>*3</v>
      </c>
      <c r="H230" s="20">
        <f>Source!AV338</f>
        <v>1</v>
      </c>
      <c r="I230" s="20">
        <f>IF(Source!BS338&lt;&gt; 0, Source!BS338, 1)</f>
        <v>1</v>
      </c>
      <c r="J230" s="35">
        <f>Source!R338</f>
        <v>224.37</v>
      </c>
      <c r="K230" s="25"/>
    </row>
    <row r="231" spans="1:22" ht="14.25" x14ac:dyDescent="0.2">
      <c r="A231" s="29"/>
      <c r="B231" s="29"/>
      <c r="C231" s="29" t="s">
        <v>419</v>
      </c>
      <c r="D231" s="30"/>
      <c r="E231" s="20"/>
      <c r="F231" s="25">
        <f>Source!AL338</f>
        <v>1.93</v>
      </c>
      <c r="G231" s="31" t="str">
        <f>Source!DD338</f>
        <v>*3</v>
      </c>
      <c r="H231" s="20">
        <f>Source!AW338</f>
        <v>1</v>
      </c>
      <c r="I231" s="20">
        <f>IF(Source!BC338&lt;&gt; 0, Source!BC338, 1)</f>
        <v>1</v>
      </c>
      <c r="J231" s="25">
        <f>Source!P338</f>
        <v>52.11</v>
      </c>
      <c r="K231" s="25"/>
    </row>
    <row r="232" spans="1:22" ht="14.25" x14ac:dyDescent="0.2">
      <c r="A232" s="29"/>
      <c r="B232" s="29"/>
      <c r="C232" s="29" t="s">
        <v>420</v>
      </c>
      <c r="D232" s="30" t="s">
        <v>421</v>
      </c>
      <c r="E232" s="20">
        <f>Source!AT338</f>
        <v>70</v>
      </c>
      <c r="F232" s="25"/>
      <c r="G232" s="31"/>
      <c r="H232" s="20"/>
      <c r="I232" s="20"/>
      <c r="J232" s="25">
        <f>SUM(R227:R231)</f>
        <v>704.03</v>
      </c>
      <c r="K232" s="25"/>
    </row>
    <row r="233" spans="1:22" ht="14.25" x14ac:dyDescent="0.2">
      <c r="A233" s="29"/>
      <c r="B233" s="29"/>
      <c r="C233" s="29" t="s">
        <v>422</v>
      </c>
      <c r="D233" s="30" t="s">
        <v>421</v>
      </c>
      <c r="E233" s="20">
        <f>Source!AU338</f>
        <v>10</v>
      </c>
      <c r="F233" s="25"/>
      <c r="G233" s="31"/>
      <c r="H233" s="20"/>
      <c r="I233" s="20"/>
      <c r="J233" s="25">
        <f>SUM(T227:T232)</f>
        <v>100.58</v>
      </c>
      <c r="K233" s="25"/>
    </row>
    <row r="234" spans="1:22" ht="14.25" x14ac:dyDescent="0.2">
      <c r="A234" s="29"/>
      <c r="B234" s="29"/>
      <c r="C234" s="29" t="s">
        <v>427</v>
      </c>
      <c r="D234" s="30" t="s">
        <v>421</v>
      </c>
      <c r="E234" s="20">
        <f>108</f>
        <v>108</v>
      </c>
      <c r="F234" s="25"/>
      <c r="G234" s="31"/>
      <c r="H234" s="20"/>
      <c r="I234" s="20"/>
      <c r="J234" s="25">
        <f>SUM(V227:V233)</f>
        <v>242.32</v>
      </c>
      <c r="K234" s="25"/>
    </row>
    <row r="235" spans="1:22" ht="14.25" x14ac:dyDescent="0.2">
      <c r="A235" s="29"/>
      <c r="B235" s="29"/>
      <c r="C235" s="29" t="s">
        <v>423</v>
      </c>
      <c r="D235" s="30" t="s">
        <v>424</v>
      </c>
      <c r="E235" s="20">
        <f>Source!AQ338</f>
        <v>0.05</v>
      </c>
      <c r="F235" s="25"/>
      <c r="G235" s="31" t="str">
        <f>Source!DI338</f>
        <v>*3</v>
      </c>
      <c r="H235" s="20">
        <f>Source!AV338</f>
        <v>1</v>
      </c>
      <c r="I235" s="20"/>
      <c r="J235" s="25"/>
      <c r="K235" s="25">
        <f>Source!U338</f>
        <v>1.35</v>
      </c>
    </row>
    <row r="236" spans="1:22" ht="15" x14ac:dyDescent="0.25">
      <c r="A236" s="32"/>
      <c r="B236" s="32"/>
      <c r="C236" s="32"/>
      <c r="D236" s="32"/>
      <c r="E236" s="32"/>
      <c r="F236" s="32"/>
      <c r="G236" s="32"/>
      <c r="H236" s="32"/>
      <c r="I236" s="59">
        <f>J228+J229+J231+J232+J233+J234</f>
        <v>2476.85</v>
      </c>
      <c r="J236" s="59"/>
      <c r="K236" s="33">
        <f>IF(Source!I338&lt;&gt;0, ROUND(I236/Source!I338, 2), 0)</f>
        <v>275.20999999999998</v>
      </c>
      <c r="P236" s="34">
        <f>I236</f>
        <v>2476.85</v>
      </c>
    </row>
    <row r="237" spans="1:22" ht="57" x14ac:dyDescent="0.2">
      <c r="A237" s="29">
        <v>23</v>
      </c>
      <c r="B237" s="29" t="str">
        <f>Source!F339</f>
        <v>4.2-2301-2-1/1</v>
      </c>
      <c r="C237" s="29" t="str">
        <f>Source!G339</f>
        <v>Осмотр насадок для распыления/прим. Насадок-распылитель в комплекте с ниппелем под приварку НГ-Р-В-ххх-хх"-1 / ежемесячное</v>
      </c>
      <c r="D237" s="30" t="str">
        <f>Source!H339</f>
        <v>шт.</v>
      </c>
      <c r="E237" s="20">
        <f>Source!I339</f>
        <v>20</v>
      </c>
      <c r="F237" s="25"/>
      <c r="G237" s="31"/>
      <c r="H237" s="20"/>
      <c r="I237" s="20"/>
      <c r="J237" s="25"/>
      <c r="K237" s="25"/>
      <c r="Q237" s="19">
        <f>ROUND((Source!BZ339/100)*ROUND((Source!AF339*Source!AV339)*Source!I339, 2), 2)</f>
        <v>5413.38</v>
      </c>
      <c r="R237" s="19">
        <f>Source!X339</f>
        <v>5413.38</v>
      </c>
      <c r="S237" s="19">
        <f>ROUND((Source!CA339/100)*ROUND((Source!AF339*Source!AV339)*Source!I339, 2), 2)</f>
        <v>773.34</v>
      </c>
      <c r="T237" s="19">
        <f>Source!Y339</f>
        <v>773.34</v>
      </c>
      <c r="U237" s="19">
        <f>ROUND((175/100)*ROUND((Source!AE339*Source!AV339)*Source!I339, 2), 2)</f>
        <v>0</v>
      </c>
      <c r="V237" s="19">
        <f>ROUND((108/100)*ROUND(Source!CS339*Source!I339, 2), 2)</f>
        <v>0</v>
      </c>
    </row>
    <row r="238" spans="1:22" ht="14.25" x14ac:dyDescent="0.2">
      <c r="A238" s="29"/>
      <c r="B238" s="29"/>
      <c r="C238" s="29" t="s">
        <v>418</v>
      </c>
      <c r="D238" s="30"/>
      <c r="E238" s="20"/>
      <c r="F238" s="25">
        <f>Source!AO339</f>
        <v>128.88999999999999</v>
      </c>
      <c r="G238" s="31" t="str">
        <f>Source!DG339</f>
        <v>*3</v>
      </c>
      <c r="H238" s="20">
        <f>Source!AV339</f>
        <v>1</v>
      </c>
      <c r="I238" s="20">
        <f>IF(Source!BA339&lt;&gt; 0, Source!BA339, 1)</f>
        <v>1</v>
      </c>
      <c r="J238" s="25">
        <f>Source!S339</f>
        <v>7733.4</v>
      </c>
      <c r="K238" s="25"/>
    </row>
    <row r="239" spans="1:22" ht="14.25" x14ac:dyDescent="0.2">
      <c r="A239" s="29"/>
      <c r="B239" s="29"/>
      <c r="C239" s="29" t="s">
        <v>419</v>
      </c>
      <c r="D239" s="30"/>
      <c r="E239" s="20"/>
      <c r="F239" s="25">
        <f>Source!AL339</f>
        <v>4.1399999999999997</v>
      </c>
      <c r="G239" s="31" t="str">
        <f>Source!DD339</f>
        <v>*3</v>
      </c>
      <c r="H239" s="20">
        <f>Source!AW339</f>
        <v>1</v>
      </c>
      <c r="I239" s="20">
        <f>IF(Source!BC339&lt;&gt; 0, Source!BC339, 1)</f>
        <v>1</v>
      </c>
      <c r="J239" s="25">
        <f>Source!P339</f>
        <v>248.4</v>
      </c>
      <c r="K239" s="25"/>
    </row>
    <row r="240" spans="1:22" ht="14.25" x14ac:dyDescent="0.2">
      <c r="A240" s="29"/>
      <c r="B240" s="29"/>
      <c r="C240" s="29" t="s">
        <v>420</v>
      </c>
      <c r="D240" s="30" t="s">
        <v>421</v>
      </c>
      <c r="E240" s="20">
        <f>Source!AT339</f>
        <v>70</v>
      </c>
      <c r="F240" s="25"/>
      <c r="G240" s="31"/>
      <c r="H240" s="20"/>
      <c r="I240" s="20"/>
      <c r="J240" s="25">
        <f>SUM(R237:R239)</f>
        <v>5413.38</v>
      </c>
      <c r="K240" s="25"/>
    </row>
    <row r="241" spans="1:22" ht="14.25" x14ac:dyDescent="0.2">
      <c r="A241" s="29"/>
      <c r="B241" s="29"/>
      <c r="C241" s="29" t="s">
        <v>422</v>
      </c>
      <c r="D241" s="30" t="s">
        <v>421</v>
      </c>
      <c r="E241" s="20">
        <f>Source!AU339</f>
        <v>10</v>
      </c>
      <c r="F241" s="25"/>
      <c r="G241" s="31"/>
      <c r="H241" s="20"/>
      <c r="I241" s="20"/>
      <c r="J241" s="25">
        <f>SUM(T237:T240)</f>
        <v>773.34</v>
      </c>
      <c r="K241" s="25"/>
    </row>
    <row r="242" spans="1:22" ht="14.25" x14ac:dyDescent="0.2">
      <c r="A242" s="29"/>
      <c r="B242" s="29"/>
      <c r="C242" s="29" t="s">
        <v>423</v>
      </c>
      <c r="D242" s="30" t="s">
        <v>424</v>
      </c>
      <c r="E242" s="20">
        <f>Source!AQ339</f>
        <v>0.17</v>
      </c>
      <c r="F242" s="25"/>
      <c r="G242" s="31" t="str">
        <f>Source!DI339</f>
        <v>*3</v>
      </c>
      <c r="H242" s="20">
        <f>Source!AV339</f>
        <v>1</v>
      </c>
      <c r="I242" s="20"/>
      <c r="J242" s="25"/>
      <c r="K242" s="25">
        <f>Source!U339</f>
        <v>10.199999999999999</v>
      </c>
    </row>
    <row r="243" spans="1:22" ht="15" x14ac:dyDescent="0.25">
      <c r="A243" s="32"/>
      <c r="B243" s="32"/>
      <c r="C243" s="32"/>
      <c r="D243" s="32"/>
      <c r="E243" s="32"/>
      <c r="F243" s="32"/>
      <c r="G243" s="32"/>
      <c r="H243" s="32"/>
      <c r="I243" s="59">
        <f>J238+J239+J240+J241</f>
        <v>14168.52</v>
      </c>
      <c r="J243" s="59"/>
      <c r="K243" s="33">
        <f>IF(Source!I339&lt;&gt;0, ROUND(I243/Source!I339, 2), 0)</f>
        <v>708.43</v>
      </c>
      <c r="P243" s="34">
        <f>I243</f>
        <v>14168.52</v>
      </c>
    </row>
    <row r="244" spans="1:22" ht="57" x14ac:dyDescent="0.2">
      <c r="A244" s="29">
        <v>24</v>
      </c>
      <c r="B244" s="29" t="str">
        <f>Source!F340</f>
        <v>1.22-2203-87-1/1</v>
      </c>
      <c r="C244" s="29" t="str">
        <f>Source!G340</f>
        <v>Техническое обслуживание щита пожарной сигнализации "ESA" /прим.Шкаф модульный МГП-1-хх / ежемесячное</v>
      </c>
      <c r="D244" s="30" t="str">
        <f>Source!H340</f>
        <v>шт.</v>
      </c>
      <c r="E244" s="20">
        <f>Source!I340</f>
        <v>9</v>
      </c>
      <c r="F244" s="25"/>
      <c r="G244" s="31"/>
      <c r="H244" s="20"/>
      <c r="I244" s="20"/>
      <c r="J244" s="25"/>
      <c r="K244" s="25"/>
      <c r="Q244" s="19">
        <f>ROUND((Source!BZ340/100)*ROUND((Source!AF340*Source!AV340)*Source!I340, 2), 2)</f>
        <v>6319.78</v>
      </c>
      <c r="R244" s="19">
        <f>Source!X340</f>
        <v>6319.78</v>
      </c>
      <c r="S244" s="19">
        <f>ROUND((Source!CA340/100)*ROUND((Source!AF340*Source!AV340)*Source!I340, 2), 2)</f>
        <v>902.83</v>
      </c>
      <c r="T244" s="19">
        <f>Source!Y340</f>
        <v>902.83</v>
      </c>
      <c r="U244" s="19">
        <f>ROUND((175/100)*ROUND((Source!AE340*Source!AV340)*Source!I340, 2), 2)</f>
        <v>10283.02</v>
      </c>
      <c r="V244" s="19">
        <f>ROUND((108/100)*ROUND(Source!CS340*Source!I340, 2), 2)</f>
        <v>6346.09</v>
      </c>
    </row>
    <row r="245" spans="1:22" ht="14.25" x14ac:dyDescent="0.2">
      <c r="A245" s="29"/>
      <c r="B245" s="29"/>
      <c r="C245" s="29" t="s">
        <v>418</v>
      </c>
      <c r="D245" s="30"/>
      <c r="E245" s="20"/>
      <c r="F245" s="25">
        <f>Source!AO340</f>
        <v>334.38</v>
      </c>
      <c r="G245" s="31" t="str">
        <f>Source!DG340</f>
        <v>*3</v>
      </c>
      <c r="H245" s="20">
        <f>Source!AV340</f>
        <v>1</v>
      </c>
      <c r="I245" s="20">
        <f>IF(Source!BA340&lt;&gt; 0, Source!BA340, 1)</f>
        <v>1</v>
      </c>
      <c r="J245" s="25">
        <f>Source!S340</f>
        <v>9028.26</v>
      </c>
      <c r="K245" s="25"/>
    </row>
    <row r="246" spans="1:22" ht="14.25" x14ac:dyDescent="0.2">
      <c r="A246" s="29"/>
      <c r="B246" s="29"/>
      <c r="C246" s="29" t="s">
        <v>425</v>
      </c>
      <c r="D246" s="30"/>
      <c r="E246" s="20"/>
      <c r="F246" s="25">
        <f>Source!AM340</f>
        <v>361.12</v>
      </c>
      <c r="G246" s="31" t="str">
        <f>Source!DE340</f>
        <v>*3</v>
      </c>
      <c r="H246" s="20">
        <f>Source!AV340</f>
        <v>1</v>
      </c>
      <c r="I246" s="20">
        <f>IF(Source!BB340&lt;&gt; 0, Source!BB340, 1)</f>
        <v>1</v>
      </c>
      <c r="J246" s="25">
        <f>Source!Q340</f>
        <v>9750.24</v>
      </c>
      <c r="K246" s="25"/>
    </row>
    <row r="247" spans="1:22" ht="14.25" x14ac:dyDescent="0.2">
      <c r="A247" s="29"/>
      <c r="B247" s="29"/>
      <c r="C247" s="29" t="s">
        <v>426</v>
      </c>
      <c r="D247" s="30"/>
      <c r="E247" s="20"/>
      <c r="F247" s="25">
        <f>Source!AN340</f>
        <v>217.63</v>
      </c>
      <c r="G247" s="31" t="str">
        <f>Source!DF340</f>
        <v>*3</v>
      </c>
      <c r="H247" s="20">
        <f>Source!AV340</f>
        <v>1</v>
      </c>
      <c r="I247" s="20">
        <f>IF(Source!BS340&lt;&gt; 0, Source!BS340, 1)</f>
        <v>1</v>
      </c>
      <c r="J247" s="35">
        <f>Source!R340</f>
        <v>5876.01</v>
      </c>
      <c r="K247" s="25"/>
    </row>
    <row r="248" spans="1:22" ht="14.25" x14ac:dyDescent="0.2">
      <c r="A248" s="29"/>
      <c r="B248" s="29"/>
      <c r="C248" s="29" t="s">
        <v>419</v>
      </c>
      <c r="D248" s="30"/>
      <c r="E248" s="20"/>
      <c r="F248" s="25">
        <f>Source!AL340</f>
        <v>3.57</v>
      </c>
      <c r="G248" s="31" t="str">
        <f>Source!DD340</f>
        <v>*3</v>
      </c>
      <c r="H248" s="20">
        <f>Source!AW340</f>
        <v>1</v>
      </c>
      <c r="I248" s="20">
        <f>IF(Source!BC340&lt;&gt; 0, Source!BC340, 1)</f>
        <v>1</v>
      </c>
      <c r="J248" s="25">
        <f>Source!P340</f>
        <v>96.39</v>
      </c>
      <c r="K248" s="25"/>
    </row>
    <row r="249" spans="1:22" ht="14.25" x14ac:dyDescent="0.2">
      <c r="A249" s="29"/>
      <c r="B249" s="29"/>
      <c r="C249" s="29" t="s">
        <v>420</v>
      </c>
      <c r="D249" s="30" t="s">
        <v>421</v>
      </c>
      <c r="E249" s="20">
        <f>Source!AT340</f>
        <v>70</v>
      </c>
      <c r="F249" s="25"/>
      <c r="G249" s="31"/>
      <c r="H249" s="20"/>
      <c r="I249" s="20"/>
      <c r="J249" s="25">
        <f>SUM(R244:R248)</f>
        <v>6319.78</v>
      </c>
      <c r="K249" s="25"/>
    </row>
    <row r="250" spans="1:22" ht="14.25" x14ac:dyDescent="0.2">
      <c r="A250" s="29"/>
      <c r="B250" s="29"/>
      <c r="C250" s="29" t="s">
        <v>422</v>
      </c>
      <c r="D250" s="30" t="s">
        <v>421</v>
      </c>
      <c r="E250" s="20">
        <f>Source!AU340</f>
        <v>10</v>
      </c>
      <c r="F250" s="25"/>
      <c r="G250" s="31"/>
      <c r="H250" s="20"/>
      <c r="I250" s="20"/>
      <c r="J250" s="25">
        <f>SUM(T244:T249)</f>
        <v>902.83</v>
      </c>
      <c r="K250" s="25"/>
    </row>
    <row r="251" spans="1:22" ht="14.25" x14ac:dyDescent="0.2">
      <c r="A251" s="29"/>
      <c r="B251" s="29"/>
      <c r="C251" s="29" t="s">
        <v>427</v>
      </c>
      <c r="D251" s="30" t="s">
        <v>421</v>
      </c>
      <c r="E251" s="20">
        <f>108</f>
        <v>108</v>
      </c>
      <c r="F251" s="25"/>
      <c r="G251" s="31"/>
      <c r="H251" s="20"/>
      <c r="I251" s="20"/>
      <c r="J251" s="25">
        <f>SUM(V244:V250)</f>
        <v>6346.09</v>
      </c>
      <c r="K251" s="25"/>
    </row>
    <row r="252" spans="1:22" ht="14.25" x14ac:dyDescent="0.2">
      <c r="A252" s="29"/>
      <c r="B252" s="29"/>
      <c r="C252" s="29" t="s">
        <v>423</v>
      </c>
      <c r="D252" s="30" t="s">
        <v>424</v>
      </c>
      <c r="E252" s="20">
        <f>Source!AQ340</f>
        <v>0.48</v>
      </c>
      <c r="F252" s="25"/>
      <c r="G252" s="31" t="str">
        <f>Source!DI340</f>
        <v>*3</v>
      </c>
      <c r="H252" s="20">
        <f>Source!AV340</f>
        <v>1</v>
      </c>
      <c r="I252" s="20"/>
      <c r="J252" s="25"/>
      <c r="K252" s="25">
        <f>Source!U340</f>
        <v>12.959999999999999</v>
      </c>
    </row>
    <row r="253" spans="1:22" ht="15" x14ac:dyDescent="0.25">
      <c r="A253" s="32"/>
      <c r="B253" s="32"/>
      <c r="C253" s="32"/>
      <c r="D253" s="32"/>
      <c r="E253" s="32"/>
      <c r="F253" s="32"/>
      <c r="G253" s="32"/>
      <c r="H253" s="32"/>
      <c r="I253" s="59">
        <f>J245+J246+J248+J249+J250+J251</f>
        <v>32443.59</v>
      </c>
      <c r="J253" s="59"/>
      <c r="K253" s="33">
        <f>IF(Source!I340&lt;&gt;0, ROUND(I253/Source!I340, 2), 0)</f>
        <v>3604.84</v>
      </c>
      <c r="P253" s="34">
        <f>I253</f>
        <v>32443.59</v>
      </c>
    </row>
    <row r="254" spans="1:22" ht="57" x14ac:dyDescent="0.2">
      <c r="A254" s="29">
        <v>25</v>
      </c>
      <c r="B254" s="29" t="str">
        <f>Source!F341</f>
        <v>1.24-2303-19-1/1</v>
      </c>
      <c r="C254" s="29" t="str">
        <f>Source!G341</f>
        <v>Техническое обслуживание системы газового пожаротушения, трубопроводы, 10 м - ежемесячное / прим.коллектор газовый КГ-1-32-2-6,5</v>
      </c>
      <c r="D254" s="30" t="str">
        <f>Source!H341</f>
        <v>1 модуль</v>
      </c>
      <c r="E254" s="20">
        <f>Source!I341</f>
        <v>1</v>
      </c>
      <c r="F254" s="25"/>
      <c r="G254" s="31"/>
      <c r="H254" s="20"/>
      <c r="I254" s="20"/>
      <c r="J254" s="25"/>
      <c r="K254" s="25"/>
      <c r="Q254" s="19">
        <f>ROUND((Source!BZ341/100)*ROUND((Source!AF341*Source!AV341)*Source!I341, 2), 2)</f>
        <v>1173.4000000000001</v>
      </c>
      <c r="R254" s="19">
        <f>Source!X341</f>
        <v>1173.4000000000001</v>
      </c>
      <c r="S254" s="19">
        <f>ROUND((Source!CA341/100)*ROUND((Source!AF341*Source!AV341)*Source!I341, 2), 2)</f>
        <v>167.63</v>
      </c>
      <c r="T254" s="19">
        <f>Source!Y341</f>
        <v>167.63</v>
      </c>
      <c r="U254" s="19">
        <f>ROUND((175/100)*ROUND((Source!AE341*Source!AV341)*Source!I341, 2), 2)</f>
        <v>0</v>
      </c>
      <c r="V254" s="19">
        <f>ROUND((108/100)*ROUND(Source!CS341*Source!I341, 2), 2)</f>
        <v>0</v>
      </c>
    </row>
    <row r="255" spans="1:22" ht="14.25" x14ac:dyDescent="0.2">
      <c r="A255" s="29"/>
      <c r="B255" s="29"/>
      <c r="C255" s="29" t="s">
        <v>418</v>
      </c>
      <c r="D255" s="30"/>
      <c r="E255" s="20"/>
      <c r="F255" s="25">
        <f>Source!AO341</f>
        <v>558.76</v>
      </c>
      <c r="G255" s="31" t="str">
        <f>Source!DG341</f>
        <v>*3</v>
      </c>
      <c r="H255" s="20">
        <f>Source!AV341</f>
        <v>1</v>
      </c>
      <c r="I255" s="20">
        <f>IF(Source!BA341&lt;&gt; 0, Source!BA341, 1)</f>
        <v>1</v>
      </c>
      <c r="J255" s="25">
        <f>Source!S341</f>
        <v>1676.28</v>
      </c>
      <c r="K255" s="25"/>
    </row>
    <row r="256" spans="1:22" ht="14.25" x14ac:dyDescent="0.2">
      <c r="A256" s="29"/>
      <c r="B256" s="29"/>
      <c r="C256" s="29" t="s">
        <v>419</v>
      </c>
      <c r="D256" s="30"/>
      <c r="E256" s="20"/>
      <c r="F256" s="25">
        <f>Source!AL341</f>
        <v>11.84</v>
      </c>
      <c r="G256" s="31" t="str">
        <f>Source!DD341</f>
        <v>*3</v>
      </c>
      <c r="H256" s="20">
        <f>Source!AW341</f>
        <v>1</v>
      </c>
      <c r="I256" s="20">
        <f>IF(Source!BC341&lt;&gt; 0, Source!BC341, 1)</f>
        <v>1</v>
      </c>
      <c r="J256" s="25">
        <f>Source!P341</f>
        <v>35.520000000000003</v>
      </c>
      <c r="K256" s="25"/>
    </row>
    <row r="257" spans="1:22" ht="14.25" x14ac:dyDescent="0.2">
      <c r="A257" s="29"/>
      <c r="B257" s="29"/>
      <c r="C257" s="29" t="s">
        <v>420</v>
      </c>
      <c r="D257" s="30" t="s">
        <v>421</v>
      </c>
      <c r="E257" s="20">
        <f>Source!AT341</f>
        <v>70</v>
      </c>
      <c r="F257" s="25"/>
      <c r="G257" s="31"/>
      <c r="H257" s="20"/>
      <c r="I257" s="20"/>
      <c r="J257" s="25">
        <f>SUM(R254:R256)</f>
        <v>1173.4000000000001</v>
      </c>
      <c r="K257" s="25"/>
    </row>
    <row r="258" spans="1:22" ht="14.25" x14ac:dyDescent="0.2">
      <c r="A258" s="29"/>
      <c r="B258" s="29"/>
      <c r="C258" s="29" t="s">
        <v>422</v>
      </c>
      <c r="D258" s="30" t="s">
        <v>421</v>
      </c>
      <c r="E258" s="20">
        <f>Source!AU341</f>
        <v>10</v>
      </c>
      <c r="F258" s="25"/>
      <c r="G258" s="31"/>
      <c r="H258" s="20"/>
      <c r="I258" s="20"/>
      <c r="J258" s="25">
        <f>SUM(T254:T257)</f>
        <v>167.63</v>
      </c>
      <c r="K258" s="25"/>
    </row>
    <row r="259" spans="1:22" ht="14.25" x14ac:dyDescent="0.2">
      <c r="A259" s="29"/>
      <c r="B259" s="29"/>
      <c r="C259" s="29" t="s">
        <v>423</v>
      </c>
      <c r="D259" s="30" t="s">
        <v>424</v>
      </c>
      <c r="E259" s="20">
        <f>Source!AQ341</f>
        <v>0.7</v>
      </c>
      <c r="F259" s="25"/>
      <c r="G259" s="31" t="str">
        <f>Source!DI341</f>
        <v>*3</v>
      </c>
      <c r="H259" s="20">
        <f>Source!AV341</f>
        <v>1</v>
      </c>
      <c r="I259" s="20"/>
      <c r="J259" s="25"/>
      <c r="K259" s="25">
        <f>Source!U341</f>
        <v>2.0999999999999996</v>
      </c>
    </row>
    <row r="260" spans="1:22" ht="15" x14ac:dyDescent="0.25">
      <c r="A260" s="32"/>
      <c r="B260" s="32"/>
      <c r="C260" s="32"/>
      <c r="D260" s="32"/>
      <c r="E260" s="32"/>
      <c r="F260" s="32"/>
      <c r="G260" s="32"/>
      <c r="H260" s="32"/>
      <c r="I260" s="59">
        <f>J255+J256+J257+J258</f>
        <v>3052.83</v>
      </c>
      <c r="J260" s="59"/>
      <c r="K260" s="33">
        <f>IF(Source!I341&lt;&gt;0, ROUND(I260/Source!I341, 2), 0)</f>
        <v>3052.83</v>
      </c>
      <c r="P260" s="34">
        <f>I260</f>
        <v>3052.83</v>
      </c>
    </row>
    <row r="261" spans="1:22" ht="99.75" x14ac:dyDescent="0.2">
      <c r="A261" s="29">
        <v>26</v>
      </c>
      <c r="B261" s="29" t="str">
        <f>Source!F342</f>
        <v>1.22-2203-104-2/1</v>
      </c>
      <c r="C261" s="29" t="str">
        <f>Source!G342</f>
        <v>Техническое обслуживание приборов системы охранно-пожарной сигнализации на базе оборудования С2000, контроллер двухпроводной линии связи С2000-КДЛ / прим.Контроллер Рубеж-ПДУ-ПТ / годовое</v>
      </c>
      <c r="D261" s="30" t="str">
        <f>Source!H342</f>
        <v>шт.</v>
      </c>
      <c r="E261" s="20">
        <f>Source!I342</f>
        <v>1</v>
      </c>
      <c r="F261" s="25"/>
      <c r="G261" s="31"/>
      <c r="H261" s="20"/>
      <c r="I261" s="20"/>
      <c r="J261" s="25"/>
      <c r="K261" s="25"/>
      <c r="Q261" s="19">
        <f>ROUND((Source!BZ342/100)*ROUND((Source!AF342*Source!AV342)*Source!I342, 2), 2)</f>
        <v>63.4</v>
      </c>
      <c r="R261" s="19">
        <f>Source!X342</f>
        <v>63.4</v>
      </c>
      <c r="S261" s="19">
        <f>ROUND((Source!CA342/100)*ROUND((Source!AF342*Source!AV342)*Source!I342, 2), 2)</f>
        <v>9.06</v>
      </c>
      <c r="T261" s="19">
        <f>Source!Y342</f>
        <v>9.06</v>
      </c>
      <c r="U261" s="19">
        <f>ROUND((175/100)*ROUND((Source!AE342*Source!AV342)*Source!I342, 2), 2)</f>
        <v>0</v>
      </c>
      <c r="V261" s="19">
        <f>ROUND((108/100)*ROUND(Source!CS342*Source!I342, 2), 2)</f>
        <v>0</v>
      </c>
    </row>
    <row r="262" spans="1:22" ht="14.25" x14ac:dyDescent="0.2">
      <c r="A262" s="29"/>
      <c r="B262" s="29"/>
      <c r="C262" s="29" t="s">
        <v>418</v>
      </c>
      <c r="D262" s="30"/>
      <c r="E262" s="20"/>
      <c r="F262" s="25">
        <f>Source!AO342</f>
        <v>181.13</v>
      </c>
      <c r="G262" s="31" t="str">
        <f>Source!DG342</f>
        <v>/2</v>
      </c>
      <c r="H262" s="20">
        <f>Source!AV342</f>
        <v>1</v>
      </c>
      <c r="I262" s="20">
        <f>IF(Source!BA342&lt;&gt; 0, Source!BA342, 1)</f>
        <v>1</v>
      </c>
      <c r="J262" s="25">
        <f>Source!S342</f>
        <v>90.57</v>
      </c>
      <c r="K262" s="25"/>
    </row>
    <row r="263" spans="1:22" ht="14.25" x14ac:dyDescent="0.2">
      <c r="A263" s="29"/>
      <c r="B263" s="29"/>
      <c r="C263" s="29" t="s">
        <v>419</v>
      </c>
      <c r="D263" s="30"/>
      <c r="E263" s="20"/>
      <c r="F263" s="25">
        <f>Source!AL342</f>
        <v>50.29</v>
      </c>
      <c r="G263" s="31" t="str">
        <f>Source!DD342</f>
        <v>/2</v>
      </c>
      <c r="H263" s="20">
        <f>Source!AW342</f>
        <v>1</v>
      </c>
      <c r="I263" s="20">
        <f>IF(Source!BC342&lt;&gt; 0, Source!BC342, 1)</f>
        <v>1</v>
      </c>
      <c r="J263" s="25">
        <f>Source!P342</f>
        <v>25.15</v>
      </c>
      <c r="K263" s="25"/>
    </row>
    <row r="264" spans="1:22" ht="14.25" x14ac:dyDescent="0.2">
      <c r="A264" s="29"/>
      <c r="B264" s="29"/>
      <c r="C264" s="29" t="s">
        <v>420</v>
      </c>
      <c r="D264" s="30" t="s">
        <v>421</v>
      </c>
      <c r="E264" s="20">
        <f>Source!AT342</f>
        <v>70</v>
      </c>
      <c r="F264" s="25"/>
      <c r="G264" s="31"/>
      <c r="H264" s="20"/>
      <c r="I264" s="20"/>
      <c r="J264" s="25">
        <f>SUM(R261:R263)</f>
        <v>63.4</v>
      </c>
      <c r="K264" s="25"/>
    </row>
    <row r="265" spans="1:22" ht="14.25" x14ac:dyDescent="0.2">
      <c r="A265" s="29"/>
      <c r="B265" s="29"/>
      <c r="C265" s="29" t="s">
        <v>422</v>
      </c>
      <c r="D265" s="30" t="s">
        <v>421</v>
      </c>
      <c r="E265" s="20">
        <f>Source!AU342</f>
        <v>10</v>
      </c>
      <c r="F265" s="25"/>
      <c r="G265" s="31"/>
      <c r="H265" s="20"/>
      <c r="I265" s="20"/>
      <c r="J265" s="25">
        <f>SUM(T261:T264)</f>
        <v>9.06</v>
      </c>
      <c r="K265" s="25"/>
    </row>
    <row r="266" spans="1:22" ht="14.25" x14ac:dyDescent="0.2">
      <c r="A266" s="29"/>
      <c r="B266" s="29"/>
      <c r="C266" s="29" t="s">
        <v>423</v>
      </c>
      <c r="D266" s="30" t="s">
        <v>424</v>
      </c>
      <c r="E266" s="20">
        <f>Source!AQ342</f>
        <v>0.26</v>
      </c>
      <c r="F266" s="25"/>
      <c r="G266" s="31" t="str">
        <f>Source!DI342</f>
        <v>/2</v>
      </c>
      <c r="H266" s="20">
        <f>Source!AV342</f>
        <v>1</v>
      </c>
      <c r="I266" s="20"/>
      <c r="J266" s="25"/>
      <c r="K266" s="25">
        <f>Source!U342</f>
        <v>0.13</v>
      </c>
    </row>
    <row r="267" spans="1:22" ht="15" x14ac:dyDescent="0.25">
      <c r="A267" s="32"/>
      <c r="B267" s="32"/>
      <c r="C267" s="32"/>
      <c r="D267" s="32"/>
      <c r="E267" s="32"/>
      <c r="F267" s="32"/>
      <c r="G267" s="32"/>
      <c r="H267" s="32"/>
      <c r="I267" s="59">
        <f>J262+J263+J264+J265</f>
        <v>188.18</v>
      </c>
      <c r="J267" s="59"/>
      <c r="K267" s="33">
        <f>IF(Source!I342&lt;&gt;0, ROUND(I267/Source!I342, 2), 0)</f>
        <v>188.18</v>
      </c>
      <c r="P267" s="34">
        <f>I267</f>
        <v>188.18</v>
      </c>
    </row>
    <row r="268" spans="1:22" ht="85.5" x14ac:dyDescent="0.2">
      <c r="A268" s="29">
        <v>27</v>
      </c>
      <c r="B268" s="29" t="str">
        <f>Source!F343</f>
        <v>1.22-2203-104-1/1</v>
      </c>
      <c r="C268" s="29" t="str">
        <f>Source!G343</f>
        <v>Техническое обслуживание приборов системы охранно-пожарной сигнализации на базе оборудования С2000, пульт контроля и управления С2000М / прим.Пульт дистанционного управления Рубеж ПДУ-ПТ / годовое</v>
      </c>
      <c r="D268" s="30" t="str">
        <f>Source!H343</f>
        <v>шт.</v>
      </c>
      <c r="E268" s="20">
        <f>Source!I343</f>
        <v>1</v>
      </c>
      <c r="F268" s="25"/>
      <c r="G268" s="31"/>
      <c r="H268" s="20"/>
      <c r="I268" s="20"/>
      <c r="J268" s="25"/>
      <c r="K268" s="25"/>
      <c r="Q268" s="19">
        <f>ROUND((Source!BZ343/100)*ROUND((Source!AF343*Source!AV343)*Source!I343, 2), 2)</f>
        <v>68.27</v>
      </c>
      <c r="R268" s="19">
        <f>Source!X343</f>
        <v>68.27</v>
      </c>
      <c r="S268" s="19">
        <f>ROUND((Source!CA343/100)*ROUND((Source!AF343*Source!AV343)*Source!I343, 2), 2)</f>
        <v>9.75</v>
      </c>
      <c r="T268" s="19">
        <f>Source!Y343</f>
        <v>9.75</v>
      </c>
      <c r="U268" s="19">
        <f>ROUND((175/100)*ROUND((Source!AE343*Source!AV343)*Source!I343, 2), 2)</f>
        <v>0</v>
      </c>
      <c r="V268" s="19">
        <f>ROUND((108/100)*ROUND(Source!CS343*Source!I343, 2), 2)</f>
        <v>0</v>
      </c>
    </row>
    <row r="269" spans="1:22" ht="14.25" x14ac:dyDescent="0.2">
      <c r="A269" s="29"/>
      <c r="B269" s="29"/>
      <c r="C269" s="29" t="s">
        <v>418</v>
      </c>
      <c r="D269" s="30"/>
      <c r="E269" s="20"/>
      <c r="F269" s="25">
        <f>Source!AO343</f>
        <v>195.06</v>
      </c>
      <c r="G269" s="31" t="str">
        <f>Source!DG343</f>
        <v>/2</v>
      </c>
      <c r="H269" s="20">
        <f>Source!AV343</f>
        <v>1</v>
      </c>
      <c r="I269" s="20">
        <f>IF(Source!BA343&lt;&gt; 0, Source!BA343, 1)</f>
        <v>1</v>
      </c>
      <c r="J269" s="25">
        <f>Source!S343</f>
        <v>97.53</v>
      </c>
      <c r="K269" s="25"/>
    </row>
    <row r="270" spans="1:22" ht="14.25" x14ac:dyDescent="0.2">
      <c r="A270" s="29"/>
      <c r="B270" s="29"/>
      <c r="C270" s="29" t="s">
        <v>419</v>
      </c>
      <c r="D270" s="30"/>
      <c r="E270" s="20"/>
      <c r="F270" s="25">
        <f>Source!AL343</f>
        <v>83.81</v>
      </c>
      <c r="G270" s="31" t="str">
        <f>Source!DD343</f>
        <v>/2</v>
      </c>
      <c r="H270" s="20">
        <f>Source!AW343</f>
        <v>1</v>
      </c>
      <c r="I270" s="20">
        <f>IF(Source!BC343&lt;&gt; 0, Source!BC343, 1)</f>
        <v>1</v>
      </c>
      <c r="J270" s="25">
        <f>Source!P343</f>
        <v>41.91</v>
      </c>
      <c r="K270" s="25"/>
    </row>
    <row r="271" spans="1:22" ht="14.25" x14ac:dyDescent="0.2">
      <c r="A271" s="29"/>
      <c r="B271" s="29"/>
      <c r="C271" s="29" t="s">
        <v>420</v>
      </c>
      <c r="D271" s="30" t="s">
        <v>421</v>
      </c>
      <c r="E271" s="20">
        <f>Source!AT343</f>
        <v>70</v>
      </c>
      <c r="F271" s="25"/>
      <c r="G271" s="31"/>
      <c r="H271" s="20"/>
      <c r="I271" s="20"/>
      <c r="J271" s="25">
        <f>SUM(R268:R270)</f>
        <v>68.27</v>
      </c>
      <c r="K271" s="25"/>
    </row>
    <row r="272" spans="1:22" ht="14.25" x14ac:dyDescent="0.2">
      <c r="A272" s="29"/>
      <c r="B272" s="29"/>
      <c r="C272" s="29" t="s">
        <v>422</v>
      </c>
      <c r="D272" s="30" t="s">
        <v>421</v>
      </c>
      <c r="E272" s="20">
        <f>Source!AU343</f>
        <v>10</v>
      </c>
      <c r="F272" s="25"/>
      <c r="G272" s="31"/>
      <c r="H272" s="20"/>
      <c r="I272" s="20"/>
      <c r="J272" s="25">
        <f>SUM(T268:T271)</f>
        <v>9.75</v>
      </c>
      <c r="K272" s="25"/>
    </row>
    <row r="273" spans="1:22" ht="14.25" x14ac:dyDescent="0.2">
      <c r="A273" s="29"/>
      <c r="B273" s="29"/>
      <c r="C273" s="29" t="s">
        <v>423</v>
      </c>
      <c r="D273" s="30" t="s">
        <v>424</v>
      </c>
      <c r="E273" s="20">
        <f>Source!AQ343</f>
        <v>0.28000000000000003</v>
      </c>
      <c r="F273" s="25"/>
      <c r="G273" s="31" t="str">
        <f>Source!DI343</f>
        <v>/2</v>
      </c>
      <c r="H273" s="20">
        <f>Source!AV343</f>
        <v>1</v>
      </c>
      <c r="I273" s="20"/>
      <c r="J273" s="25"/>
      <c r="K273" s="25">
        <f>Source!U343</f>
        <v>0.14000000000000001</v>
      </c>
    </row>
    <row r="274" spans="1:22" ht="15" x14ac:dyDescent="0.25">
      <c r="A274" s="32"/>
      <c r="B274" s="32"/>
      <c r="C274" s="32"/>
      <c r="D274" s="32"/>
      <c r="E274" s="32"/>
      <c r="F274" s="32"/>
      <c r="G274" s="32"/>
      <c r="H274" s="32"/>
      <c r="I274" s="59">
        <f>J269+J270+J271+J272</f>
        <v>217.45999999999998</v>
      </c>
      <c r="J274" s="59"/>
      <c r="K274" s="33">
        <f>IF(Source!I343&lt;&gt;0, ROUND(I274/Source!I343, 2), 0)</f>
        <v>217.46</v>
      </c>
      <c r="P274" s="34">
        <f>I274</f>
        <v>217.45999999999998</v>
      </c>
    </row>
    <row r="275" spans="1:22" ht="71.25" x14ac:dyDescent="0.2">
      <c r="A275" s="29">
        <v>28</v>
      </c>
      <c r="B275" s="29" t="str">
        <f>Source!F344</f>
        <v>1.22-2203-91-1/1</v>
      </c>
      <c r="C275" s="29" t="str">
        <f>Source!G344</f>
        <v>Техническое обслуживание источника вторичного электропитания типа ИВЭП 112-0,3-1 "Астра-БП1" / прим. Источник питания  ИВЭПР 24/2,5 RS-R3 /ежемесячное</v>
      </c>
      <c r="D275" s="30" t="str">
        <f>Source!H344</f>
        <v>шт.</v>
      </c>
      <c r="E275" s="20">
        <f>Source!I344</f>
        <v>4</v>
      </c>
      <c r="F275" s="25"/>
      <c r="G275" s="31"/>
      <c r="H275" s="20"/>
      <c r="I275" s="20"/>
      <c r="J275" s="25"/>
      <c r="K275" s="25"/>
      <c r="Q275" s="19">
        <f>ROUND((Source!BZ344/100)*ROUND((Source!AF344*Source!AV344)*Source!I344, 2), 2)</f>
        <v>7373.27</v>
      </c>
      <c r="R275" s="19">
        <f>Source!X344</f>
        <v>7373.27</v>
      </c>
      <c r="S275" s="19">
        <f>ROUND((Source!CA344/100)*ROUND((Source!AF344*Source!AV344)*Source!I344, 2), 2)</f>
        <v>1053.32</v>
      </c>
      <c r="T275" s="19">
        <f>Source!Y344</f>
        <v>1053.32</v>
      </c>
      <c r="U275" s="19">
        <f>ROUND((175/100)*ROUND((Source!AE344*Source!AV344)*Source!I344, 2), 2)</f>
        <v>0</v>
      </c>
      <c r="V275" s="19">
        <f>ROUND((108/100)*ROUND(Source!CS344*Source!I344, 2), 2)</f>
        <v>0</v>
      </c>
    </row>
    <row r="276" spans="1:22" ht="14.25" x14ac:dyDescent="0.2">
      <c r="A276" s="29"/>
      <c r="B276" s="29"/>
      <c r="C276" s="29" t="s">
        <v>418</v>
      </c>
      <c r="D276" s="30"/>
      <c r="E276" s="20"/>
      <c r="F276" s="25">
        <f>Source!AO344</f>
        <v>877.77</v>
      </c>
      <c r="G276" s="31" t="str">
        <f>Source!DG344</f>
        <v>*3</v>
      </c>
      <c r="H276" s="20">
        <f>Source!AV344</f>
        <v>1</v>
      </c>
      <c r="I276" s="20">
        <f>IF(Source!BA344&lt;&gt; 0, Source!BA344, 1)</f>
        <v>1</v>
      </c>
      <c r="J276" s="25">
        <f>Source!S344</f>
        <v>10533.24</v>
      </c>
      <c r="K276" s="25"/>
    </row>
    <row r="277" spans="1:22" ht="14.25" x14ac:dyDescent="0.2">
      <c r="A277" s="29"/>
      <c r="B277" s="29"/>
      <c r="C277" s="29" t="s">
        <v>419</v>
      </c>
      <c r="D277" s="30"/>
      <c r="E277" s="20"/>
      <c r="F277" s="25">
        <f>Source!AL344</f>
        <v>3.38</v>
      </c>
      <c r="G277" s="31" t="str">
        <f>Source!DD344</f>
        <v>*3</v>
      </c>
      <c r="H277" s="20">
        <f>Source!AW344</f>
        <v>1</v>
      </c>
      <c r="I277" s="20">
        <f>IF(Source!BC344&lt;&gt; 0, Source!BC344, 1)</f>
        <v>1</v>
      </c>
      <c r="J277" s="25">
        <f>Source!P344</f>
        <v>40.56</v>
      </c>
      <c r="K277" s="25"/>
    </row>
    <row r="278" spans="1:22" ht="14.25" x14ac:dyDescent="0.2">
      <c r="A278" s="29"/>
      <c r="B278" s="29"/>
      <c r="C278" s="29" t="s">
        <v>420</v>
      </c>
      <c r="D278" s="30" t="s">
        <v>421</v>
      </c>
      <c r="E278" s="20">
        <f>Source!AT344</f>
        <v>70</v>
      </c>
      <c r="F278" s="25"/>
      <c r="G278" s="31"/>
      <c r="H278" s="20"/>
      <c r="I278" s="20"/>
      <c r="J278" s="25">
        <f>SUM(R275:R277)</f>
        <v>7373.27</v>
      </c>
      <c r="K278" s="25"/>
    </row>
    <row r="279" spans="1:22" ht="14.25" x14ac:dyDescent="0.2">
      <c r="A279" s="29"/>
      <c r="B279" s="29"/>
      <c r="C279" s="29" t="s">
        <v>422</v>
      </c>
      <c r="D279" s="30" t="s">
        <v>421</v>
      </c>
      <c r="E279" s="20">
        <f>Source!AU344</f>
        <v>10</v>
      </c>
      <c r="F279" s="25"/>
      <c r="G279" s="31"/>
      <c r="H279" s="20"/>
      <c r="I279" s="20"/>
      <c r="J279" s="25">
        <f>SUM(T275:T278)</f>
        <v>1053.32</v>
      </c>
      <c r="K279" s="25"/>
    </row>
    <row r="280" spans="1:22" ht="14.25" x14ac:dyDescent="0.2">
      <c r="A280" s="29"/>
      <c r="B280" s="29"/>
      <c r="C280" s="29" t="s">
        <v>423</v>
      </c>
      <c r="D280" s="30" t="s">
        <v>424</v>
      </c>
      <c r="E280" s="20">
        <f>Source!AQ344</f>
        <v>1.26</v>
      </c>
      <c r="F280" s="25"/>
      <c r="G280" s="31" t="str">
        <f>Source!DI344</f>
        <v>*3</v>
      </c>
      <c r="H280" s="20">
        <f>Source!AV344</f>
        <v>1</v>
      </c>
      <c r="I280" s="20"/>
      <c r="J280" s="25"/>
      <c r="K280" s="25">
        <f>Source!U344</f>
        <v>15.120000000000001</v>
      </c>
    </row>
    <row r="281" spans="1:22" ht="15" x14ac:dyDescent="0.25">
      <c r="A281" s="32"/>
      <c r="B281" s="32"/>
      <c r="C281" s="32"/>
      <c r="D281" s="32"/>
      <c r="E281" s="32"/>
      <c r="F281" s="32"/>
      <c r="G281" s="32"/>
      <c r="H281" s="32"/>
      <c r="I281" s="59">
        <f>J276+J277+J278+J279</f>
        <v>19000.39</v>
      </c>
      <c r="J281" s="59"/>
      <c r="K281" s="33">
        <f>IF(Source!I344&lt;&gt;0, ROUND(I281/Source!I344, 2), 0)</f>
        <v>4750.1000000000004</v>
      </c>
      <c r="P281" s="34">
        <f>I281</f>
        <v>19000.39</v>
      </c>
    </row>
    <row r="282" spans="1:22" ht="71.25" x14ac:dyDescent="0.2">
      <c r="A282" s="29">
        <v>29</v>
      </c>
      <c r="B282" s="29" t="str">
        <f>Source!F345</f>
        <v>1.21-2203-35-6/1</v>
      </c>
      <c r="C282" s="29" t="str">
        <f>Source!G345</f>
        <v>Техническое обслуживание источника бесперебойного питания (ИБП) АРС Symmetra PX 250/500 кВт, аккумуляторная батарея / прим. Аккумулятор DT 1207 / полугодовое</v>
      </c>
      <c r="D282" s="30" t="str">
        <f>Source!H345</f>
        <v>шт.</v>
      </c>
      <c r="E282" s="20">
        <f>Source!I345</f>
        <v>18</v>
      </c>
      <c r="F282" s="25"/>
      <c r="G282" s="31"/>
      <c r="H282" s="20"/>
      <c r="I282" s="20"/>
      <c r="J282" s="25"/>
      <c r="K282" s="25"/>
      <c r="Q282" s="19">
        <f>ROUND((Source!BZ345/100)*ROUND((Source!AF345*Source!AV345)*Source!I345, 2), 2)</f>
        <v>2850.25</v>
      </c>
      <c r="R282" s="19">
        <f>Source!X345</f>
        <v>2850.25</v>
      </c>
      <c r="S282" s="19">
        <f>ROUND((Source!CA345/100)*ROUND((Source!AF345*Source!AV345)*Source!I345, 2), 2)</f>
        <v>407.18</v>
      </c>
      <c r="T282" s="19">
        <f>Source!Y345</f>
        <v>407.18</v>
      </c>
      <c r="U282" s="19">
        <f>ROUND((175/100)*ROUND((Source!AE345*Source!AV345)*Source!I345, 2), 2)</f>
        <v>0</v>
      </c>
      <c r="V282" s="19">
        <f>ROUND((108/100)*ROUND(Source!CS345*Source!I345, 2), 2)</f>
        <v>0</v>
      </c>
    </row>
    <row r="283" spans="1:22" ht="14.25" x14ac:dyDescent="0.2">
      <c r="A283" s="29"/>
      <c r="B283" s="29"/>
      <c r="C283" s="29" t="s">
        <v>418</v>
      </c>
      <c r="D283" s="30"/>
      <c r="E283" s="20"/>
      <c r="F283" s="25">
        <f>Source!AO345</f>
        <v>226.21</v>
      </c>
      <c r="G283" s="31" t="str">
        <f>Source!DG345</f>
        <v/>
      </c>
      <c r="H283" s="20">
        <f>Source!AV345</f>
        <v>1</v>
      </c>
      <c r="I283" s="20">
        <f>IF(Source!BA345&lt;&gt; 0, Source!BA345, 1)</f>
        <v>1</v>
      </c>
      <c r="J283" s="25">
        <f>Source!S345</f>
        <v>4071.78</v>
      </c>
      <c r="K283" s="25"/>
    </row>
    <row r="284" spans="1:22" ht="14.25" x14ac:dyDescent="0.2">
      <c r="A284" s="29"/>
      <c r="B284" s="29"/>
      <c r="C284" s="29" t="s">
        <v>419</v>
      </c>
      <c r="D284" s="30"/>
      <c r="E284" s="20"/>
      <c r="F284" s="25">
        <f>Source!AL345</f>
        <v>1.48</v>
      </c>
      <c r="G284" s="31" t="str">
        <f>Source!DD345</f>
        <v/>
      </c>
      <c r="H284" s="20">
        <f>Source!AW345</f>
        <v>1</v>
      </c>
      <c r="I284" s="20">
        <f>IF(Source!BC345&lt;&gt; 0, Source!BC345, 1)</f>
        <v>1</v>
      </c>
      <c r="J284" s="25">
        <f>Source!P345</f>
        <v>26.64</v>
      </c>
      <c r="K284" s="25"/>
    </row>
    <row r="285" spans="1:22" ht="14.25" x14ac:dyDescent="0.2">
      <c r="A285" s="29"/>
      <c r="B285" s="29"/>
      <c r="C285" s="29" t="s">
        <v>420</v>
      </c>
      <c r="D285" s="30" t="s">
        <v>421</v>
      </c>
      <c r="E285" s="20">
        <f>Source!AT345</f>
        <v>70</v>
      </c>
      <c r="F285" s="25"/>
      <c r="G285" s="31"/>
      <c r="H285" s="20"/>
      <c r="I285" s="20"/>
      <c r="J285" s="25">
        <f>SUM(R282:R284)</f>
        <v>2850.25</v>
      </c>
      <c r="K285" s="25"/>
    </row>
    <row r="286" spans="1:22" ht="14.25" x14ac:dyDescent="0.2">
      <c r="A286" s="29"/>
      <c r="B286" s="29"/>
      <c r="C286" s="29" t="s">
        <v>422</v>
      </c>
      <c r="D286" s="30" t="s">
        <v>421</v>
      </c>
      <c r="E286" s="20">
        <f>Source!AU345</f>
        <v>10</v>
      </c>
      <c r="F286" s="25"/>
      <c r="G286" s="31"/>
      <c r="H286" s="20"/>
      <c r="I286" s="20"/>
      <c r="J286" s="25">
        <f>SUM(T282:T285)</f>
        <v>407.18</v>
      </c>
      <c r="K286" s="25"/>
    </row>
    <row r="287" spans="1:22" ht="14.25" x14ac:dyDescent="0.2">
      <c r="A287" s="29"/>
      <c r="B287" s="29"/>
      <c r="C287" s="29" t="s">
        <v>423</v>
      </c>
      <c r="D287" s="30" t="s">
        <v>424</v>
      </c>
      <c r="E287" s="20">
        <f>Source!AQ345</f>
        <v>0.28000000000000003</v>
      </c>
      <c r="F287" s="25"/>
      <c r="G287" s="31" t="str">
        <f>Source!DI345</f>
        <v/>
      </c>
      <c r="H287" s="20">
        <f>Source!AV345</f>
        <v>1</v>
      </c>
      <c r="I287" s="20"/>
      <c r="J287" s="25"/>
      <c r="K287" s="25">
        <f>Source!U345</f>
        <v>5.0400000000000009</v>
      </c>
    </row>
    <row r="288" spans="1:22" ht="15" x14ac:dyDescent="0.25">
      <c r="A288" s="32"/>
      <c r="B288" s="32"/>
      <c r="C288" s="32"/>
      <c r="D288" s="32"/>
      <c r="E288" s="32"/>
      <c r="F288" s="32"/>
      <c r="G288" s="32"/>
      <c r="H288" s="32"/>
      <c r="I288" s="59">
        <f>J283+J284+J285+J286</f>
        <v>7355.85</v>
      </c>
      <c r="J288" s="59"/>
      <c r="K288" s="33">
        <f>IF(Source!I345&lt;&gt;0, ROUND(I288/Source!I345, 2), 0)</f>
        <v>408.66</v>
      </c>
      <c r="P288" s="34">
        <f>I288</f>
        <v>7355.85</v>
      </c>
    </row>
    <row r="289" spans="1:22" ht="99.75" x14ac:dyDescent="0.2">
      <c r="A289" s="29">
        <v>30</v>
      </c>
      <c r="B289" s="29" t="str">
        <f>Source!F346</f>
        <v>1.22-2203-104-1/1</v>
      </c>
      <c r="C289" s="29" t="str">
        <f>Source!G346</f>
        <v>Техническое обслуживание приборов системы охранно-пожарной сигнализации на базе оборудования С2000, пульт контроля и управления С2000М / прим. Модуль управления пожаротушением МПТ-1 исп. R3 / годовое</v>
      </c>
      <c r="D289" s="30" t="str">
        <f>Source!H346</f>
        <v>шт.</v>
      </c>
      <c r="E289" s="20">
        <f>Source!I346</f>
        <v>9</v>
      </c>
      <c r="F289" s="25"/>
      <c r="G289" s="31"/>
      <c r="H289" s="20"/>
      <c r="I289" s="20"/>
      <c r="J289" s="25"/>
      <c r="K289" s="25"/>
      <c r="Q289" s="19">
        <f>ROUND((Source!BZ346/100)*ROUND((Source!AF346*Source!AV346)*Source!I346, 2), 2)</f>
        <v>614.44000000000005</v>
      </c>
      <c r="R289" s="19">
        <f>Source!X346</f>
        <v>614.44000000000005</v>
      </c>
      <c r="S289" s="19">
        <f>ROUND((Source!CA346/100)*ROUND((Source!AF346*Source!AV346)*Source!I346, 2), 2)</f>
        <v>87.78</v>
      </c>
      <c r="T289" s="19">
        <f>Source!Y346</f>
        <v>87.78</v>
      </c>
      <c r="U289" s="19">
        <f>ROUND((175/100)*ROUND((Source!AE346*Source!AV346)*Source!I346, 2), 2)</f>
        <v>0</v>
      </c>
      <c r="V289" s="19">
        <f>ROUND((108/100)*ROUND(Source!CS346*Source!I346, 2), 2)</f>
        <v>0</v>
      </c>
    </row>
    <row r="290" spans="1:22" ht="14.25" x14ac:dyDescent="0.2">
      <c r="A290" s="29"/>
      <c r="B290" s="29"/>
      <c r="C290" s="29" t="s">
        <v>418</v>
      </c>
      <c r="D290" s="30"/>
      <c r="E290" s="20"/>
      <c r="F290" s="25">
        <f>Source!AO346</f>
        <v>195.06</v>
      </c>
      <c r="G290" s="31" t="str">
        <f>Source!DG346</f>
        <v>/2</v>
      </c>
      <c r="H290" s="20">
        <f>Source!AV346</f>
        <v>1</v>
      </c>
      <c r="I290" s="20">
        <f>IF(Source!BA346&lt;&gt; 0, Source!BA346, 1)</f>
        <v>1</v>
      </c>
      <c r="J290" s="25">
        <f>Source!S346</f>
        <v>877.77</v>
      </c>
      <c r="K290" s="25"/>
    </row>
    <row r="291" spans="1:22" ht="14.25" x14ac:dyDescent="0.2">
      <c r="A291" s="29"/>
      <c r="B291" s="29"/>
      <c r="C291" s="29" t="s">
        <v>419</v>
      </c>
      <c r="D291" s="30"/>
      <c r="E291" s="20"/>
      <c r="F291" s="25">
        <f>Source!AL346</f>
        <v>83.81</v>
      </c>
      <c r="G291" s="31" t="str">
        <f>Source!DD346</f>
        <v>/2</v>
      </c>
      <c r="H291" s="20">
        <f>Source!AW346</f>
        <v>1</v>
      </c>
      <c r="I291" s="20">
        <f>IF(Source!BC346&lt;&gt; 0, Source!BC346, 1)</f>
        <v>1</v>
      </c>
      <c r="J291" s="25">
        <f>Source!P346</f>
        <v>377.15</v>
      </c>
      <c r="K291" s="25"/>
    </row>
    <row r="292" spans="1:22" ht="14.25" x14ac:dyDescent="0.2">
      <c r="A292" s="29"/>
      <c r="B292" s="29"/>
      <c r="C292" s="29" t="s">
        <v>420</v>
      </c>
      <c r="D292" s="30" t="s">
        <v>421</v>
      </c>
      <c r="E292" s="20">
        <f>Source!AT346</f>
        <v>70</v>
      </c>
      <c r="F292" s="25"/>
      <c r="G292" s="31"/>
      <c r="H292" s="20"/>
      <c r="I292" s="20"/>
      <c r="J292" s="25">
        <f>SUM(R289:R291)</f>
        <v>614.44000000000005</v>
      </c>
      <c r="K292" s="25"/>
    </row>
    <row r="293" spans="1:22" ht="14.25" x14ac:dyDescent="0.2">
      <c r="A293" s="29"/>
      <c r="B293" s="29"/>
      <c r="C293" s="29" t="s">
        <v>422</v>
      </c>
      <c r="D293" s="30" t="s">
        <v>421</v>
      </c>
      <c r="E293" s="20">
        <f>Source!AU346</f>
        <v>10</v>
      </c>
      <c r="F293" s="25"/>
      <c r="G293" s="31"/>
      <c r="H293" s="20"/>
      <c r="I293" s="20"/>
      <c r="J293" s="25">
        <f>SUM(T289:T292)</f>
        <v>87.78</v>
      </c>
      <c r="K293" s="25"/>
    </row>
    <row r="294" spans="1:22" ht="14.25" x14ac:dyDescent="0.2">
      <c r="A294" s="29"/>
      <c r="B294" s="29"/>
      <c r="C294" s="29" t="s">
        <v>423</v>
      </c>
      <c r="D294" s="30" t="s">
        <v>424</v>
      </c>
      <c r="E294" s="20">
        <f>Source!AQ346</f>
        <v>0.28000000000000003</v>
      </c>
      <c r="F294" s="25"/>
      <c r="G294" s="31" t="str">
        <f>Source!DI346</f>
        <v>/2</v>
      </c>
      <c r="H294" s="20">
        <f>Source!AV346</f>
        <v>1</v>
      </c>
      <c r="I294" s="20"/>
      <c r="J294" s="25"/>
      <c r="K294" s="25">
        <f>Source!U346</f>
        <v>1.2600000000000002</v>
      </c>
    </row>
    <row r="295" spans="1:22" ht="15" x14ac:dyDescent="0.25">
      <c r="A295" s="32"/>
      <c r="B295" s="32"/>
      <c r="C295" s="32"/>
      <c r="D295" s="32"/>
      <c r="E295" s="32"/>
      <c r="F295" s="32"/>
      <c r="G295" s="32"/>
      <c r="H295" s="32"/>
      <c r="I295" s="59">
        <f>J290+J291+J292+J293</f>
        <v>1957.14</v>
      </c>
      <c r="J295" s="59"/>
      <c r="K295" s="33">
        <f>IF(Source!I346&lt;&gt;0, ROUND(I295/Source!I346, 2), 0)</f>
        <v>217.46</v>
      </c>
      <c r="P295" s="34">
        <f>I295</f>
        <v>1957.14</v>
      </c>
    </row>
    <row r="296" spans="1:22" ht="85.5" x14ac:dyDescent="0.2">
      <c r="A296" s="29">
        <v>31</v>
      </c>
      <c r="B296" s="29" t="str">
        <f>Source!F347</f>
        <v>1.21-2303-28-1/1</v>
      </c>
      <c r="C296" s="29" t="str">
        <f>Source!G347</f>
        <v>Техническое обслуживание автоматического выключателя до 160 А/ прим. Выключатель автоматический 6А/1p,6кА S201- 9 шт., Выключатель автоматический 10А/1p,6кА S201 - 7 шт. / ежемесячное</v>
      </c>
      <c r="D296" s="30" t="str">
        <f>Source!H347</f>
        <v>шт.</v>
      </c>
      <c r="E296" s="20">
        <f>Source!I347</f>
        <v>16</v>
      </c>
      <c r="F296" s="25"/>
      <c r="G296" s="31"/>
      <c r="H296" s="20"/>
      <c r="I296" s="20"/>
      <c r="J296" s="25"/>
      <c r="K296" s="25"/>
      <c r="Q296" s="19">
        <f>ROUND((Source!BZ347/100)*ROUND((Source!AF347*Source!AV347)*Source!I347, 2), 2)</f>
        <v>7509.94</v>
      </c>
      <c r="R296" s="19">
        <f>Source!X347</f>
        <v>7509.94</v>
      </c>
      <c r="S296" s="19">
        <f>ROUND((Source!CA347/100)*ROUND((Source!AF347*Source!AV347)*Source!I347, 2), 2)</f>
        <v>1072.8499999999999</v>
      </c>
      <c r="T296" s="19">
        <f>Source!Y347</f>
        <v>1072.8499999999999</v>
      </c>
      <c r="U296" s="19">
        <f>ROUND((175/100)*ROUND((Source!AE347*Source!AV347)*Source!I347, 2), 2)</f>
        <v>0</v>
      </c>
      <c r="V296" s="19">
        <f>ROUND((108/100)*ROUND(Source!CS347*Source!I347, 2), 2)</f>
        <v>0</v>
      </c>
    </row>
    <row r="297" spans="1:22" ht="14.25" x14ac:dyDescent="0.2">
      <c r="A297" s="29"/>
      <c r="B297" s="29"/>
      <c r="C297" s="29" t="s">
        <v>418</v>
      </c>
      <c r="D297" s="30"/>
      <c r="E297" s="20"/>
      <c r="F297" s="25">
        <f>Source!AO347</f>
        <v>223.51</v>
      </c>
      <c r="G297" s="31" t="str">
        <f>Source!DG347</f>
        <v>*3</v>
      </c>
      <c r="H297" s="20">
        <f>Source!AV347</f>
        <v>1</v>
      </c>
      <c r="I297" s="20">
        <f>IF(Source!BA347&lt;&gt; 0, Source!BA347, 1)</f>
        <v>1</v>
      </c>
      <c r="J297" s="25">
        <f>Source!S347</f>
        <v>10728.48</v>
      </c>
      <c r="K297" s="25"/>
    </row>
    <row r="298" spans="1:22" ht="14.25" x14ac:dyDescent="0.2">
      <c r="A298" s="29"/>
      <c r="B298" s="29"/>
      <c r="C298" s="29" t="s">
        <v>419</v>
      </c>
      <c r="D298" s="30"/>
      <c r="E298" s="20"/>
      <c r="F298" s="25">
        <f>Source!AL347</f>
        <v>4.71</v>
      </c>
      <c r="G298" s="31" t="str">
        <f>Source!DD347</f>
        <v>*3</v>
      </c>
      <c r="H298" s="20">
        <f>Source!AW347</f>
        <v>1</v>
      </c>
      <c r="I298" s="20">
        <f>IF(Source!BC347&lt;&gt; 0, Source!BC347, 1)</f>
        <v>1</v>
      </c>
      <c r="J298" s="25">
        <f>Source!P347</f>
        <v>226.08</v>
      </c>
      <c r="K298" s="25"/>
    </row>
    <row r="299" spans="1:22" ht="14.25" x14ac:dyDescent="0.2">
      <c r="A299" s="29"/>
      <c r="B299" s="29"/>
      <c r="C299" s="29" t="s">
        <v>420</v>
      </c>
      <c r="D299" s="30" t="s">
        <v>421</v>
      </c>
      <c r="E299" s="20">
        <f>Source!AT347</f>
        <v>70</v>
      </c>
      <c r="F299" s="25"/>
      <c r="G299" s="31"/>
      <c r="H299" s="20"/>
      <c r="I299" s="20"/>
      <c r="J299" s="25">
        <f>SUM(R296:R298)</f>
        <v>7509.94</v>
      </c>
      <c r="K299" s="25"/>
    </row>
    <row r="300" spans="1:22" ht="14.25" x14ac:dyDescent="0.2">
      <c r="A300" s="29"/>
      <c r="B300" s="29"/>
      <c r="C300" s="29" t="s">
        <v>422</v>
      </c>
      <c r="D300" s="30" t="s">
        <v>421</v>
      </c>
      <c r="E300" s="20">
        <f>Source!AU347</f>
        <v>10</v>
      </c>
      <c r="F300" s="25"/>
      <c r="G300" s="31"/>
      <c r="H300" s="20"/>
      <c r="I300" s="20"/>
      <c r="J300" s="25">
        <f>SUM(T296:T299)</f>
        <v>1072.8499999999999</v>
      </c>
      <c r="K300" s="25"/>
    </row>
    <row r="301" spans="1:22" ht="14.25" x14ac:dyDescent="0.2">
      <c r="A301" s="29"/>
      <c r="B301" s="29"/>
      <c r="C301" s="29" t="s">
        <v>423</v>
      </c>
      <c r="D301" s="30" t="s">
        <v>424</v>
      </c>
      <c r="E301" s="20">
        <f>Source!AQ347</f>
        <v>0.3</v>
      </c>
      <c r="F301" s="25"/>
      <c r="G301" s="31" t="str">
        <f>Source!DI347</f>
        <v>*3</v>
      </c>
      <c r="H301" s="20">
        <f>Source!AV347</f>
        <v>1</v>
      </c>
      <c r="I301" s="20"/>
      <c r="J301" s="25"/>
      <c r="K301" s="25">
        <f>Source!U347</f>
        <v>14.399999999999999</v>
      </c>
    </row>
    <row r="302" spans="1:22" ht="15" x14ac:dyDescent="0.25">
      <c r="A302" s="32"/>
      <c r="B302" s="32"/>
      <c r="C302" s="32"/>
      <c r="D302" s="32"/>
      <c r="E302" s="32"/>
      <c r="F302" s="32"/>
      <c r="G302" s="32"/>
      <c r="H302" s="32"/>
      <c r="I302" s="59">
        <f>J297+J298+J299+J300</f>
        <v>19537.349999999999</v>
      </c>
      <c r="J302" s="59"/>
      <c r="K302" s="33">
        <f>IF(Source!I347&lt;&gt;0, ROUND(I302/Source!I347, 2), 0)</f>
        <v>1221.08</v>
      </c>
      <c r="P302" s="34">
        <f>I302</f>
        <v>19537.349999999999</v>
      </c>
    </row>
    <row r="303" spans="1:22" ht="71.25" x14ac:dyDescent="0.2">
      <c r="A303" s="29">
        <v>32</v>
      </c>
      <c r="B303" s="29" t="str">
        <f>Source!F348</f>
        <v>1.22-2203-87-1/1</v>
      </c>
      <c r="C303" s="29" t="str">
        <f>Source!G348</f>
        <v>Техническое обслуживание щита пожарной сигнализации "ESA" /прим.Щит навесной с монтажной панелью ЩМП-2-2 74 У1 IP54PRO YKM42-02-54-P / ежемесячное</v>
      </c>
      <c r="D303" s="30" t="str">
        <f>Source!H348</f>
        <v>шт.</v>
      </c>
      <c r="E303" s="20">
        <f>Source!I348</f>
        <v>9</v>
      </c>
      <c r="F303" s="25"/>
      <c r="G303" s="31"/>
      <c r="H303" s="20"/>
      <c r="I303" s="20"/>
      <c r="J303" s="25"/>
      <c r="K303" s="25"/>
      <c r="Q303" s="19">
        <f>ROUND((Source!BZ348/100)*ROUND((Source!AF348*Source!AV348)*Source!I348, 2), 2)</f>
        <v>6319.78</v>
      </c>
      <c r="R303" s="19">
        <f>Source!X348</f>
        <v>6319.78</v>
      </c>
      <c r="S303" s="19">
        <f>ROUND((Source!CA348/100)*ROUND((Source!AF348*Source!AV348)*Source!I348, 2), 2)</f>
        <v>902.83</v>
      </c>
      <c r="T303" s="19">
        <f>Source!Y348</f>
        <v>902.83</v>
      </c>
      <c r="U303" s="19">
        <f>ROUND((175/100)*ROUND((Source!AE348*Source!AV348)*Source!I348, 2), 2)</f>
        <v>10283.02</v>
      </c>
      <c r="V303" s="19">
        <f>ROUND((108/100)*ROUND(Source!CS348*Source!I348, 2), 2)</f>
        <v>6346.09</v>
      </c>
    </row>
    <row r="304" spans="1:22" ht="14.25" x14ac:dyDescent="0.2">
      <c r="A304" s="29"/>
      <c r="B304" s="29"/>
      <c r="C304" s="29" t="s">
        <v>418</v>
      </c>
      <c r="D304" s="30"/>
      <c r="E304" s="20"/>
      <c r="F304" s="25">
        <f>Source!AO348</f>
        <v>334.38</v>
      </c>
      <c r="G304" s="31" t="str">
        <f>Source!DG348</f>
        <v>*3</v>
      </c>
      <c r="H304" s="20">
        <f>Source!AV348</f>
        <v>1</v>
      </c>
      <c r="I304" s="20">
        <f>IF(Source!BA348&lt;&gt; 0, Source!BA348, 1)</f>
        <v>1</v>
      </c>
      <c r="J304" s="25">
        <f>Source!S348</f>
        <v>9028.26</v>
      </c>
      <c r="K304" s="25"/>
    </row>
    <row r="305" spans="1:22" ht="14.25" x14ac:dyDescent="0.2">
      <c r="A305" s="29"/>
      <c r="B305" s="29"/>
      <c r="C305" s="29" t="s">
        <v>425</v>
      </c>
      <c r="D305" s="30"/>
      <c r="E305" s="20"/>
      <c r="F305" s="25">
        <f>Source!AM348</f>
        <v>361.12</v>
      </c>
      <c r="G305" s="31" t="str">
        <f>Source!DE348</f>
        <v>*3</v>
      </c>
      <c r="H305" s="20">
        <f>Source!AV348</f>
        <v>1</v>
      </c>
      <c r="I305" s="20">
        <f>IF(Source!BB348&lt;&gt; 0, Source!BB348, 1)</f>
        <v>1</v>
      </c>
      <c r="J305" s="25">
        <f>Source!Q348</f>
        <v>9750.24</v>
      </c>
      <c r="K305" s="25"/>
    </row>
    <row r="306" spans="1:22" ht="14.25" x14ac:dyDescent="0.2">
      <c r="A306" s="29"/>
      <c r="B306" s="29"/>
      <c r="C306" s="29" t="s">
        <v>426</v>
      </c>
      <c r="D306" s="30"/>
      <c r="E306" s="20"/>
      <c r="F306" s="25">
        <f>Source!AN348</f>
        <v>217.63</v>
      </c>
      <c r="G306" s="31" t="str">
        <f>Source!DF348</f>
        <v>*3</v>
      </c>
      <c r="H306" s="20">
        <f>Source!AV348</f>
        <v>1</v>
      </c>
      <c r="I306" s="20">
        <f>IF(Source!BS348&lt;&gt; 0, Source!BS348, 1)</f>
        <v>1</v>
      </c>
      <c r="J306" s="35">
        <f>Source!R348</f>
        <v>5876.01</v>
      </c>
      <c r="K306" s="25"/>
    </row>
    <row r="307" spans="1:22" ht="14.25" x14ac:dyDescent="0.2">
      <c r="A307" s="29"/>
      <c r="B307" s="29"/>
      <c r="C307" s="29" t="s">
        <v>419</v>
      </c>
      <c r="D307" s="30"/>
      <c r="E307" s="20"/>
      <c r="F307" s="25">
        <f>Source!AL348</f>
        <v>3.57</v>
      </c>
      <c r="G307" s="31" t="str">
        <f>Source!DD348</f>
        <v>*3</v>
      </c>
      <c r="H307" s="20">
        <f>Source!AW348</f>
        <v>1</v>
      </c>
      <c r="I307" s="20">
        <f>IF(Source!BC348&lt;&gt; 0, Source!BC348, 1)</f>
        <v>1</v>
      </c>
      <c r="J307" s="25">
        <f>Source!P348</f>
        <v>96.39</v>
      </c>
      <c r="K307" s="25"/>
    </row>
    <row r="308" spans="1:22" ht="14.25" x14ac:dyDescent="0.2">
      <c r="A308" s="29"/>
      <c r="B308" s="29"/>
      <c r="C308" s="29" t="s">
        <v>420</v>
      </c>
      <c r="D308" s="30" t="s">
        <v>421</v>
      </c>
      <c r="E308" s="20">
        <f>Source!AT348</f>
        <v>70</v>
      </c>
      <c r="F308" s="25"/>
      <c r="G308" s="31"/>
      <c r="H308" s="20"/>
      <c r="I308" s="20"/>
      <c r="J308" s="25">
        <f>SUM(R303:R307)</f>
        <v>6319.78</v>
      </c>
      <c r="K308" s="25"/>
    </row>
    <row r="309" spans="1:22" ht="14.25" x14ac:dyDescent="0.2">
      <c r="A309" s="29"/>
      <c r="B309" s="29"/>
      <c r="C309" s="29" t="s">
        <v>422</v>
      </c>
      <c r="D309" s="30" t="s">
        <v>421</v>
      </c>
      <c r="E309" s="20">
        <f>Source!AU348</f>
        <v>10</v>
      </c>
      <c r="F309" s="25"/>
      <c r="G309" s="31"/>
      <c r="H309" s="20"/>
      <c r="I309" s="20"/>
      <c r="J309" s="25">
        <f>SUM(T303:T308)</f>
        <v>902.83</v>
      </c>
      <c r="K309" s="25"/>
    </row>
    <row r="310" spans="1:22" ht="14.25" x14ac:dyDescent="0.2">
      <c r="A310" s="29"/>
      <c r="B310" s="29"/>
      <c r="C310" s="29" t="s">
        <v>427</v>
      </c>
      <c r="D310" s="30" t="s">
        <v>421</v>
      </c>
      <c r="E310" s="20">
        <f>108</f>
        <v>108</v>
      </c>
      <c r="F310" s="25"/>
      <c r="G310" s="31"/>
      <c r="H310" s="20"/>
      <c r="I310" s="20"/>
      <c r="J310" s="25">
        <f>SUM(V303:V309)</f>
        <v>6346.09</v>
      </c>
      <c r="K310" s="25"/>
    </row>
    <row r="311" spans="1:22" ht="14.25" x14ac:dyDescent="0.2">
      <c r="A311" s="29"/>
      <c r="B311" s="29"/>
      <c r="C311" s="29" t="s">
        <v>423</v>
      </c>
      <c r="D311" s="30" t="s">
        <v>424</v>
      </c>
      <c r="E311" s="20">
        <f>Source!AQ348</f>
        <v>0.48</v>
      </c>
      <c r="F311" s="25"/>
      <c r="G311" s="31" t="str">
        <f>Source!DI348</f>
        <v>*3</v>
      </c>
      <c r="H311" s="20">
        <f>Source!AV348</f>
        <v>1</v>
      </c>
      <c r="I311" s="20"/>
      <c r="J311" s="25"/>
      <c r="K311" s="25">
        <f>Source!U348</f>
        <v>12.959999999999999</v>
      </c>
    </row>
    <row r="312" spans="1:22" ht="15" x14ac:dyDescent="0.25">
      <c r="A312" s="32"/>
      <c r="B312" s="32"/>
      <c r="C312" s="32"/>
      <c r="D312" s="32"/>
      <c r="E312" s="32"/>
      <c r="F312" s="32"/>
      <c r="G312" s="32"/>
      <c r="H312" s="32"/>
      <c r="I312" s="59">
        <f>J304+J305+J307+J308+J309+J310</f>
        <v>32443.59</v>
      </c>
      <c r="J312" s="59"/>
      <c r="K312" s="33">
        <f>IF(Source!I348&lt;&gt;0, ROUND(I312/Source!I348, 2), 0)</f>
        <v>3604.84</v>
      </c>
      <c r="P312" s="34">
        <f>I312</f>
        <v>32443.59</v>
      </c>
    </row>
    <row r="313" spans="1:22" ht="71.25" x14ac:dyDescent="0.2">
      <c r="A313" s="29">
        <v>33</v>
      </c>
      <c r="B313" s="29" t="str">
        <f>Source!F349</f>
        <v>1.22-2203-102-1/1</v>
      </c>
      <c r="C313" s="29" t="str">
        <f>Source!G349</f>
        <v>Техническое обслуживание и регулировка извещателя пожарного ручного /прим. Элемент дистанционного управления ЭДУ-ПТ / ежемесячное</v>
      </c>
      <c r="D313" s="30" t="str">
        <f>Source!H349</f>
        <v>шт.</v>
      </c>
      <c r="E313" s="20">
        <f>Source!I349</f>
        <v>8</v>
      </c>
      <c r="F313" s="25"/>
      <c r="G313" s="31"/>
      <c r="H313" s="20"/>
      <c r="I313" s="20"/>
      <c r="J313" s="25"/>
      <c r="K313" s="25"/>
      <c r="Q313" s="19">
        <f>ROUND((Source!BZ349/100)*ROUND((Source!AF349*Source!AV349)*Source!I349, 2), 2)</f>
        <v>4574.1400000000003</v>
      </c>
      <c r="R313" s="19">
        <f>Source!X349</f>
        <v>4574.1400000000003</v>
      </c>
      <c r="S313" s="19">
        <f>ROUND((Source!CA349/100)*ROUND((Source!AF349*Source!AV349)*Source!I349, 2), 2)</f>
        <v>653.45000000000005</v>
      </c>
      <c r="T313" s="19">
        <f>Source!Y349</f>
        <v>653.45000000000005</v>
      </c>
      <c r="U313" s="19">
        <f>ROUND((175/100)*ROUND((Source!AE349*Source!AV349)*Source!I349, 2), 2)</f>
        <v>0</v>
      </c>
      <c r="V313" s="19">
        <f>ROUND((108/100)*ROUND(Source!CS349*Source!I349, 2), 2)</f>
        <v>0</v>
      </c>
    </row>
    <row r="314" spans="1:22" ht="14.25" x14ac:dyDescent="0.2">
      <c r="A314" s="29"/>
      <c r="B314" s="29"/>
      <c r="C314" s="29" t="s">
        <v>418</v>
      </c>
      <c r="D314" s="30"/>
      <c r="E314" s="20"/>
      <c r="F314" s="25">
        <f>Source!AO349</f>
        <v>272.27</v>
      </c>
      <c r="G314" s="31" t="str">
        <f>Source!DG349</f>
        <v>*3</v>
      </c>
      <c r="H314" s="20">
        <f>Source!AV349</f>
        <v>1</v>
      </c>
      <c r="I314" s="20">
        <f>IF(Source!BA349&lt;&gt; 0, Source!BA349, 1)</f>
        <v>1</v>
      </c>
      <c r="J314" s="25">
        <f>Source!S349</f>
        <v>6534.48</v>
      </c>
      <c r="K314" s="25"/>
    </row>
    <row r="315" spans="1:22" ht="14.25" x14ac:dyDescent="0.2">
      <c r="A315" s="29"/>
      <c r="B315" s="29"/>
      <c r="C315" s="29" t="s">
        <v>419</v>
      </c>
      <c r="D315" s="30"/>
      <c r="E315" s="20"/>
      <c r="F315" s="25">
        <f>Source!AL349</f>
        <v>1.3</v>
      </c>
      <c r="G315" s="31" t="str">
        <f>Source!DD349</f>
        <v>*3</v>
      </c>
      <c r="H315" s="20">
        <f>Source!AW349</f>
        <v>1</v>
      </c>
      <c r="I315" s="20">
        <f>IF(Source!BC349&lt;&gt; 0, Source!BC349, 1)</f>
        <v>1</v>
      </c>
      <c r="J315" s="25">
        <f>Source!P349</f>
        <v>31.2</v>
      </c>
      <c r="K315" s="25"/>
    </row>
    <row r="316" spans="1:22" ht="14.25" x14ac:dyDescent="0.2">
      <c r="A316" s="29"/>
      <c r="B316" s="29"/>
      <c r="C316" s="29" t="s">
        <v>420</v>
      </c>
      <c r="D316" s="30" t="s">
        <v>421</v>
      </c>
      <c r="E316" s="20">
        <f>Source!AT349</f>
        <v>70</v>
      </c>
      <c r="F316" s="25"/>
      <c r="G316" s="31"/>
      <c r="H316" s="20"/>
      <c r="I316" s="20"/>
      <c r="J316" s="25">
        <f>SUM(R313:R315)</f>
        <v>4574.1400000000003</v>
      </c>
      <c r="K316" s="25"/>
    </row>
    <row r="317" spans="1:22" ht="14.25" x14ac:dyDescent="0.2">
      <c r="A317" s="29"/>
      <c r="B317" s="29"/>
      <c r="C317" s="29" t="s">
        <v>422</v>
      </c>
      <c r="D317" s="30" t="s">
        <v>421</v>
      </c>
      <c r="E317" s="20">
        <f>Source!AU349</f>
        <v>10</v>
      </c>
      <c r="F317" s="25"/>
      <c r="G317" s="31"/>
      <c r="H317" s="20"/>
      <c r="I317" s="20"/>
      <c r="J317" s="25">
        <f>SUM(T313:T316)</f>
        <v>653.45000000000005</v>
      </c>
      <c r="K317" s="25"/>
    </row>
    <row r="318" spans="1:22" ht="14.25" x14ac:dyDescent="0.2">
      <c r="A318" s="29"/>
      <c r="B318" s="29"/>
      <c r="C318" s="29" t="s">
        <v>423</v>
      </c>
      <c r="D318" s="30" t="s">
        <v>424</v>
      </c>
      <c r="E318" s="20">
        <f>Source!AQ349</f>
        <v>0.42</v>
      </c>
      <c r="F318" s="25"/>
      <c r="G318" s="31" t="str">
        <f>Source!DI349</f>
        <v>*3</v>
      </c>
      <c r="H318" s="20">
        <f>Source!AV349</f>
        <v>1</v>
      </c>
      <c r="I318" s="20"/>
      <c r="J318" s="25"/>
      <c r="K318" s="25">
        <f>Source!U349</f>
        <v>10.08</v>
      </c>
    </row>
    <row r="319" spans="1:22" ht="15" x14ac:dyDescent="0.25">
      <c r="A319" s="32"/>
      <c r="B319" s="32"/>
      <c r="C319" s="32"/>
      <c r="D319" s="32"/>
      <c r="E319" s="32"/>
      <c r="F319" s="32"/>
      <c r="G319" s="32"/>
      <c r="H319" s="32"/>
      <c r="I319" s="59">
        <f>J314+J315+J316+J317</f>
        <v>11793.27</v>
      </c>
      <c r="J319" s="59"/>
      <c r="K319" s="33">
        <f>IF(Source!I349&lt;&gt;0, ROUND(I319/Source!I349, 2), 0)</f>
        <v>1474.16</v>
      </c>
      <c r="P319" s="34">
        <f>I319</f>
        <v>11793.27</v>
      </c>
    </row>
    <row r="320" spans="1:22" ht="71.25" x14ac:dyDescent="0.2">
      <c r="A320" s="29">
        <v>34</v>
      </c>
      <c r="B320" s="29" t="str">
        <f>Source!F350</f>
        <v>1.22-2203-72-1/1</v>
      </c>
      <c r="C320" s="29" t="str">
        <f>Source!G350</f>
        <v>Техническое обслуживание извещателя магнитоконтактного типа СМК/прим. Извещатель магнитоконтактный ИО 102-20/Б2П / ежемесячное</v>
      </c>
      <c r="D320" s="30" t="str">
        <f>Source!H350</f>
        <v>шт.</v>
      </c>
      <c r="E320" s="20">
        <f>Source!I350</f>
        <v>8</v>
      </c>
      <c r="F320" s="25"/>
      <c r="G320" s="31"/>
      <c r="H320" s="20"/>
      <c r="I320" s="20"/>
      <c r="J320" s="25"/>
      <c r="K320" s="25"/>
      <c r="Q320" s="19">
        <f>ROUND((Source!BZ350/100)*ROUND((Source!AF350*Source!AV350)*Source!I350, 2), 2)</f>
        <v>4201.68</v>
      </c>
      <c r="R320" s="19">
        <f>Source!X350</f>
        <v>4201.68</v>
      </c>
      <c r="S320" s="19">
        <f>ROUND((Source!CA350/100)*ROUND((Source!AF350*Source!AV350)*Source!I350, 2), 2)</f>
        <v>600.24</v>
      </c>
      <c r="T320" s="19">
        <f>Source!Y350</f>
        <v>600.24</v>
      </c>
      <c r="U320" s="19">
        <f>ROUND((175/100)*ROUND((Source!AE350*Source!AV350)*Source!I350, 2), 2)</f>
        <v>4186.5600000000004</v>
      </c>
      <c r="V320" s="19">
        <f>ROUND((108/100)*ROUND(Source!CS350*Source!I350, 2), 2)</f>
        <v>2583.71</v>
      </c>
    </row>
    <row r="321" spans="1:22" ht="14.25" x14ac:dyDescent="0.2">
      <c r="A321" s="29"/>
      <c r="B321" s="29"/>
      <c r="C321" s="29" t="s">
        <v>418</v>
      </c>
      <c r="D321" s="30"/>
      <c r="E321" s="20"/>
      <c r="F321" s="25">
        <f>Source!AO350</f>
        <v>250.1</v>
      </c>
      <c r="G321" s="31" t="str">
        <f>Source!DG350</f>
        <v>*3</v>
      </c>
      <c r="H321" s="20">
        <f>Source!AV350</f>
        <v>1</v>
      </c>
      <c r="I321" s="20">
        <f>IF(Source!BA350&lt;&gt; 0, Source!BA350, 1)</f>
        <v>1</v>
      </c>
      <c r="J321" s="25">
        <f>Source!S350</f>
        <v>6002.4</v>
      </c>
      <c r="K321" s="25"/>
    </row>
    <row r="322" spans="1:22" ht="14.25" x14ac:dyDescent="0.2">
      <c r="A322" s="29"/>
      <c r="B322" s="29"/>
      <c r="C322" s="29" t="s">
        <v>425</v>
      </c>
      <c r="D322" s="30"/>
      <c r="E322" s="20"/>
      <c r="F322" s="25">
        <f>Source!AM350</f>
        <v>165.4</v>
      </c>
      <c r="G322" s="31" t="str">
        <f>Source!DE350</f>
        <v>*3</v>
      </c>
      <c r="H322" s="20">
        <f>Source!AV350</f>
        <v>1</v>
      </c>
      <c r="I322" s="20">
        <f>IF(Source!BB350&lt;&gt; 0, Source!BB350, 1)</f>
        <v>1</v>
      </c>
      <c r="J322" s="25">
        <f>Source!Q350</f>
        <v>3969.6</v>
      </c>
      <c r="K322" s="25"/>
    </row>
    <row r="323" spans="1:22" ht="14.25" x14ac:dyDescent="0.2">
      <c r="A323" s="29"/>
      <c r="B323" s="29"/>
      <c r="C323" s="29" t="s">
        <v>426</v>
      </c>
      <c r="D323" s="30"/>
      <c r="E323" s="20"/>
      <c r="F323" s="25">
        <f>Source!AN350</f>
        <v>99.68</v>
      </c>
      <c r="G323" s="31" t="str">
        <f>Source!DF350</f>
        <v>*3</v>
      </c>
      <c r="H323" s="20">
        <f>Source!AV350</f>
        <v>1</v>
      </c>
      <c r="I323" s="20">
        <f>IF(Source!BS350&lt;&gt; 0, Source!BS350, 1)</f>
        <v>1</v>
      </c>
      <c r="J323" s="35">
        <f>Source!R350</f>
        <v>2392.3200000000002</v>
      </c>
      <c r="K323" s="25"/>
    </row>
    <row r="324" spans="1:22" ht="14.25" x14ac:dyDescent="0.2">
      <c r="A324" s="29"/>
      <c r="B324" s="29"/>
      <c r="C324" s="29" t="s">
        <v>419</v>
      </c>
      <c r="D324" s="30"/>
      <c r="E324" s="20"/>
      <c r="F324" s="25">
        <f>Source!AL350</f>
        <v>9.49</v>
      </c>
      <c r="G324" s="31" t="str">
        <f>Source!DD350</f>
        <v>*3</v>
      </c>
      <c r="H324" s="20">
        <f>Source!AW350</f>
        <v>1</v>
      </c>
      <c r="I324" s="20">
        <f>IF(Source!BC350&lt;&gt; 0, Source!BC350, 1)</f>
        <v>1</v>
      </c>
      <c r="J324" s="25">
        <f>Source!P350</f>
        <v>227.76</v>
      </c>
      <c r="K324" s="25"/>
    </row>
    <row r="325" spans="1:22" ht="14.25" x14ac:dyDescent="0.2">
      <c r="A325" s="29"/>
      <c r="B325" s="29"/>
      <c r="C325" s="29" t="s">
        <v>420</v>
      </c>
      <c r="D325" s="30" t="s">
        <v>421</v>
      </c>
      <c r="E325" s="20">
        <f>Source!AT350</f>
        <v>70</v>
      </c>
      <c r="F325" s="25"/>
      <c r="G325" s="31"/>
      <c r="H325" s="20"/>
      <c r="I325" s="20"/>
      <c r="J325" s="25">
        <f>SUM(R320:R324)</f>
        <v>4201.68</v>
      </c>
      <c r="K325" s="25"/>
    </row>
    <row r="326" spans="1:22" ht="14.25" x14ac:dyDescent="0.2">
      <c r="A326" s="29"/>
      <c r="B326" s="29"/>
      <c r="C326" s="29" t="s">
        <v>422</v>
      </c>
      <c r="D326" s="30" t="s">
        <v>421</v>
      </c>
      <c r="E326" s="20">
        <f>Source!AU350</f>
        <v>10</v>
      </c>
      <c r="F326" s="25"/>
      <c r="G326" s="31"/>
      <c r="H326" s="20"/>
      <c r="I326" s="20"/>
      <c r="J326" s="25">
        <f>SUM(T320:T325)</f>
        <v>600.24</v>
      </c>
      <c r="K326" s="25"/>
    </row>
    <row r="327" spans="1:22" ht="14.25" x14ac:dyDescent="0.2">
      <c r="A327" s="29"/>
      <c r="B327" s="29"/>
      <c r="C327" s="29" t="s">
        <v>427</v>
      </c>
      <c r="D327" s="30" t="s">
        <v>421</v>
      </c>
      <c r="E327" s="20">
        <f>108</f>
        <v>108</v>
      </c>
      <c r="F327" s="25"/>
      <c r="G327" s="31"/>
      <c r="H327" s="20"/>
      <c r="I327" s="20"/>
      <c r="J327" s="25">
        <f>SUM(V320:V326)</f>
        <v>2583.71</v>
      </c>
      <c r="K327" s="25"/>
    </row>
    <row r="328" spans="1:22" ht="14.25" x14ac:dyDescent="0.2">
      <c r="A328" s="29"/>
      <c r="B328" s="29"/>
      <c r="C328" s="29" t="s">
        <v>423</v>
      </c>
      <c r="D328" s="30" t="s">
        <v>424</v>
      </c>
      <c r="E328" s="20">
        <f>Source!AQ350</f>
        <v>0.36</v>
      </c>
      <c r="F328" s="25"/>
      <c r="G328" s="31" t="str">
        <f>Source!DI350</f>
        <v>*3</v>
      </c>
      <c r="H328" s="20">
        <f>Source!AV350</f>
        <v>1</v>
      </c>
      <c r="I328" s="20"/>
      <c r="J328" s="25"/>
      <c r="K328" s="25">
        <f>Source!U350</f>
        <v>8.64</v>
      </c>
    </row>
    <row r="329" spans="1:22" ht="15" x14ac:dyDescent="0.25">
      <c r="A329" s="32"/>
      <c r="B329" s="32"/>
      <c r="C329" s="32"/>
      <c r="D329" s="32"/>
      <c r="E329" s="32"/>
      <c r="F329" s="32"/>
      <c r="G329" s="32"/>
      <c r="H329" s="32"/>
      <c r="I329" s="59">
        <f>J321+J322+J324+J325+J326+J327</f>
        <v>17585.39</v>
      </c>
      <c r="J329" s="59"/>
      <c r="K329" s="33">
        <f>IF(Source!I350&lt;&gt;0, ROUND(I329/Source!I350, 2), 0)</f>
        <v>2198.17</v>
      </c>
      <c r="P329" s="34">
        <f>I329</f>
        <v>17585.39</v>
      </c>
    </row>
    <row r="330" spans="1:22" ht="57" x14ac:dyDescent="0.2">
      <c r="A330" s="29">
        <v>35</v>
      </c>
      <c r="B330" s="29" t="str">
        <f>Source!F351</f>
        <v>1.22-2203-71-1/1</v>
      </c>
      <c r="C330" s="29" t="str">
        <f>Source!G351</f>
        <v>Техническое обслуживание звукового табло оповещения "Газ! Уходи!", "Газ! Не входи!"/прим. Оповещатель световой ЛЮКС-24 СН / ежемесячное</v>
      </c>
      <c r="D330" s="30" t="str">
        <f>Source!H351</f>
        <v>шт.</v>
      </c>
      <c r="E330" s="20">
        <f>Source!I351</f>
        <v>24</v>
      </c>
      <c r="F330" s="25"/>
      <c r="G330" s="31"/>
      <c r="H330" s="20"/>
      <c r="I330" s="20"/>
      <c r="J330" s="25"/>
      <c r="K330" s="25"/>
      <c r="Q330" s="19">
        <f>ROUND((Source!BZ351/100)*ROUND((Source!AF351*Source!AV351)*Source!I351, 2), 2)</f>
        <v>14992.49</v>
      </c>
      <c r="R330" s="19">
        <f>Source!X351</f>
        <v>14992.49</v>
      </c>
      <c r="S330" s="19">
        <f>ROUND((Source!CA351/100)*ROUND((Source!AF351*Source!AV351)*Source!I351, 2), 2)</f>
        <v>2141.7800000000002</v>
      </c>
      <c r="T330" s="19">
        <f>Source!Y351</f>
        <v>2141.7800000000002</v>
      </c>
      <c r="U330" s="19">
        <f>ROUND((175/100)*ROUND((Source!AE351*Source!AV351)*Source!I351, 2), 2)</f>
        <v>13606.74</v>
      </c>
      <c r="V330" s="19">
        <f>ROUND((108/100)*ROUND(Source!CS351*Source!I351, 2), 2)</f>
        <v>8397.2999999999993</v>
      </c>
    </row>
    <row r="331" spans="1:22" ht="14.25" x14ac:dyDescent="0.2">
      <c r="A331" s="29"/>
      <c r="B331" s="29"/>
      <c r="C331" s="29" t="s">
        <v>418</v>
      </c>
      <c r="D331" s="30"/>
      <c r="E331" s="20"/>
      <c r="F331" s="25">
        <f>Source!AO351</f>
        <v>297.47000000000003</v>
      </c>
      <c r="G331" s="31" t="str">
        <f>Source!DG351</f>
        <v>*3</v>
      </c>
      <c r="H331" s="20">
        <f>Source!AV351</f>
        <v>1</v>
      </c>
      <c r="I331" s="20">
        <f>IF(Source!BA351&lt;&gt; 0, Source!BA351, 1)</f>
        <v>1</v>
      </c>
      <c r="J331" s="25">
        <f>Source!S351</f>
        <v>21417.84</v>
      </c>
      <c r="K331" s="25"/>
    </row>
    <row r="332" spans="1:22" ht="14.25" x14ac:dyDescent="0.2">
      <c r="A332" s="29"/>
      <c r="B332" s="29"/>
      <c r="C332" s="29" t="s">
        <v>425</v>
      </c>
      <c r="D332" s="30"/>
      <c r="E332" s="20"/>
      <c r="F332" s="25">
        <f>Source!AM351</f>
        <v>179.18</v>
      </c>
      <c r="G332" s="31" t="str">
        <f>Source!DE351</f>
        <v>*3</v>
      </c>
      <c r="H332" s="20">
        <f>Source!AV351</f>
        <v>1</v>
      </c>
      <c r="I332" s="20">
        <f>IF(Source!BB351&lt;&gt; 0, Source!BB351, 1)</f>
        <v>1</v>
      </c>
      <c r="J332" s="25">
        <f>Source!Q351</f>
        <v>12900.96</v>
      </c>
      <c r="K332" s="25"/>
    </row>
    <row r="333" spans="1:22" ht="14.25" x14ac:dyDescent="0.2">
      <c r="A333" s="29"/>
      <c r="B333" s="29"/>
      <c r="C333" s="29" t="s">
        <v>426</v>
      </c>
      <c r="D333" s="30"/>
      <c r="E333" s="20"/>
      <c r="F333" s="25">
        <f>Source!AN351</f>
        <v>107.99</v>
      </c>
      <c r="G333" s="31" t="str">
        <f>Source!DF351</f>
        <v>*3</v>
      </c>
      <c r="H333" s="20">
        <f>Source!AV351</f>
        <v>1</v>
      </c>
      <c r="I333" s="20">
        <f>IF(Source!BS351&lt;&gt; 0, Source!BS351, 1)</f>
        <v>1</v>
      </c>
      <c r="J333" s="35">
        <f>Source!R351</f>
        <v>7775.28</v>
      </c>
      <c r="K333" s="25"/>
    </row>
    <row r="334" spans="1:22" ht="14.25" x14ac:dyDescent="0.2">
      <c r="A334" s="29"/>
      <c r="B334" s="29"/>
      <c r="C334" s="29" t="s">
        <v>419</v>
      </c>
      <c r="D334" s="30"/>
      <c r="E334" s="20"/>
      <c r="F334" s="25">
        <f>Source!AL351</f>
        <v>6.29</v>
      </c>
      <c r="G334" s="31" t="str">
        <f>Source!DD351</f>
        <v>*3</v>
      </c>
      <c r="H334" s="20">
        <f>Source!AW351</f>
        <v>1</v>
      </c>
      <c r="I334" s="20">
        <f>IF(Source!BC351&lt;&gt; 0, Source!BC351, 1)</f>
        <v>1</v>
      </c>
      <c r="J334" s="25">
        <f>Source!P351</f>
        <v>452.88</v>
      </c>
      <c r="K334" s="25"/>
    </row>
    <row r="335" spans="1:22" ht="14.25" x14ac:dyDescent="0.2">
      <c r="A335" s="29"/>
      <c r="B335" s="29"/>
      <c r="C335" s="29" t="s">
        <v>420</v>
      </c>
      <c r="D335" s="30" t="s">
        <v>421</v>
      </c>
      <c r="E335" s="20">
        <f>Source!AT351</f>
        <v>70</v>
      </c>
      <c r="F335" s="25"/>
      <c r="G335" s="31"/>
      <c r="H335" s="20"/>
      <c r="I335" s="20"/>
      <c r="J335" s="25">
        <f>SUM(R330:R334)</f>
        <v>14992.49</v>
      </c>
      <c r="K335" s="25"/>
    </row>
    <row r="336" spans="1:22" ht="14.25" x14ac:dyDescent="0.2">
      <c r="A336" s="29"/>
      <c r="B336" s="29"/>
      <c r="C336" s="29" t="s">
        <v>422</v>
      </c>
      <c r="D336" s="30" t="s">
        <v>421</v>
      </c>
      <c r="E336" s="20">
        <f>Source!AU351</f>
        <v>10</v>
      </c>
      <c r="F336" s="25"/>
      <c r="G336" s="31"/>
      <c r="H336" s="20"/>
      <c r="I336" s="20"/>
      <c r="J336" s="25">
        <f>SUM(T330:T335)</f>
        <v>2141.7800000000002</v>
      </c>
      <c r="K336" s="25"/>
    </row>
    <row r="337" spans="1:22" ht="14.25" x14ac:dyDescent="0.2">
      <c r="A337" s="29"/>
      <c r="B337" s="29"/>
      <c r="C337" s="29" t="s">
        <v>427</v>
      </c>
      <c r="D337" s="30" t="s">
        <v>421</v>
      </c>
      <c r="E337" s="20">
        <f>108</f>
        <v>108</v>
      </c>
      <c r="F337" s="25"/>
      <c r="G337" s="31"/>
      <c r="H337" s="20"/>
      <c r="I337" s="20"/>
      <c r="J337" s="25">
        <f>SUM(V330:V336)</f>
        <v>8397.2999999999993</v>
      </c>
      <c r="K337" s="25"/>
    </row>
    <row r="338" spans="1:22" ht="14.25" x14ac:dyDescent="0.2">
      <c r="A338" s="29"/>
      <c r="B338" s="29"/>
      <c r="C338" s="29" t="s">
        <v>423</v>
      </c>
      <c r="D338" s="30" t="s">
        <v>424</v>
      </c>
      <c r="E338" s="20">
        <f>Source!AQ351</f>
        <v>0.43</v>
      </c>
      <c r="F338" s="25"/>
      <c r="G338" s="31" t="str">
        <f>Source!DI351</f>
        <v>*3</v>
      </c>
      <c r="H338" s="20">
        <f>Source!AV351</f>
        <v>1</v>
      </c>
      <c r="I338" s="20"/>
      <c r="J338" s="25"/>
      <c r="K338" s="25">
        <f>Source!U351</f>
        <v>30.96</v>
      </c>
    </row>
    <row r="339" spans="1:22" ht="15" x14ac:dyDescent="0.25">
      <c r="A339" s="32"/>
      <c r="B339" s="32"/>
      <c r="C339" s="32"/>
      <c r="D339" s="32"/>
      <c r="E339" s="32"/>
      <c r="F339" s="32"/>
      <c r="G339" s="32"/>
      <c r="H339" s="32"/>
      <c r="I339" s="59">
        <f>J331+J332+J334+J335+J336+J337</f>
        <v>60303.25</v>
      </c>
      <c r="J339" s="59"/>
      <c r="K339" s="33">
        <f>IF(Source!I351&lt;&gt;0, ROUND(I339/Source!I351, 2), 0)</f>
        <v>2512.64</v>
      </c>
      <c r="P339" s="34">
        <f>I339</f>
        <v>60303.25</v>
      </c>
    </row>
    <row r="340" spans="1:22" ht="99.75" x14ac:dyDescent="0.2">
      <c r="A340" s="29">
        <v>36</v>
      </c>
      <c r="B340" s="29" t="str">
        <f>Source!F352</f>
        <v>1.22-2203-106-1/1</v>
      </c>
      <c r="C340" s="29" t="str">
        <f>Source!G352</f>
        <v>Техническое обслуживание извещателя пожарного дымового оптико-электронного адресно-аналогового ИП 212-34А "ДИП-34А" / прим. Извещатель пожарный оптико-электронный дымовой адресный ИП 212-64 прот.R3 / годовое</v>
      </c>
      <c r="D340" s="30" t="str">
        <f>Source!H352</f>
        <v>шт.</v>
      </c>
      <c r="E340" s="20">
        <f>Source!I352</f>
        <v>43</v>
      </c>
      <c r="F340" s="25"/>
      <c r="G340" s="31"/>
      <c r="H340" s="20"/>
      <c r="I340" s="20"/>
      <c r="J340" s="25"/>
      <c r="K340" s="25"/>
      <c r="Q340" s="19">
        <f>ROUND((Source!BZ352/100)*ROUND((Source!AF352*Source!AV352)*Source!I352, 2), 2)</f>
        <v>1677.47</v>
      </c>
      <c r="R340" s="19">
        <f>Source!X352</f>
        <v>1677.47</v>
      </c>
      <c r="S340" s="19">
        <f>ROUND((Source!CA352/100)*ROUND((Source!AF352*Source!AV352)*Source!I352, 2), 2)</f>
        <v>239.64</v>
      </c>
      <c r="T340" s="19">
        <f>Source!Y352</f>
        <v>239.64</v>
      </c>
      <c r="U340" s="19">
        <f>ROUND((175/100)*ROUND((Source!AE352*Source!AV352)*Source!I352, 2), 2)</f>
        <v>0</v>
      </c>
      <c r="V340" s="19">
        <f>ROUND((108/100)*ROUND(Source!CS352*Source!I352, 2), 2)</f>
        <v>0</v>
      </c>
    </row>
    <row r="341" spans="1:22" ht="14.25" x14ac:dyDescent="0.2">
      <c r="A341" s="29"/>
      <c r="B341" s="29"/>
      <c r="C341" s="29" t="s">
        <v>418</v>
      </c>
      <c r="D341" s="30"/>
      <c r="E341" s="20"/>
      <c r="F341" s="25">
        <f>Source!AO352</f>
        <v>111.46</v>
      </c>
      <c r="G341" s="31" t="str">
        <f>Source!DG352</f>
        <v>/2</v>
      </c>
      <c r="H341" s="20">
        <f>Source!AV352</f>
        <v>1</v>
      </c>
      <c r="I341" s="20">
        <f>IF(Source!BA352&lt;&gt; 0, Source!BA352, 1)</f>
        <v>1</v>
      </c>
      <c r="J341" s="25">
        <f>Source!S352</f>
        <v>2396.39</v>
      </c>
      <c r="K341" s="25"/>
    </row>
    <row r="342" spans="1:22" ht="14.25" x14ac:dyDescent="0.2">
      <c r="A342" s="29"/>
      <c r="B342" s="29"/>
      <c r="C342" s="29" t="s">
        <v>419</v>
      </c>
      <c r="D342" s="30"/>
      <c r="E342" s="20"/>
      <c r="F342" s="25">
        <f>Source!AL352</f>
        <v>0.06</v>
      </c>
      <c r="G342" s="31" t="str">
        <f>Source!DD352</f>
        <v>/2</v>
      </c>
      <c r="H342" s="20">
        <f>Source!AW352</f>
        <v>1</v>
      </c>
      <c r="I342" s="20">
        <f>IF(Source!BC352&lt;&gt; 0, Source!BC352, 1)</f>
        <v>1</v>
      </c>
      <c r="J342" s="25">
        <f>Source!P352</f>
        <v>1.29</v>
      </c>
      <c r="K342" s="25"/>
    </row>
    <row r="343" spans="1:22" ht="14.25" x14ac:dyDescent="0.2">
      <c r="A343" s="29"/>
      <c r="B343" s="29"/>
      <c r="C343" s="29" t="s">
        <v>420</v>
      </c>
      <c r="D343" s="30" t="s">
        <v>421</v>
      </c>
      <c r="E343" s="20">
        <f>Source!AT352</f>
        <v>70</v>
      </c>
      <c r="F343" s="25"/>
      <c r="G343" s="31"/>
      <c r="H343" s="20"/>
      <c r="I343" s="20"/>
      <c r="J343" s="25">
        <f>SUM(R340:R342)</f>
        <v>1677.47</v>
      </c>
      <c r="K343" s="25"/>
    </row>
    <row r="344" spans="1:22" ht="14.25" x14ac:dyDescent="0.2">
      <c r="A344" s="29"/>
      <c r="B344" s="29"/>
      <c r="C344" s="29" t="s">
        <v>422</v>
      </c>
      <c r="D344" s="30" t="s">
        <v>421</v>
      </c>
      <c r="E344" s="20">
        <f>Source!AU352</f>
        <v>10</v>
      </c>
      <c r="F344" s="25"/>
      <c r="G344" s="31"/>
      <c r="H344" s="20"/>
      <c r="I344" s="20"/>
      <c r="J344" s="25">
        <f>SUM(T340:T343)</f>
        <v>239.64</v>
      </c>
      <c r="K344" s="25"/>
    </row>
    <row r="345" spans="1:22" ht="14.25" x14ac:dyDescent="0.2">
      <c r="A345" s="29"/>
      <c r="B345" s="29"/>
      <c r="C345" s="29" t="s">
        <v>423</v>
      </c>
      <c r="D345" s="30" t="s">
        <v>424</v>
      </c>
      <c r="E345" s="20">
        <f>Source!AQ352</f>
        <v>0.16</v>
      </c>
      <c r="F345" s="25"/>
      <c r="G345" s="31" t="str">
        <f>Source!DI352</f>
        <v>/2</v>
      </c>
      <c r="H345" s="20">
        <f>Source!AV352</f>
        <v>1</v>
      </c>
      <c r="I345" s="20"/>
      <c r="J345" s="25"/>
      <c r="K345" s="25">
        <f>Source!U352</f>
        <v>3.44</v>
      </c>
    </row>
    <row r="346" spans="1:22" ht="15" x14ac:dyDescent="0.25">
      <c r="A346" s="32"/>
      <c r="B346" s="32"/>
      <c r="C346" s="32"/>
      <c r="D346" s="32"/>
      <c r="E346" s="32"/>
      <c r="F346" s="32"/>
      <c r="G346" s="32"/>
      <c r="H346" s="32"/>
      <c r="I346" s="59">
        <f>J341+J342+J343+J344</f>
        <v>4314.79</v>
      </c>
      <c r="J346" s="59"/>
      <c r="K346" s="33">
        <f>IF(Source!I352&lt;&gt;0, ROUND(I346/Source!I352, 2), 0)</f>
        <v>100.34</v>
      </c>
      <c r="P346" s="34">
        <f>I346</f>
        <v>4314.79</v>
      </c>
    </row>
    <row r="347" spans="1:22" ht="57" x14ac:dyDescent="0.2">
      <c r="A347" s="29">
        <v>37</v>
      </c>
      <c r="B347" s="29" t="str">
        <f>Source!F353</f>
        <v>1.22-2203-78-1/1</v>
      </c>
      <c r="C347" s="29" t="str">
        <f>Source!G353</f>
        <v>Техническое обслуживание блока питания типа БРП-12-01Л /прим. Источник питания СКАТ 2400 / ежемесячное</v>
      </c>
      <c r="D347" s="30" t="str">
        <f>Source!H353</f>
        <v>шт.</v>
      </c>
      <c r="E347" s="20">
        <f>Source!I353</f>
        <v>5</v>
      </c>
      <c r="F347" s="25"/>
      <c r="G347" s="31"/>
      <c r="H347" s="20"/>
      <c r="I347" s="20"/>
      <c r="J347" s="25"/>
      <c r="K347" s="25"/>
      <c r="Q347" s="19">
        <f>ROUND((Source!BZ353/100)*ROUND((Source!AF353*Source!AV353)*Source!I353, 2), 2)</f>
        <v>5266.7</v>
      </c>
      <c r="R347" s="19">
        <f>Source!X353</f>
        <v>5266.7</v>
      </c>
      <c r="S347" s="19">
        <f>ROUND((Source!CA353/100)*ROUND((Source!AF353*Source!AV353)*Source!I353, 2), 2)</f>
        <v>752.39</v>
      </c>
      <c r="T347" s="19">
        <f>Source!Y353</f>
        <v>752.39</v>
      </c>
      <c r="U347" s="19">
        <f>ROUND((175/100)*ROUND((Source!AE353*Source!AV353)*Source!I353, 2), 2)</f>
        <v>0</v>
      </c>
      <c r="V347" s="19">
        <f>ROUND((108/100)*ROUND(Source!CS353*Source!I353, 2), 2)</f>
        <v>0</v>
      </c>
    </row>
    <row r="348" spans="1:22" ht="14.25" x14ac:dyDescent="0.2">
      <c r="A348" s="29"/>
      <c r="B348" s="29"/>
      <c r="C348" s="29" t="s">
        <v>418</v>
      </c>
      <c r="D348" s="30"/>
      <c r="E348" s="20"/>
      <c r="F348" s="25">
        <f>Source!AO353</f>
        <v>501.59</v>
      </c>
      <c r="G348" s="31" t="str">
        <f>Source!DG353</f>
        <v>*3</v>
      </c>
      <c r="H348" s="20">
        <f>Source!AV353</f>
        <v>1</v>
      </c>
      <c r="I348" s="20">
        <f>IF(Source!BA353&lt;&gt; 0, Source!BA353, 1)</f>
        <v>1</v>
      </c>
      <c r="J348" s="25">
        <f>Source!S353</f>
        <v>7523.85</v>
      </c>
      <c r="K348" s="25"/>
    </row>
    <row r="349" spans="1:22" ht="14.25" x14ac:dyDescent="0.2">
      <c r="A349" s="29"/>
      <c r="B349" s="29"/>
      <c r="C349" s="29" t="s">
        <v>419</v>
      </c>
      <c r="D349" s="30"/>
      <c r="E349" s="20"/>
      <c r="F349" s="25">
        <f>Source!AL353</f>
        <v>3.85</v>
      </c>
      <c r="G349" s="31" t="str">
        <f>Source!DD353</f>
        <v>*3</v>
      </c>
      <c r="H349" s="20">
        <f>Source!AW353</f>
        <v>1</v>
      </c>
      <c r="I349" s="20">
        <f>IF(Source!BC353&lt;&gt; 0, Source!BC353, 1)</f>
        <v>1</v>
      </c>
      <c r="J349" s="25">
        <f>Source!P353</f>
        <v>57.75</v>
      </c>
      <c r="K349" s="25"/>
    </row>
    <row r="350" spans="1:22" ht="14.25" x14ac:dyDescent="0.2">
      <c r="A350" s="29"/>
      <c r="B350" s="29"/>
      <c r="C350" s="29" t="s">
        <v>420</v>
      </c>
      <c r="D350" s="30" t="s">
        <v>421</v>
      </c>
      <c r="E350" s="20">
        <f>Source!AT353</f>
        <v>70</v>
      </c>
      <c r="F350" s="25"/>
      <c r="G350" s="31"/>
      <c r="H350" s="20"/>
      <c r="I350" s="20"/>
      <c r="J350" s="25">
        <f>SUM(R347:R349)</f>
        <v>5266.7</v>
      </c>
      <c r="K350" s="25"/>
    </row>
    <row r="351" spans="1:22" ht="14.25" x14ac:dyDescent="0.2">
      <c r="A351" s="29"/>
      <c r="B351" s="29"/>
      <c r="C351" s="29" t="s">
        <v>422</v>
      </c>
      <c r="D351" s="30" t="s">
        <v>421</v>
      </c>
      <c r="E351" s="20">
        <f>Source!AU353</f>
        <v>10</v>
      </c>
      <c r="F351" s="25"/>
      <c r="G351" s="31"/>
      <c r="H351" s="20"/>
      <c r="I351" s="20"/>
      <c r="J351" s="25">
        <f>SUM(T347:T350)</f>
        <v>752.39</v>
      </c>
      <c r="K351" s="25"/>
    </row>
    <row r="352" spans="1:22" ht="14.25" x14ac:dyDescent="0.2">
      <c r="A352" s="29"/>
      <c r="B352" s="29"/>
      <c r="C352" s="29" t="s">
        <v>423</v>
      </c>
      <c r="D352" s="30" t="s">
        <v>424</v>
      </c>
      <c r="E352" s="20">
        <f>Source!AQ353</f>
        <v>0.72</v>
      </c>
      <c r="F352" s="25"/>
      <c r="G352" s="31" t="str">
        <f>Source!DI353</f>
        <v>*3</v>
      </c>
      <c r="H352" s="20">
        <f>Source!AV353</f>
        <v>1</v>
      </c>
      <c r="I352" s="20"/>
      <c r="J352" s="25"/>
      <c r="K352" s="25">
        <f>Source!U353</f>
        <v>10.8</v>
      </c>
    </row>
    <row r="353" spans="1:16" ht="15" x14ac:dyDescent="0.25">
      <c r="A353" s="32"/>
      <c r="B353" s="32"/>
      <c r="C353" s="32"/>
      <c r="D353" s="32"/>
      <c r="E353" s="32"/>
      <c r="F353" s="32"/>
      <c r="G353" s="32"/>
      <c r="H353" s="32"/>
      <c r="I353" s="59">
        <f>J348+J349+J350+J351</f>
        <v>13600.689999999999</v>
      </c>
      <c r="J353" s="59"/>
      <c r="K353" s="33">
        <f>IF(Source!I353&lt;&gt;0, ROUND(I353/Source!I353, 2), 0)</f>
        <v>2720.14</v>
      </c>
      <c r="P353" s="34">
        <f>I353</f>
        <v>13600.689999999999</v>
      </c>
    </row>
    <row r="355" spans="1:16" ht="15" x14ac:dyDescent="0.25">
      <c r="A355" s="62" t="str">
        <f>CONCATENATE("Итого по разделу: ",IF(Source!G355&lt;&gt;"Новый раздел", Source!G355, ""))</f>
        <v>Итого по разделу: Раздел: 6. Система газового пожаротушения</v>
      </c>
      <c r="B355" s="62"/>
      <c r="C355" s="62"/>
      <c r="D355" s="62"/>
      <c r="E355" s="62"/>
      <c r="F355" s="62"/>
      <c r="G355" s="62"/>
      <c r="H355" s="62"/>
      <c r="I355" s="60">
        <f>SUM(P212:P354)</f>
        <v>266564.93999999994</v>
      </c>
      <c r="J355" s="61"/>
      <c r="K355" s="11"/>
    </row>
    <row r="358" spans="1:16" ht="15" x14ac:dyDescent="0.25">
      <c r="A358" s="62" t="str">
        <f>CONCATENATE("Итого по локальной смете: ",IF(Source!G385&lt;&gt;"Новая локальная смета", Source!G385, ""))</f>
        <v>Итого по локальной смете: Техническое обслуживание систем безопасности РАМТ</v>
      </c>
      <c r="B358" s="62"/>
      <c r="C358" s="62"/>
      <c r="D358" s="62"/>
      <c r="E358" s="62"/>
      <c r="F358" s="62"/>
      <c r="G358" s="62"/>
      <c r="H358" s="62"/>
      <c r="I358" s="60">
        <f>SUM(P37:P357)</f>
        <v>621280.80000000016</v>
      </c>
      <c r="J358" s="61"/>
      <c r="K358" s="11"/>
    </row>
    <row r="360" spans="1:16" ht="14.25" x14ac:dyDescent="0.2">
      <c r="C360" s="45" t="str">
        <f>Source!H388</f>
        <v>Стоимость материальных ресурсов (всего)</v>
      </c>
      <c r="D360" s="45"/>
      <c r="E360" s="45"/>
      <c r="F360" s="45"/>
      <c r="G360" s="45"/>
      <c r="H360" s="45"/>
      <c r="I360" s="53">
        <f>IF(Source!F388=0, "", Source!F388)</f>
        <v>11587.04</v>
      </c>
      <c r="J360" s="53"/>
    </row>
    <row r="361" spans="1:16" ht="14.25" x14ac:dyDescent="0.2">
      <c r="C361" s="45" t="str">
        <f>Source!H397</f>
        <v>Эксплуатация машин</v>
      </c>
      <c r="D361" s="45"/>
      <c r="E361" s="45"/>
      <c r="F361" s="45"/>
      <c r="G361" s="45"/>
      <c r="H361" s="45"/>
      <c r="I361" s="53">
        <f>IF(Source!F397=0, "", Source!F397)</f>
        <v>39492.31</v>
      </c>
      <c r="J361" s="53"/>
    </row>
    <row r="362" spans="1:16" ht="14.25" x14ac:dyDescent="0.2">
      <c r="C362" s="45" t="str">
        <f>Source!H399</f>
        <v>ЗП машинистов</v>
      </c>
      <c r="D362" s="45"/>
      <c r="E362" s="45"/>
      <c r="F362" s="45"/>
      <c r="G362" s="45"/>
      <c r="H362" s="45"/>
      <c r="I362" s="53">
        <f>IF(Source!F399=0, "", Source!F399)</f>
        <v>23796.9</v>
      </c>
      <c r="J362" s="53"/>
    </row>
    <row r="363" spans="1:16" ht="14.25" x14ac:dyDescent="0.2">
      <c r="C363" s="45" t="str">
        <f>Source!H400</f>
        <v>Основная ЗП рабочих</v>
      </c>
      <c r="D363" s="45"/>
      <c r="E363" s="45"/>
      <c r="F363" s="45"/>
      <c r="G363" s="45"/>
      <c r="H363" s="45"/>
      <c r="I363" s="53">
        <f>IF(Source!F400=0, "", Source!F400)</f>
        <v>302500.40000000002</v>
      </c>
      <c r="J363" s="53"/>
    </row>
    <row r="364" spans="1:16" ht="14.25" x14ac:dyDescent="0.2">
      <c r="C364" s="45" t="str">
        <f>Source!H407</f>
        <v>Трудозатраты строителей</v>
      </c>
      <c r="D364" s="45"/>
      <c r="E364" s="45"/>
      <c r="F364" s="45"/>
      <c r="G364" s="45"/>
      <c r="H364" s="45"/>
      <c r="I364" s="63">
        <f>IF(Source!F407=0, "", Source!F407)</f>
        <v>431.64</v>
      </c>
      <c r="J364" s="63"/>
    </row>
    <row r="365" spans="1:16" ht="14.25" x14ac:dyDescent="0.2">
      <c r="C365" s="45" t="str">
        <f>Source!H411</f>
        <v>Накладные расходы</v>
      </c>
      <c r="D365" s="45"/>
      <c r="E365" s="45"/>
      <c r="F365" s="45"/>
      <c r="G365" s="45"/>
      <c r="H365" s="45"/>
      <c r="I365" s="53">
        <f>IF(Source!F411=0, "", Source!F411)</f>
        <v>211750.32</v>
      </c>
      <c r="J365" s="53"/>
    </row>
    <row r="366" spans="1:16" ht="14.25" x14ac:dyDescent="0.2">
      <c r="C366" s="45" t="str">
        <f>Source!H412</f>
        <v>Сметная прибыль</v>
      </c>
      <c r="D366" s="45"/>
      <c r="E366" s="45"/>
      <c r="F366" s="45"/>
      <c r="G366" s="45"/>
      <c r="H366" s="45"/>
      <c r="I366" s="53">
        <f>IF(Source!F412=0, "", Source!F412)</f>
        <v>30250.080000000002</v>
      </c>
      <c r="J366" s="53"/>
    </row>
    <row r="367" spans="1:16" ht="14.25" x14ac:dyDescent="0.2">
      <c r="C367" s="45" t="str">
        <f>Source!H413</f>
        <v>Всего с НР и СП</v>
      </c>
      <c r="D367" s="45"/>
      <c r="E367" s="45"/>
      <c r="F367" s="45"/>
      <c r="G367" s="45"/>
      <c r="H367" s="45"/>
      <c r="I367" s="53">
        <f>IF(Source!F413=0, "", Source!F413)</f>
        <v>621280.80000000005</v>
      </c>
      <c r="J367" s="53"/>
    </row>
    <row r="368" spans="1:16" ht="14.25" x14ac:dyDescent="0.2">
      <c r="C368" s="45" t="str">
        <f>Source!H414</f>
        <v>Понижающий коэффициент</v>
      </c>
      <c r="D368" s="45"/>
      <c r="E368" s="45"/>
      <c r="F368" s="45"/>
      <c r="G368" s="45"/>
      <c r="H368" s="45"/>
      <c r="I368" s="46">
        <f>IF(Source!F414=0, "", Source!F414)</f>
        <v>0.78918804033000001</v>
      </c>
      <c r="J368" s="46"/>
    </row>
    <row r="369" spans="1:11" ht="14.25" x14ac:dyDescent="0.2">
      <c r="C369" s="45" t="str">
        <f>Source!H415</f>
        <v>Итого с понижающим коэффициентом</v>
      </c>
      <c r="D369" s="45"/>
      <c r="E369" s="45"/>
      <c r="F369" s="45"/>
      <c r="G369" s="45"/>
      <c r="H369" s="45"/>
      <c r="I369" s="53">
        <f>IF(Source!F415=0, "", Source!F415)</f>
        <v>490307.38</v>
      </c>
      <c r="J369" s="53"/>
    </row>
    <row r="370" spans="1:11" ht="14.25" x14ac:dyDescent="0.2">
      <c r="C370" s="45" t="str">
        <f>Source!H416</f>
        <v>НДС 22%</v>
      </c>
      <c r="D370" s="45"/>
      <c r="E370" s="45"/>
      <c r="F370" s="45"/>
      <c r="G370" s="45"/>
      <c r="H370" s="45"/>
      <c r="I370" s="53">
        <f>IF(Source!F416=0, "", Source!F416)</f>
        <v>107867.62</v>
      </c>
      <c r="J370" s="53"/>
    </row>
    <row r="371" spans="1:11" ht="14.25" x14ac:dyDescent="0.2">
      <c r="C371" s="45" t="str">
        <f>Source!H417</f>
        <v>Итого по смете</v>
      </c>
      <c r="D371" s="45"/>
      <c r="E371" s="45"/>
      <c r="F371" s="45"/>
      <c r="G371" s="45"/>
      <c r="H371" s="45"/>
      <c r="I371" s="53">
        <f>IF(Source!F417=0, "", Source!F417)</f>
        <v>598175</v>
      </c>
      <c r="J371" s="53"/>
    </row>
    <row r="373" spans="1:11" ht="15" hidden="1" x14ac:dyDescent="0.25">
      <c r="A373" s="62" t="str">
        <f>CONCATENATE("Итого по смете: ",IF(Source!G419&lt;&gt;"Новый объект", Source!G419, ""))</f>
        <v>Итого по смете: Техническое обслуживание систем безопасности РАМТ.</v>
      </c>
      <c r="B373" s="62"/>
      <c r="C373" s="62"/>
      <c r="D373" s="62"/>
      <c r="E373" s="62"/>
      <c r="F373" s="62"/>
      <c r="G373" s="62"/>
      <c r="H373" s="62"/>
      <c r="I373" s="60">
        <f>SUM(P4:P372)</f>
        <v>621280.80000000016</v>
      </c>
      <c r="J373" s="61"/>
      <c r="K373" s="11"/>
    </row>
    <row r="376" spans="1:11" ht="14.25" x14ac:dyDescent="0.2">
      <c r="A376" s="64" t="s">
        <v>428</v>
      </c>
      <c r="B376" s="64"/>
      <c r="C376" s="38" t="str">
        <f>IF(Source!AC12&lt;&gt;"", Source!AC12," ")</f>
        <v xml:space="preserve"> </v>
      </c>
      <c r="D376" s="38"/>
      <c r="E376" s="38"/>
      <c r="F376" s="38"/>
      <c r="G376" s="38"/>
      <c r="H376" s="8" t="str">
        <f>IF(Source!AB12&lt;&gt;"", Source!AB12," ")</f>
        <v xml:space="preserve"> </v>
      </c>
      <c r="I376" s="8"/>
      <c r="J376" s="8"/>
      <c r="K376" s="8"/>
    </row>
    <row r="377" spans="1:11" ht="14.25" x14ac:dyDescent="0.2">
      <c r="A377" s="8"/>
      <c r="B377" s="8"/>
      <c r="C377" s="48" t="s">
        <v>429</v>
      </c>
      <c r="D377" s="48"/>
      <c r="E377" s="48"/>
      <c r="F377" s="48"/>
      <c r="G377" s="48"/>
      <c r="H377" s="8"/>
      <c r="I377" s="8"/>
      <c r="J377" s="8"/>
      <c r="K377" s="8"/>
    </row>
    <row r="378" spans="1:11" ht="14.25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spans="1:11" ht="14.25" x14ac:dyDescent="0.2">
      <c r="A379" s="64" t="s">
        <v>430</v>
      </c>
      <c r="B379" s="64"/>
      <c r="C379" s="38" t="str">
        <f>IF(Source!AE12&lt;&gt;"", Source!AE12," ")</f>
        <v xml:space="preserve"> </v>
      </c>
      <c r="D379" s="38"/>
      <c r="E379" s="38"/>
      <c r="F379" s="38"/>
      <c r="G379" s="38"/>
      <c r="H379" s="8" t="str">
        <f>IF(Source!AD12&lt;&gt;"", Source!AD12," ")</f>
        <v xml:space="preserve"> </v>
      </c>
      <c r="I379" s="8"/>
      <c r="J379" s="8"/>
      <c r="K379" s="8"/>
    </row>
    <row r="380" spans="1:11" ht="14.25" x14ac:dyDescent="0.2">
      <c r="A380" s="8"/>
      <c r="B380" s="8"/>
      <c r="C380" s="48" t="s">
        <v>429</v>
      </c>
      <c r="D380" s="48"/>
      <c r="E380" s="48"/>
      <c r="F380" s="48"/>
      <c r="G380" s="48"/>
      <c r="H380" s="8"/>
      <c r="I380" s="8"/>
      <c r="J380" s="8"/>
      <c r="K380" s="8"/>
    </row>
  </sheetData>
  <mergeCells count="131">
    <mergeCell ref="A379:B379"/>
    <mergeCell ref="C380:G380"/>
    <mergeCell ref="G7:K8"/>
    <mergeCell ref="C371:H371"/>
    <mergeCell ref="I371:J371"/>
    <mergeCell ref="I373:J373"/>
    <mergeCell ref="A373:H373"/>
    <mergeCell ref="A376:B376"/>
    <mergeCell ref="C377:G377"/>
    <mergeCell ref="C368:H368"/>
    <mergeCell ref="I368:J368"/>
    <mergeCell ref="C369:H369"/>
    <mergeCell ref="I369:J369"/>
    <mergeCell ref="C370:H370"/>
    <mergeCell ref="I370:J370"/>
    <mergeCell ref="C365:H365"/>
    <mergeCell ref="I365:J365"/>
    <mergeCell ref="C366:H366"/>
    <mergeCell ref="I366:J366"/>
    <mergeCell ref="C367:H367"/>
    <mergeCell ref="I367:J367"/>
    <mergeCell ref="C362:H362"/>
    <mergeCell ref="I362:J362"/>
    <mergeCell ref="C363:H363"/>
    <mergeCell ref="I363:J363"/>
    <mergeCell ref="C364:H364"/>
    <mergeCell ref="I364:J364"/>
    <mergeCell ref="I358:J358"/>
    <mergeCell ref="A358:H358"/>
    <mergeCell ref="C360:H360"/>
    <mergeCell ref="I360:J360"/>
    <mergeCell ref="C361:H361"/>
    <mergeCell ref="I361:J361"/>
    <mergeCell ref="I329:J329"/>
    <mergeCell ref="I339:J339"/>
    <mergeCell ref="I346:J346"/>
    <mergeCell ref="I353:J353"/>
    <mergeCell ref="I355:J355"/>
    <mergeCell ref="A355:H355"/>
    <mergeCell ref="I281:J281"/>
    <mergeCell ref="I288:J288"/>
    <mergeCell ref="I295:J295"/>
    <mergeCell ref="I302:J302"/>
    <mergeCell ref="I312:J312"/>
    <mergeCell ref="I319:J319"/>
    <mergeCell ref="I236:J236"/>
    <mergeCell ref="I243:J243"/>
    <mergeCell ref="I253:J253"/>
    <mergeCell ref="I260:J260"/>
    <mergeCell ref="I267:J267"/>
    <mergeCell ref="I274:J274"/>
    <mergeCell ref="A207:K207"/>
    <mergeCell ref="I209:J209"/>
    <mergeCell ref="A209:H209"/>
    <mergeCell ref="A212:K212"/>
    <mergeCell ref="I219:J219"/>
    <mergeCell ref="I226:J226"/>
    <mergeCell ref="A182:K182"/>
    <mergeCell ref="I189:J189"/>
    <mergeCell ref="I195:J195"/>
    <mergeCell ref="I202:J202"/>
    <mergeCell ref="I204:J204"/>
    <mergeCell ref="A204:H204"/>
    <mergeCell ref="I172:J172"/>
    <mergeCell ref="I174:J174"/>
    <mergeCell ref="A174:H174"/>
    <mergeCell ref="A177:K177"/>
    <mergeCell ref="I179:J179"/>
    <mergeCell ref="A179:H179"/>
    <mergeCell ref="I138:J138"/>
    <mergeCell ref="A138:H138"/>
    <mergeCell ref="A141:K141"/>
    <mergeCell ref="I148:J148"/>
    <mergeCell ref="I156:J156"/>
    <mergeCell ref="I164:J164"/>
    <mergeCell ref="A115:K115"/>
    <mergeCell ref="I121:J121"/>
    <mergeCell ref="I127:J127"/>
    <mergeCell ref="I133:J133"/>
    <mergeCell ref="I135:J135"/>
    <mergeCell ref="A135:H135"/>
    <mergeCell ref="I93:J93"/>
    <mergeCell ref="I100:J100"/>
    <mergeCell ref="I108:J108"/>
    <mergeCell ref="A110:K110"/>
    <mergeCell ref="I112:J112"/>
    <mergeCell ref="A112:H112"/>
    <mergeCell ref="I46:J46"/>
    <mergeCell ref="I52:J52"/>
    <mergeCell ref="I59:J59"/>
    <mergeCell ref="I69:J69"/>
    <mergeCell ref="I76:J76"/>
    <mergeCell ref="I83:J83"/>
    <mergeCell ref="G32:G34"/>
    <mergeCell ref="H32:H34"/>
    <mergeCell ref="I32:I34"/>
    <mergeCell ref="J32:J34"/>
    <mergeCell ref="A37:K37"/>
    <mergeCell ref="A39:K39"/>
    <mergeCell ref="F29:H29"/>
    <mergeCell ref="I29:J29"/>
    <mergeCell ref="F30:H30"/>
    <mergeCell ref="I30:J30"/>
    <mergeCell ref="A32:A34"/>
    <mergeCell ref="B32:B34"/>
    <mergeCell ref="C32:C34"/>
    <mergeCell ref="D32:D34"/>
    <mergeCell ref="E32:E34"/>
    <mergeCell ref="F32:F34"/>
    <mergeCell ref="F26:H26"/>
    <mergeCell ref="I26:J26"/>
    <mergeCell ref="F27:H27"/>
    <mergeCell ref="I27:J27"/>
    <mergeCell ref="F28:H28"/>
    <mergeCell ref="I28:J28"/>
    <mergeCell ref="A18:K18"/>
    <mergeCell ref="A20:K20"/>
    <mergeCell ref="A21:K21"/>
    <mergeCell ref="A23:K23"/>
    <mergeCell ref="F25:H25"/>
    <mergeCell ref="I25:J25"/>
    <mergeCell ref="B11:E11"/>
    <mergeCell ref="G11:K11"/>
    <mergeCell ref="J5:K5"/>
    <mergeCell ref="A14:K14"/>
    <mergeCell ref="A15:K15"/>
    <mergeCell ref="A17:K17"/>
    <mergeCell ref="B6:E6"/>
    <mergeCell ref="G6:K6"/>
    <mergeCell ref="B10:E10"/>
    <mergeCell ref="G10:K10"/>
  </mergeCells>
  <pageMargins left="0.4" right="0.2" top="0.2" bottom="0.4" header="0.2" footer="0.2"/>
  <pageSetup paperSize="9" scale="60" fitToHeight="0" orientation="portrait" verticalDpi="0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zoomScaleNormal="100" workbookViewId="0">
      <selection activeCell="B14" sqref="B14:E14"/>
    </sheetView>
  </sheetViews>
  <sheetFormatPr defaultRowHeight="12.75" x14ac:dyDescent="0.2"/>
  <cols>
    <col min="1" max="2" width="6.7109375" customWidth="1"/>
    <col min="3" max="3" width="75.7109375" customWidth="1"/>
    <col min="4" max="7" width="15.7109375" customWidth="1"/>
    <col min="30" max="32" width="0" hidden="1" customWidth="1"/>
  </cols>
  <sheetData>
    <row r="1" spans="1:7" x14ac:dyDescent="0.2">
      <c r="A1" s="7" t="str">
        <f>Source!B1</f>
        <v>Smeta.RU  (495) 974-1589</v>
      </c>
    </row>
    <row r="2" spans="1:7" ht="14.25" x14ac:dyDescent="0.2">
      <c r="C2" s="8"/>
      <c r="D2" s="8"/>
      <c r="E2" s="8"/>
    </row>
    <row r="3" spans="1:7" ht="15" x14ac:dyDescent="0.25">
      <c r="C3" s="12" t="s">
        <v>390</v>
      </c>
      <c r="D3" s="8"/>
      <c r="E3" s="10" t="s">
        <v>391</v>
      </c>
    </row>
    <row r="4" spans="1:7" ht="15" x14ac:dyDescent="0.25">
      <c r="C4" s="8"/>
      <c r="D4" s="10"/>
      <c r="E4" s="10"/>
    </row>
    <row r="5" spans="1:7" ht="15" x14ac:dyDescent="0.25">
      <c r="C5" s="12" t="s">
        <v>431</v>
      </c>
      <c r="D5" s="61" t="s">
        <v>431</v>
      </c>
      <c r="E5" s="61"/>
    </row>
    <row r="6" spans="1:7" ht="15" x14ac:dyDescent="0.25">
      <c r="C6" s="8"/>
      <c r="D6" s="10"/>
      <c r="E6" s="10"/>
    </row>
    <row r="7" spans="1:7" ht="15" x14ac:dyDescent="0.25">
      <c r="C7" s="12" t="s">
        <v>431</v>
      </c>
      <c r="D7" s="61" t="s">
        <v>431</v>
      </c>
      <c r="E7" s="61"/>
    </row>
    <row r="8" spans="1:7" ht="15" x14ac:dyDescent="0.25">
      <c r="C8" s="8"/>
      <c r="D8" s="10"/>
      <c r="E8" s="10"/>
    </row>
    <row r="9" spans="1:7" ht="15" x14ac:dyDescent="0.25">
      <c r="D9" s="10"/>
      <c r="E9" s="8"/>
    </row>
    <row r="10" spans="1:7" ht="14.25" x14ac:dyDescent="0.2">
      <c r="D10" s="8"/>
      <c r="E10" s="8"/>
    </row>
    <row r="12" spans="1:7" ht="15.75" x14ac:dyDescent="0.2">
      <c r="B12" s="66" t="str">
        <f>CONCATENATE("Ведомость объемов работ ", IF(Source!AN15&lt;&gt;"", Source!AN15," "))</f>
        <v xml:space="preserve">Ведомость объемов работ  </v>
      </c>
      <c r="C12" s="66"/>
      <c r="D12" s="66"/>
      <c r="E12" s="66"/>
    </row>
    <row r="13" spans="1:7" ht="15" x14ac:dyDescent="0.2">
      <c r="B13" s="67"/>
      <c r="C13" s="67"/>
      <c r="D13" s="67"/>
      <c r="E13" s="67"/>
    </row>
    <row r="14" spans="1:7" ht="15" x14ac:dyDescent="0.2">
      <c r="B14" s="67" t="str">
        <f>Source!G20</f>
        <v>Техническое обслуживание систем безопасности РАМТ</v>
      </c>
      <c r="C14" s="67"/>
      <c r="D14" s="67"/>
      <c r="E14" s="67"/>
    </row>
    <row r="16" spans="1:7" ht="99.75" x14ac:dyDescent="0.2">
      <c r="A16" s="13" t="s">
        <v>432</v>
      </c>
      <c r="B16" s="13" t="s">
        <v>433</v>
      </c>
      <c r="C16" s="13" t="s">
        <v>406</v>
      </c>
      <c r="D16" s="13" t="s">
        <v>407</v>
      </c>
      <c r="E16" s="13" t="s">
        <v>434</v>
      </c>
      <c r="F16" s="13" t="s">
        <v>435</v>
      </c>
      <c r="G16" s="13" t="s">
        <v>436</v>
      </c>
    </row>
    <row r="17" spans="1:7" ht="14.25" x14ac:dyDescent="0.2">
      <c r="A17" s="13">
        <v>1</v>
      </c>
      <c r="B17" s="13">
        <v>2</v>
      </c>
      <c r="C17" s="13">
        <v>3</v>
      </c>
      <c r="D17" s="13">
        <v>4</v>
      </c>
      <c r="E17" s="13">
        <v>5</v>
      </c>
      <c r="F17" s="13">
        <v>6</v>
      </c>
      <c r="G17" s="13">
        <v>7</v>
      </c>
    </row>
    <row r="18" spans="1:7" ht="16.5" x14ac:dyDescent="0.25">
      <c r="A18" s="65" t="str">
        <f>CONCATENATE("Раздел: ", Source!G24)</f>
        <v>Раздел: Автоматическая пожарная сигнализация</v>
      </c>
      <c r="B18" s="65"/>
      <c r="C18" s="65"/>
      <c r="D18" s="65"/>
      <c r="E18" s="65"/>
      <c r="F18" s="65"/>
      <c r="G18" s="65"/>
    </row>
    <row r="19" spans="1:7" ht="42.75" x14ac:dyDescent="0.2">
      <c r="A19" s="13">
        <v>1</v>
      </c>
      <c r="B19" s="13" t="str">
        <f>Source!E28</f>
        <v>1</v>
      </c>
      <c r="C19" s="16" t="str">
        <f>Source!G28</f>
        <v>Техническое обслуживание и регулировка прибора приемно-контрольного охранно-пожарного / Прибор приемно-контрольный и управления охранно-пожарный адресный ППКОПУ Рубеж-МК2 / ежемесячное</v>
      </c>
      <c r="D19" s="13" t="s">
        <v>25</v>
      </c>
      <c r="E19" s="17">
        <f>Source!I28</f>
        <v>1</v>
      </c>
      <c r="F19" s="13">
        <f>Source!I28</f>
        <v>1</v>
      </c>
      <c r="G19" s="16"/>
    </row>
    <row r="20" spans="1:7" ht="42.75" x14ac:dyDescent="0.2">
      <c r="A20" s="13">
        <v>2</v>
      </c>
      <c r="B20" s="13" t="str">
        <f>Source!E29</f>
        <v>2</v>
      </c>
      <c r="C20" s="16" t="str">
        <f>Source!G29</f>
        <v>Техническое обслуживание блоков приема и обработки сигналов - концентратор контактных датчиков (ККД), коллектор / прим. Рубеж-УВВ1 концентратор адресных устройств ввода-вывода / ежемесячное</v>
      </c>
      <c r="D20" s="13" t="s">
        <v>25</v>
      </c>
      <c r="E20" s="17">
        <f>Source!I29</f>
        <v>5</v>
      </c>
      <c r="F20" s="13">
        <f>Source!I29</f>
        <v>5</v>
      </c>
      <c r="G20" s="16"/>
    </row>
    <row r="21" spans="1:7" ht="57" x14ac:dyDescent="0.2">
      <c r="A21" s="13">
        <v>3</v>
      </c>
      <c r="B21" s="13" t="str">
        <f>Source!E30</f>
        <v>3</v>
      </c>
      <c r="C21" s="16" t="str">
        <f>Source!G30</f>
        <v>Техническое обслуживание извещателя пожарного дымового оптико-электронного адресно-аналогового ИП 212-34А "ДИП-34А" / прим.Извещатель пожарный дымовой оптико-электронный адресно-аналоговый ИП 212-64 прот.R3 и ИП 212-64 исп. 02 прот. R3  / годовое</v>
      </c>
      <c r="D21" s="13" t="s">
        <v>25</v>
      </c>
      <c r="E21" s="17">
        <f>Source!I30</f>
        <v>834</v>
      </c>
      <c r="F21" s="13">
        <f>Source!I30</f>
        <v>834</v>
      </c>
      <c r="G21" s="16"/>
    </row>
    <row r="22" spans="1:7" ht="42.75" x14ac:dyDescent="0.2">
      <c r="A22" s="13">
        <v>4</v>
      </c>
      <c r="B22" s="13" t="str">
        <f>Source!E31</f>
        <v>4</v>
      </c>
      <c r="C22" s="16" t="str">
        <f>Source!G31</f>
        <v>Техническое обслуживание извещателя теплового типа ИП / Извещатель пожарный тепловой максимально-дифференциальный адресно-аналоговый ИП 101-29-PR прот. R3 / ежемесячное</v>
      </c>
      <c r="D22" s="13" t="s">
        <v>25</v>
      </c>
      <c r="E22" s="17">
        <f>Source!I31</f>
        <v>2</v>
      </c>
      <c r="F22" s="13">
        <f>Source!I31</f>
        <v>2</v>
      </c>
      <c r="G22" s="16"/>
    </row>
    <row r="23" spans="1:7" ht="71.25" x14ac:dyDescent="0.2">
      <c r="A23" s="13">
        <v>5</v>
      </c>
      <c r="B23" s="13" t="str">
        <f>Source!E32</f>
        <v>5</v>
      </c>
      <c r="C23" s="16" t="str">
        <f>Source!G32</f>
        <v>Техническое обслуживание извещателя пожарного дымового оптико-электронного адресно-аналогового ИП 212-34А "ДИП-34А" / прим. извещатель пожарный комбинированный дымовой оптико-электронный тепловой максимально-дифференциальный адресно-аналоговый ИП 212/101-64-PR прот. R3 / годовое</v>
      </c>
      <c r="D23" s="13" t="s">
        <v>25</v>
      </c>
      <c r="E23" s="17">
        <f>Source!I32</f>
        <v>17</v>
      </c>
      <c r="F23" s="13">
        <f>Source!I32</f>
        <v>17</v>
      </c>
      <c r="G23" s="16"/>
    </row>
    <row r="24" spans="1:7" ht="28.5" x14ac:dyDescent="0.2">
      <c r="A24" s="13">
        <v>6</v>
      </c>
      <c r="B24" s="13" t="str">
        <f>Source!E33</f>
        <v>6</v>
      </c>
      <c r="C24" s="16" t="str">
        <f>Source!G33</f>
        <v>Техническое обслуживание и регулировка извещателя пожарного ручного /прим. Извещатель ручной адресный ИПР 513-11 прот. R3 / ежемесячное</v>
      </c>
      <c r="D24" s="13" t="s">
        <v>25</v>
      </c>
      <c r="E24" s="17">
        <f>Source!I33</f>
        <v>77</v>
      </c>
      <c r="F24" s="13">
        <f>Source!I33</f>
        <v>77</v>
      </c>
      <c r="G24" s="16"/>
    </row>
    <row r="25" spans="1:7" ht="42.75" x14ac:dyDescent="0.2">
      <c r="A25" s="13">
        <v>7</v>
      </c>
      <c r="B25" s="13" t="str">
        <f>Source!E34</f>
        <v>7</v>
      </c>
      <c r="C25" s="16" t="str">
        <f>Source!G34</f>
        <v>Техническое обслуживание извещателя пожарного дымового линейногой тип 6424 / прим.  Извещатель пожарный дымовой линейный адресный  ИПДЛ-264/1-50 прот. R3 / ежемесячное</v>
      </c>
      <c r="D25" s="13" t="s">
        <v>25</v>
      </c>
      <c r="E25" s="17">
        <f>Source!I34</f>
        <v>35</v>
      </c>
      <c r="F25" s="13">
        <f>Source!I34</f>
        <v>35</v>
      </c>
      <c r="G25" s="16"/>
    </row>
    <row r="26" spans="1:7" ht="57" x14ac:dyDescent="0.2">
      <c r="A26" s="13">
        <v>8</v>
      </c>
      <c r="B26" s="13" t="str">
        <f>Source!E35</f>
        <v>8</v>
      </c>
      <c r="C26" s="16" t="str">
        <f>Source!G35</f>
        <v>Техническое обслуживание извещателя пожарного дымового оптико-электронного адресно-аналогового ИП 212-34А "ДИП-34А" / прим. Извещатель аспирационный дымовой Typ TP-1/a WAGNER TITANUS / годовое</v>
      </c>
      <c r="D26" s="13" t="s">
        <v>25</v>
      </c>
      <c r="E26" s="17">
        <f>Source!I35</f>
        <v>3</v>
      </c>
      <c r="F26" s="13">
        <f>Source!I35</f>
        <v>3</v>
      </c>
      <c r="G26" s="16"/>
    </row>
    <row r="27" spans="1:7" ht="42.75" x14ac:dyDescent="0.2">
      <c r="A27" s="13">
        <v>9</v>
      </c>
      <c r="B27" s="13" t="str">
        <f>Source!E36</f>
        <v>9</v>
      </c>
      <c r="C27" s="16" t="str">
        <f>Source!G36</f>
        <v>Техническое обслуживание источника вторичного электропитания типа ИВЭП 112-0,3-1 "Астра-БП1" / прим. Блоки питания ИВЭПР 24/2,5 RS-R3 исп. 2х12 БР, ИВЭПР 24/2,5 RS-R3 исп. 2х17 БР / ежемесячное</v>
      </c>
      <c r="D27" s="13" t="s">
        <v>25</v>
      </c>
      <c r="E27" s="17">
        <f>Source!I36</f>
        <v>3</v>
      </c>
      <c r="F27" s="13" t="str">
        <f>"=2+"&amp;"1"</f>
        <v>=2+1</v>
      </c>
      <c r="G27" s="16"/>
    </row>
    <row r="28" spans="1:7" ht="16.5" x14ac:dyDescent="0.25">
      <c r="A28" s="65" t="str">
        <f>CONCATENATE("Подраздел: ", Source!G44)</f>
        <v>Подраздел: Аспирационные извещатели</v>
      </c>
      <c r="B28" s="65"/>
      <c r="C28" s="65"/>
      <c r="D28" s="65"/>
      <c r="E28" s="65"/>
      <c r="F28" s="65"/>
      <c r="G28" s="65"/>
    </row>
    <row r="29" spans="1:7" ht="16.5" x14ac:dyDescent="0.25">
      <c r="A29" s="65" t="str">
        <f>CONCATENATE("Подраздел: ", Source!G82)</f>
        <v>Подраздел: Программное обеспечение</v>
      </c>
      <c r="B29" s="65"/>
      <c r="C29" s="65"/>
      <c r="D29" s="65"/>
      <c r="E29" s="65"/>
      <c r="F29" s="65"/>
      <c r="G29" s="65"/>
    </row>
    <row r="30" spans="1:7" ht="42.75" x14ac:dyDescent="0.2">
      <c r="A30" s="13">
        <v>10</v>
      </c>
      <c r="B30" s="13" t="str">
        <f>Source!E86</f>
        <v>10</v>
      </c>
      <c r="C30" s="16" t="str">
        <f>Source!G86</f>
        <v>Техническое обслуживание компьютерного оборудования, профилактика программного обеспечения ПК / прим.ПО «FireSec Мультисерверная задача» / ежемесячное</v>
      </c>
      <c r="D30" s="13" t="s">
        <v>25</v>
      </c>
      <c r="E30" s="17">
        <f>Source!I86</f>
        <v>1</v>
      </c>
      <c r="F30" s="13">
        <f>Source!I86</f>
        <v>1</v>
      </c>
      <c r="G30" s="16"/>
    </row>
    <row r="31" spans="1:7" ht="42.75" x14ac:dyDescent="0.2">
      <c r="A31" s="13">
        <v>11</v>
      </c>
      <c r="B31" s="13" t="str">
        <f>Source!E87</f>
        <v>11</v>
      </c>
      <c r="C31" s="16" t="str">
        <f>Source!G87</f>
        <v>Техническое обслуживание компьютерного оборудования, профилактика программного обеспечения ПК / прим.ПО «FireSec 3 Администратор» / ежемесячное</v>
      </c>
      <c r="D31" s="13" t="s">
        <v>25</v>
      </c>
      <c r="E31" s="17">
        <f>Source!I87</f>
        <v>1</v>
      </c>
      <c r="F31" s="13">
        <f>Source!I87</f>
        <v>1</v>
      </c>
      <c r="G31" s="16"/>
    </row>
    <row r="32" spans="1:7" ht="42.75" x14ac:dyDescent="0.2">
      <c r="A32" s="13">
        <v>12</v>
      </c>
      <c r="B32" s="13" t="str">
        <f>Source!E88</f>
        <v>12</v>
      </c>
      <c r="C32" s="16" t="str">
        <f>Source!G88</f>
        <v>Техническое обслуживание компьютерного оборудования, профилактика программного обеспечения ПК / прим.ПО «FireSec 3 Оперативная задача» / ежемесячное</v>
      </c>
      <c r="D32" s="13" t="s">
        <v>25</v>
      </c>
      <c r="E32" s="17">
        <f>Source!I88</f>
        <v>1</v>
      </c>
      <c r="F32" s="13">
        <f>Source!I88</f>
        <v>1</v>
      </c>
      <c r="G32" s="16"/>
    </row>
    <row r="33" spans="1:7" ht="16.5" x14ac:dyDescent="0.25">
      <c r="A33" s="65" t="str">
        <f>CONCATENATE("Раздел: ", Source!G150)</f>
        <v>Раздел: Система оповещения и управления эвакуацией</v>
      </c>
      <c r="B33" s="65"/>
      <c r="C33" s="65"/>
      <c r="D33" s="65"/>
      <c r="E33" s="65"/>
      <c r="F33" s="65"/>
      <c r="G33" s="65"/>
    </row>
    <row r="34" spans="1:7" ht="42.75" x14ac:dyDescent="0.2">
      <c r="A34" s="13">
        <v>13</v>
      </c>
      <c r="B34" s="13" t="str">
        <f>Source!E154</f>
        <v>13</v>
      </c>
      <c r="C34" s="16" t="str">
        <f>Source!G154</f>
        <v>Техническое обслуживание шкафа блока автоматики / прим.Техническое обслуживание стойки Sonar  RACK 26U (4/6/16) в сборе, в комплекте со смонтированным оборудованием и коммутацией/ ежемесячное</v>
      </c>
      <c r="D34" s="13" t="s">
        <v>25</v>
      </c>
      <c r="E34" s="17">
        <f>Source!I154</f>
        <v>1</v>
      </c>
      <c r="F34" s="13">
        <f>Source!I154</f>
        <v>1</v>
      </c>
      <c r="G34" s="16"/>
    </row>
    <row r="35" spans="1:7" ht="42.75" x14ac:dyDescent="0.2">
      <c r="A35" s="13">
        <v>14</v>
      </c>
      <c r="B35" s="13" t="str">
        <f>Source!E155</f>
        <v>14</v>
      </c>
      <c r="C35" s="16" t="str">
        <f>Source!G155</f>
        <v>Техническое обслуживание приборов системы оповещения, громкоговоритель настенный типа SWS-03 /прим. Громкоговоритель трансляционный настенный SWS-110W, SWS-103W / годовое</v>
      </c>
      <c r="D35" s="13" t="s">
        <v>25</v>
      </c>
      <c r="E35" s="17">
        <f>Source!I155</f>
        <v>490</v>
      </c>
      <c r="F35" s="13" t="str">
        <f>"=31+"&amp;"459"</f>
        <v>=31+459</v>
      </c>
      <c r="G35" s="16"/>
    </row>
    <row r="36" spans="1:7" ht="57" x14ac:dyDescent="0.2">
      <c r="A36" s="13">
        <v>15</v>
      </c>
      <c r="B36" s="13" t="str">
        <f>Source!E156</f>
        <v>15</v>
      </c>
      <c r="C36" s="16" t="str">
        <f>Source!G156</f>
        <v>Техническое обслуживание системы оповещения и управления эвакуацией (СОУЭ) на базе оборудования типа "Сонар", оборудование стойки оповещения на одну магистральную линию - ежемесячное/прим. Блок-селектор системы обратной связи Тромбон БС-16 / ежемесячное</v>
      </c>
      <c r="D36" s="13" t="s">
        <v>25</v>
      </c>
      <c r="E36" s="17">
        <f>Source!I156</f>
        <v>2</v>
      </c>
      <c r="F36" s="13">
        <f>Source!I156</f>
        <v>2</v>
      </c>
      <c r="G36" s="16"/>
    </row>
    <row r="37" spans="1:7" ht="71.25" x14ac:dyDescent="0.2">
      <c r="A37" s="13">
        <v>16</v>
      </c>
      <c r="B37" s="13" t="str">
        <f>Source!E157</f>
        <v>16</v>
      </c>
      <c r="C37" s="16" t="str">
        <f>Source!G157</f>
        <v>Техническое обслуживание системы оповещения и управления эвакуацией (СОУЭ) на базе оборудования типа "Сонар", добавлять к нормам 1.22-2203-118-1/1 и 1.22-2203-118-1/2 на каждую последующую магистральную линию/прим. Панель вызывная накладная Тромбон ВП  / ежемесячное</v>
      </c>
      <c r="D37" s="13" t="s">
        <v>25</v>
      </c>
      <c r="E37" s="17">
        <f>Source!I157</f>
        <v>53</v>
      </c>
      <c r="F37" s="13">
        <f>Source!I157</f>
        <v>53</v>
      </c>
      <c r="G37" s="16"/>
    </row>
    <row r="38" spans="1:7" ht="16.5" x14ac:dyDescent="0.25">
      <c r="A38" s="65" t="str">
        <f>CONCATENATE("Раздел: ", Source!G191)</f>
        <v>Раздел: Система автоматического водяного пожаротушения</v>
      </c>
      <c r="B38" s="65"/>
      <c r="C38" s="65"/>
      <c r="D38" s="65"/>
      <c r="E38" s="65"/>
      <c r="F38" s="65"/>
      <c r="G38" s="65"/>
    </row>
    <row r="39" spans="1:7" ht="16.5" x14ac:dyDescent="0.25">
      <c r="A39" s="65" t="str">
        <f>CONCATENATE("Раздел: ", Source!G256)</f>
        <v>Раздел: Раздел: 4. Элементы автоматических систем противодымной защиты ( ЭАСПДЗ )</v>
      </c>
      <c r="B39" s="65"/>
      <c r="C39" s="65"/>
      <c r="D39" s="65"/>
      <c r="E39" s="65"/>
      <c r="F39" s="65"/>
      <c r="G39" s="65"/>
    </row>
    <row r="40" spans="1:7" ht="57" x14ac:dyDescent="0.2">
      <c r="A40" s="13">
        <v>17</v>
      </c>
      <c r="B40" s="13" t="str">
        <f>Source!E260</f>
        <v>17</v>
      </c>
      <c r="C40" s="16" t="str">
        <f>Source!G260</f>
        <v>Техническое обслуживание устройства сигнально-пускового пожарного адресуемого типа УСПП 01041-8-1 "Гамма-Т" / прим.Устройство дистанционного пуска электроконтактное адресное "Пуск дымоудаления" УДП 513-11 прот. R3 / ежемесячно</v>
      </c>
      <c r="D40" s="13" t="s">
        <v>25</v>
      </c>
      <c r="E40" s="17">
        <f>Source!I260</f>
        <v>9</v>
      </c>
      <c r="F40" s="13">
        <f>Source!I260</f>
        <v>9</v>
      </c>
      <c r="G40" s="16"/>
    </row>
    <row r="41" spans="1:7" ht="42.75" x14ac:dyDescent="0.2">
      <c r="A41" s="13">
        <v>18</v>
      </c>
      <c r="B41" s="13" t="str">
        <f>Source!E261</f>
        <v>18</v>
      </c>
      <c r="C41" s="16" t="str">
        <f>Source!G261</f>
        <v>Техническое обслуживание кнопки управления, число кнопок до 4 /прим. Пост кнопочный для местного управления 2 кнопки красная/черная с фиксацией IP54 / ежемесячно</v>
      </c>
      <c r="D41" s="13" t="s">
        <v>71</v>
      </c>
      <c r="E41" s="17">
        <f>Source!I261</f>
        <v>2.1</v>
      </c>
      <c r="F41" s="13">
        <f>Source!I261</f>
        <v>2.1</v>
      </c>
      <c r="G41" s="16"/>
    </row>
    <row r="42" spans="1:7" ht="42.75" x14ac:dyDescent="0.2">
      <c r="A42" s="13">
        <v>19</v>
      </c>
      <c r="B42" s="13" t="str">
        <f>Source!E262</f>
        <v>19</v>
      </c>
      <c r="C42" s="16" t="str">
        <f>Source!G262</f>
        <v>Техническое обслуживание приборов системы охранно-пожарной сигнализации на базе оборудования С2000, блок сигнально-пусковой С2000-СП4 /прим. Модуль управления клапаном МДУ-1С-R3 / годовое</v>
      </c>
      <c r="D42" s="13" t="s">
        <v>25</v>
      </c>
      <c r="E42" s="17">
        <f>Source!I262</f>
        <v>21</v>
      </c>
      <c r="F42" s="13">
        <f>Source!I262</f>
        <v>21</v>
      </c>
      <c r="G42" s="16"/>
    </row>
    <row r="43" spans="1:7" ht="16.5" x14ac:dyDescent="0.25">
      <c r="A43" s="65" t="str">
        <f>CONCATENATE("Раздел: ", Source!G295)</f>
        <v>Раздел: Раздел: 5. Огнезадерживающие клапана</v>
      </c>
      <c r="B43" s="65"/>
      <c r="C43" s="65"/>
      <c r="D43" s="65"/>
      <c r="E43" s="65"/>
      <c r="F43" s="65"/>
      <c r="G43" s="65"/>
    </row>
    <row r="44" spans="1:7" ht="16.5" x14ac:dyDescent="0.25">
      <c r="A44" s="65" t="str">
        <f>CONCATENATE("Раздел: ", Source!G332)</f>
        <v>Раздел: Раздел: 6. Система газового пожаротушения</v>
      </c>
      <c r="B44" s="65"/>
      <c r="C44" s="65"/>
      <c r="D44" s="65"/>
      <c r="E44" s="65"/>
      <c r="F44" s="65"/>
      <c r="G44" s="65"/>
    </row>
    <row r="45" spans="1:7" ht="42.75" x14ac:dyDescent="0.2">
      <c r="A45" s="13">
        <v>20</v>
      </c>
      <c r="B45" s="13" t="str">
        <f>Source!E336</f>
        <v>20</v>
      </c>
      <c r="C45" s="16" t="str">
        <f>Source!G336</f>
        <v>Техническое обслуживание системы газового пожаротушения, модуль типа MX-1230 - ежемесячное/прим. Модуль газового пожаротушения МГП-1-65-хх-хх</v>
      </c>
      <c r="D45" s="13" t="s">
        <v>251</v>
      </c>
      <c r="E45" s="17">
        <f>Source!I336</f>
        <v>10</v>
      </c>
      <c r="F45" s="13">
        <f>Source!I336</f>
        <v>10</v>
      </c>
      <c r="G45" s="16"/>
    </row>
    <row r="46" spans="1:7" ht="42.75" x14ac:dyDescent="0.2">
      <c r="A46" s="13">
        <v>21</v>
      </c>
      <c r="B46" s="13" t="str">
        <f>Source!E337</f>
        <v>21</v>
      </c>
      <c r="C46" s="16" t="str">
        <f>Source!G337</f>
        <v>Техническое обслуживание и регулировка извещателя пожарного ручного /прим. Пиротехническое пусковое устройство ППТ, УП-150ЭГП / ежемесячное</v>
      </c>
      <c r="D46" s="13" t="s">
        <v>25</v>
      </c>
      <c r="E46" s="17">
        <f>Source!I337</f>
        <v>10</v>
      </c>
      <c r="F46" s="13">
        <f>Source!I337</f>
        <v>10</v>
      </c>
      <c r="G46" s="16"/>
    </row>
    <row r="47" spans="1:7" ht="14.25" x14ac:dyDescent="0.2">
      <c r="A47" s="13">
        <v>22</v>
      </c>
      <c r="B47" s="13" t="str">
        <f>Source!E338</f>
        <v>22</v>
      </c>
      <c r="C47" s="16" t="str">
        <f>Source!G338</f>
        <v>Осмотр сигнализатора давления универсального "СДУ-М" / ежемесячное</v>
      </c>
      <c r="D47" s="13" t="s">
        <v>25</v>
      </c>
      <c r="E47" s="17">
        <f>Source!I338</f>
        <v>9</v>
      </c>
      <c r="F47" s="13">
        <f>Source!I338</f>
        <v>9</v>
      </c>
      <c r="G47" s="16"/>
    </row>
    <row r="48" spans="1:7" ht="28.5" x14ac:dyDescent="0.2">
      <c r="A48" s="13">
        <v>23</v>
      </c>
      <c r="B48" s="13" t="str">
        <f>Source!E339</f>
        <v>23</v>
      </c>
      <c r="C48" s="16" t="str">
        <f>Source!G339</f>
        <v>Осмотр насадок для распыления/прим. Насадок-распылитель в комплекте с ниппелем под приварку НГ-Р-В-ххх-хх"-1 / ежемесячное</v>
      </c>
      <c r="D48" s="13" t="s">
        <v>25</v>
      </c>
      <c r="E48" s="17">
        <f>Source!I339</f>
        <v>20</v>
      </c>
      <c r="F48" s="13">
        <f>Source!I339</f>
        <v>20</v>
      </c>
      <c r="G48" s="16"/>
    </row>
    <row r="49" spans="1:7" ht="28.5" x14ac:dyDescent="0.2">
      <c r="A49" s="13">
        <v>24</v>
      </c>
      <c r="B49" s="13" t="str">
        <f>Source!E340</f>
        <v>24</v>
      </c>
      <c r="C49" s="16" t="str">
        <f>Source!G340</f>
        <v>Техническое обслуживание щита пожарной сигнализации "ESA" /прим.Шкаф модульный МГП-1-хх / ежемесячное</v>
      </c>
      <c r="D49" s="13" t="s">
        <v>25</v>
      </c>
      <c r="E49" s="17">
        <f>Source!I340</f>
        <v>9</v>
      </c>
      <c r="F49" s="13">
        <f>Source!I340</f>
        <v>9</v>
      </c>
      <c r="G49" s="16"/>
    </row>
    <row r="50" spans="1:7" ht="42.75" x14ac:dyDescent="0.2">
      <c r="A50" s="13">
        <v>25</v>
      </c>
      <c r="B50" s="13" t="str">
        <f>Source!E341</f>
        <v>25</v>
      </c>
      <c r="C50" s="16" t="str">
        <f>Source!G341</f>
        <v>Техническое обслуживание системы газового пожаротушения, трубопроводы, 10 м - ежемесячное / прим.коллектор газовый КГ-1-32-2-6,5</v>
      </c>
      <c r="D50" s="13" t="s">
        <v>251</v>
      </c>
      <c r="E50" s="17">
        <f>Source!I341</f>
        <v>1</v>
      </c>
      <c r="F50" s="13">
        <f>Source!I341</f>
        <v>1</v>
      </c>
      <c r="G50" s="16"/>
    </row>
    <row r="51" spans="1:7" ht="42.75" x14ac:dyDescent="0.2">
      <c r="A51" s="13">
        <v>26</v>
      </c>
      <c r="B51" s="13" t="str">
        <f>Source!E342</f>
        <v>26</v>
      </c>
      <c r="C51" s="16" t="str">
        <f>Source!G342</f>
        <v>Техническое обслуживание приборов системы охранно-пожарной сигнализации на базе оборудования С2000, контроллер двухпроводной линии связи С2000-КДЛ / прим.Контроллер Рубеж-ПДУ-ПТ / годовое</v>
      </c>
      <c r="D51" s="13" t="s">
        <v>25</v>
      </c>
      <c r="E51" s="17">
        <f>Source!I342</f>
        <v>1</v>
      </c>
      <c r="F51" s="13">
        <f>Source!I342</f>
        <v>1</v>
      </c>
      <c r="G51" s="16"/>
    </row>
    <row r="52" spans="1:7" ht="57" x14ac:dyDescent="0.2">
      <c r="A52" s="13">
        <v>27</v>
      </c>
      <c r="B52" s="13" t="str">
        <f>Source!E343</f>
        <v>27</v>
      </c>
      <c r="C52" s="16" t="str">
        <f>Source!G343</f>
        <v>Техническое обслуживание приборов системы охранно-пожарной сигнализации на базе оборудования С2000, пульт контроля и управления С2000М / прим.Пульт дистанционного управления Рубеж ПДУ-ПТ / годовое</v>
      </c>
      <c r="D52" s="13" t="s">
        <v>25</v>
      </c>
      <c r="E52" s="17">
        <f>Source!I343</f>
        <v>1</v>
      </c>
      <c r="F52" s="13">
        <f>Source!I343</f>
        <v>1</v>
      </c>
      <c r="G52" s="16"/>
    </row>
    <row r="53" spans="1:7" ht="42.75" x14ac:dyDescent="0.2">
      <c r="A53" s="13">
        <v>28</v>
      </c>
      <c r="B53" s="13" t="str">
        <f>Source!E344</f>
        <v>28</v>
      </c>
      <c r="C53" s="16" t="str">
        <f>Source!G344</f>
        <v>Техническое обслуживание источника вторичного электропитания типа ИВЭП 112-0,3-1 "Астра-БП1" / прим. Источник питания  ИВЭПР 24/2,5 RS-R3 /ежемесячное</v>
      </c>
      <c r="D53" s="13" t="s">
        <v>25</v>
      </c>
      <c r="E53" s="17">
        <f>Source!I344</f>
        <v>4</v>
      </c>
      <c r="F53" s="13">
        <f>Source!I344</f>
        <v>4</v>
      </c>
      <c r="G53" s="16"/>
    </row>
    <row r="54" spans="1:7" ht="42.75" x14ac:dyDescent="0.2">
      <c r="A54" s="13">
        <v>29</v>
      </c>
      <c r="B54" s="13" t="str">
        <f>Source!E345</f>
        <v>29</v>
      </c>
      <c r="C54" s="16" t="str">
        <f>Source!G345</f>
        <v>Техническое обслуживание источника бесперебойного питания (ИБП) АРС Symmetra PX 250/500 кВт, аккумуляторная батарея / прим. Аккумулятор DT 1207 / полугодовое</v>
      </c>
      <c r="D54" s="13" t="s">
        <v>25</v>
      </c>
      <c r="E54" s="17">
        <f>Source!I345</f>
        <v>18</v>
      </c>
      <c r="F54" s="13">
        <f>Source!I345</f>
        <v>18</v>
      </c>
      <c r="G54" s="16"/>
    </row>
    <row r="55" spans="1:7" ht="57" x14ac:dyDescent="0.2">
      <c r="A55" s="13">
        <v>30</v>
      </c>
      <c r="B55" s="13" t="str">
        <f>Source!E346</f>
        <v>30</v>
      </c>
      <c r="C55" s="16" t="str">
        <f>Source!G346</f>
        <v>Техническое обслуживание приборов системы охранно-пожарной сигнализации на базе оборудования С2000, пульт контроля и управления С2000М / прим. Модуль управления пожаротушением МПТ-1 исп. R3 / годовое</v>
      </c>
      <c r="D55" s="13" t="s">
        <v>25</v>
      </c>
      <c r="E55" s="17">
        <f>Source!I346</f>
        <v>9</v>
      </c>
      <c r="F55" s="13">
        <f>Source!I346</f>
        <v>9</v>
      </c>
      <c r="G55" s="16"/>
    </row>
    <row r="56" spans="1:7" ht="42.75" x14ac:dyDescent="0.2">
      <c r="A56" s="13">
        <v>31</v>
      </c>
      <c r="B56" s="13" t="str">
        <f>Source!E347</f>
        <v>31</v>
      </c>
      <c r="C56" s="16" t="str">
        <f>Source!G347</f>
        <v>Техническое обслуживание автоматического выключателя до 160 А/ прим. Выключатель автоматический 6А/1p,6кА S201- 9 шт., Выключатель автоматический 10А/1p,6кА S201 - 7 шт. / ежемесячное</v>
      </c>
      <c r="D56" s="13" t="s">
        <v>25</v>
      </c>
      <c r="E56" s="17">
        <f>Source!I347</f>
        <v>16</v>
      </c>
      <c r="F56" s="13">
        <f>Source!I347</f>
        <v>16</v>
      </c>
      <c r="G56" s="16"/>
    </row>
    <row r="57" spans="1:7" ht="42.75" x14ac:dyDescent="0.2">
      <c r="A57" s="13">
        <v>32</v>
      </c>
      <c r="B57" s="13" t="str">
        <f>Source!E348</f>
        <v>32</v>
      </c>
      <c r="C57" s="16" t="str">
        <f>Source!G348</f>
        <v>Техническое обслуживание щита пожарной сигнализации "ESA" /прим.Щит навесной с монтажной панелью ЩМП-2-2 74 У1 IP54PRO YKM42-02-54-P / ежемесячное</v>
      </c>
      <c r="D57" s="13" t="s">
        <v>25</v>
      </c>
      <c r="E57" s="17">
        <f>Source!I348</f>
        <v>9</v>
      </c>
      <c r="F57" s="13">
        <f>Source!I348</f>
        <v>9</v>
      </c>
      <c r="G57" s="16"/>
    </row>
    <row r="58" spans="1:7" ht="28.5" x14ac:dyDescent="0.2">
      <c r="A58" s="13">
        <v>33</v>
      </c>
      <c r="B58" s="13" t="str">
        <f>Source!E349</f>
        <v>33</v>
      </c>
      <c r="C58" s="16" t="str">
        <f>Source!G349</f>
        <v>Техническое обслуживание и регулировка извещателя пожарного ручного /прим. Элемент дистанционного управления ЭДУ-ПТ / ежемесячное</v>
      </c>
      <c r="D58" s="13" t="s">
        <v>25</v>
      </c>
      <c r="E58" s="17">
        <f>Source!I349</f>
        <v>8</v>
      </c>
      <c r="F58" s="13">
        <f>Source!I349</f>
        <v>8</v>
      </c>
      <c r="G58" s="16"/>
    </row>
    <row r="59" spans="1:7" ht="42.75" x14ac:dyDescent="0.2">
      <c r="A59" s="13">
        <v>34</v>
      </c>
      <c r="B59" s="13" t="str">
        <f>Source!E350</f>
        <v>34</v>
      </c>
      <c r="C59" s="16" t="str">
        <f>Source!G350</f>
        <v>Техническое обслуживание извещателя магнитоконтактного типа СМК/прим. Извещатель магнитоконтактный ИО 102-20/Б2П / ежемесячное</v>
      </c>
      <c r="D59" s="13" t="s">
        <v>25</v>
      </c>
      <c r="E59" s="17">
        <f>Source!I350</f>
        <v>8</v>
      </c>
      <c r="F59" s="13">
        <f>Source!I350</f>
        <v>8</v>
      </c>
      <c r="G59" s="16"/>
    </row>
    <row r="60" spans="1:7" ht="42.75" x14ac:dyDescent="0.2">
      <c r="A60" s="13">
        <v>35</v>
      </c>
      <c r="B60" s="13" t="str">
        <f>Source!E351</f>
        <v>35</v>
      </c>
      <c r="C60" s="16" t="str">
        <f>Source!G351</f>
        <v>Техническое обслуживание звукового табло оповещения "Газ! Уходи!", "Газ! Не входи!"/прим. Оповещатель световой ЛЮКС-24 СН / ежемесячное</v>
      </c>
      <c r="D60" s="13" t="s">
        <v>25</v>
      </c>
      <c r="E60" s="17">
        <f>Source!I351</f>
        <v>24</v>
      </c>
      <c r="F60" s="13">
        <f>Source!I351</f>
        <v>24</v>
      </c>
      <c r="G60" s="16"/>
    </row>
    <row r="61" spans="1:7" ht="57" x14ac:dyDescent="0.2">
      <c r="A61" s="13">
        <v>36</v>
      </c>
      <c r="B61" s="13" t="str">
        <f>Source!E352</f>
        <v>36</v>
      </c>
      <c r="C61" s="16" t="str">
        <f>Source!G352</f>
        <v>Техническое обслуживание извещателя пожарного дымового оптико-электронного адресно-аналогового ИП 212-34А "ДИП-34А" / прим. Извещатель пожарный оптико-электронный дымовой адресный ИП 212-64 прот.R3 / годовое</v>
      </c>
      <c r="D61" s="13" t="s">
        <v>25</v>
      </c>
      <c r="E61" s="17">
        <f>Source!I352</f>
        <v>43</v>
      </c>
      <c r="F61" s="13">
        <f>Source!I352</f>
        <v>43</v>
      </c>
      <c r="G61" s="16"/>
    </row>
    <row r="62" spans="1:7" ht="28.5" x14ac:dyDescent="0.2">
      <c r="A62" s="9">
        <v>37</v>
      </c>
      <c r="B62" s="9" t="str">
        <f>Source!E353</f>
        <v>37</v>
      </c>
      <c r="C62" s="14" t="str">
        <f>Source!G353</f>
        <v>Техническое обслуживание блока питания типа БРП-12-01Л /прим. Источник питания СКАТ 2400 / ежемесячное</v>
      </c>
      <c r="D62" s="9" t="s">
        <v>25</v>
      </c>
      <c r="E62" s="15">
        <f>Source!I353</f>
        <v>5</v>
      </c>
      <c r="F62" s="9">
        <f>Source!I353</f>
        <v>5</v>
      </c>
      <c r="G62" s="14"/>
    </row>
    <row r="65" spans="3:5" ht="15" x14ac:dyDescent="0.25">
      <c r="C65" s="12" t="s">
        <v>437</v>
      </c>
      <c r="D65" s="12" t="str">
        <f>IF(Source!X12&lt;&gt;"", Source!X12," ")</f>
        <v xml:space="preserve"> </v>
      </c>
      <c r="E65" s="11"/>
    </row>
    <row r="66" spans="3:5" ht="15" x14ac:dyDescent="0.25">
      <c r="C66" s="8"/>
      <c r="D66" s="11"/>
      <c r="E66" s="11"/>
    </row>
    <row r="67" spans="3:5" ht="15" x14ac:dyDescent="0.25">
      <c r="C67" s="12" t="s">
        <v>438</v>
      </c>
      <c r="D67" s="12" t="str">
        <f>IF(Source!AB12&lt;&gt;"", Source!AB12," ")</f>
        <v xml:space="preserve"> </v>
      </c>
      <c r="E67" s="11"/>
    </row>
  </sheetData>
  <mergeCells count="13">
    <mergeCell ref="A44:G44"/>
    <mergeCell ref="A28:G28"/>
    <mergeCell ref="A29:G29"/>
    <mergeCell ref="A33:G33"/>
    <mergeCell ref="A38:G38"/>
    <mergeCell ref="A39:G39"/>
    <mergeCell ref="A43:G43"/>
    <mergeCell ref="A18:G18"/>
    <mergeCell ref="D5:E5"/>
    <mergeCell ref="D7:E7"/>
    <mergeCell ref="B12:E12"/>
    <mergeCell ref="B13:E13"/>
    <mergeCell ref="B14:E14"/>
  </mergeCells>
  <pageMargins left="0.4" right="0.2" top="0.2" bottom="0.4" header="0.2" footer="0.2"/>
  <pageSetup paperSize="9" fitToHeight="0" orientation="portrait" verticalDpi="0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56"/>
  <sheetViews>
    <sheetView topLeftCell="A391" workbookViewId="0">
      <selection activeCell="H416" sqref="H416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30362</v>
      </c>
      <c r="M1">
        <v>10</v>
      </c>
      <c r="N1">
        <v>12</v>
      </c>
      <c r="O1">
        <v>1</v>
      </c>
      <c r="P1">
        <v>0</v>
      </c>
      <c r="Q1">
        <v>0</v>
      </c>
    </row>
    <row r="12" spans="1:133" x14ac:dyDescent="0.2">
      <c r="A12" s="1">
        <v>1</v>
      </c>
      <c r="B12" s="1">
        <v>452</v>
      </c>
      <c r="C12" s="1">
        <v>1</v>
      </c>
      <c r="D12" s="1">
        <f>ROW(A419)</f>
        <v>419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6</v>
      </c>
      <c r="AI12" s="1" t="s">
        <v>7</v>
      </c>
      <c r="AJ12" s="1" t="s">
        <v>8</v>
      </c>
      <c r="AK12" s="1"/>
      <c r="AL12" s="1" t="s">
        <v>9</v>
      </c>
      <c r="AM12" s="1" t="s">
        <v>10</v>
      </c>
      <c r="AN12" s="1" t="s">
        <v>11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12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13</v>
      </c>
      <c r="BI12" s="1" t="s">
        <v>14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3</v>
      </c>
      <c r="BZ12" s="1" t="s">
        <v>15</v>
      </c>
      <c r="CA12" s="1" t="s">
        <v>16</v>
      </c>
      <c r="CB12" s="1" t="s">
        <v>16</v>
      </c>
      <c r="CC12" s="1" t="s">
        <v>16</v>
      </c>
      <c r="CD12" s="1" t="s">
        <v>16</v>
      </c>
      <c r="CE12" s="1" t="s">
        <v>17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6">
        <v>52</v>
      </c>
      <c r="B18" s="6">
        <f t="shared" ref="B18:G18" si="0">B419</f>
        <v>452</v>
      </c>
      <c r="C18" s="6">
        <f t="shared" si="0"/>
        <v>1</v>
      </c>
      <c r="D18" s="6">
        <f t="shared" si="0"/>
        <v>12</v>
      </c>
      <c r="E18" s="6">
        <f t="shared" si="0"/>
        <v>0</v>
      </c>
      <c r="F18" s="6" t="str">
        <f t="shared" si="0"/>
        <v>01 РАМТ ТО АПС</v>
      </c>
      <c r="G18" s="6" t="str">
        <f t="shared" si="0"/>
        <v>Техническое обслуживание систем безопасности РАМТ.</v>
      </c>
      <c r="H18" s="6"/>
      <c r="I18" s="6"/>
      <c r="J18" s="6"/>
      <c r="K18" s="6"/>
      <c r="L18" s="6"/>
      <c r="M18" s="6"/>
      <c r="N18" s="6"/>
      <c r="O18" s="6">
        <f t="shared" ref="O18:AT18" si="1">O419</f>
        <v>353579.75</v>
      </c>
      <c r="P18" s="6">
        <f t="shared" si="1"/>
        <v>11587.04</v>
      </c>
      <c r="Q18" s="6">
        <f t="shared" si="1"/>
        <v>39492.31</v>
      </c>
      <c r="R18" s="6">
        <f t="shared" si="1"/>
        <v>23796.9</v>
      </c>
      <c r="S18" s="6">
        <f t="shared" si="1"/>
        <v>302500.40000000002</v>
      </c>
      <c r="T18" s="6">
        <f t="shared" si="1"/>
        <v>0</v>
      </c>
      <c r="U18" s="6">
        <f t="shared" si="1"/>
        <v>431.64</v>
      </c>
      <c r="V18" s="6">
        <f t="shared" si="1"/>
        <v>0</v>
      </c>
      <c r="W18" s="6">
        <f t="shared" si="1"/>
        <v>0</v>
      </c>
      <c r="X18" s="6">
        <f t="shared" si="1"/>
        <v>211750.32</v>
      </c>
      <c r="Y18" s="6">
        <f t="shared" si="1"/>
        <v>30250.080000000002</v>
      </c>
      <c r="Z18" s="6">
        <f t="shared" si="1"/>
        <v>0</v>
      </c>
      <c r="AA18" s="6">
        <f t="shared" si="1"/>
        <v>0</v>
      </c>
      <c r="AB18" s="6">
        <f t="shared" si="1"/>
        <v>0</v>
      </c>
      <c r="AC18" s="6">
        <f t="shared" si="1"/>
        <v>0</v>
      </c>
      <c r="AD18" s="6">
        <f t="shared" si="1"/>
        <v>0</v>
      </c>
      <c r="AE18" s="6">
        <f t="shared" si="1"/>
        <v>0</v>
      </c>
      <c r="AF18" s="6">
        <f t="shared" si="1"/>
        <v>0</v>
      </c>
      <c r="AG18" s="6">
        <f t="shared" si="1"/>
        <v>0</v>
      </c>
      <c r="AH18" s="6">
        <f t="shared" si="1"/>
        <v>0</v>
      </c>
      <c r="AI18" s="6">
        <f t="shared" si="1"/>
        <v>0</v>
      </c>
      <c r="AJ18" s="6">
        <f t="shared" si="1"/>
        <v>0</v>
      </c>
      <c r="AK18" s="6">
        <f t="shared" si="1"/>
        <v>0</v>
      </c>
      <c r="AL18" s="6">
        <f t="shared" si="1"/>
        <v>0</v>
      </c>
      <c r="AM18" s="6">
        <f t="shared" si="1"/>
        <v>0</v>
      </c>
      <c r="AN18" s="6">
        <f t="shared" si="1"/>
        <v>0</v>
      </c>
      <c r="AO18" s="6">
        <f t="shared" si="1"/>
        <v>0</v>
      </c>
      <c r="AP18" s="6">
        <f t="shared" si="1"/>
        <v>0</v>
      </c>
      <c r="AQ18" s="6">
        <f t="shared" si="1"/>
        <v>0</v>
      </c>
      <c r="AR18" s="6">
        <f t="shared" si="1"/>
        <v>621280.80000000005</v>
      </c>
      <c r="AS18" s="6">
        <f t="shared" si="1"/>
        <v>0</v>
      </c>
      <c r="AT18" s="6">
        <f t="shared" si="1"/>
        <v>0</v>
      </c>
      <c r="AU18" s="6">
        <f t="shared" ref="AU18:BZ18" si="2">AU419</f>
        <v>621280.80000000005</v>
      </c>
      <c r="AV18" s="6">
        <f t="shared" si="2"/>
        <v>11587.04</v>
      </c>
      <c r="AW18" s="6">
        <f t="shared" si="2"/>
        <v>11587.04</v>
      </c>
      <c r="AX18" s="6">
        <f t="shared" si="2"/>
        <v>0</v>
      </c>
      <c r="AY18" s="6">
        <f t="shared" si="2"/>
        <v>11587.04</v>
      </c>
      <c r="AZ18" s="6">
        <f t="shared" si="2"/>
        <v>0</v>
      </c>
      <c r="BA18" s="6">
        <f t="shared" si="2"/>
        <v>0</v>
      </c>
      <c r="BB18" s="6">
        <f t="shared" si="2"/>
        <v>0</v>
      </c>
      <c r="BC18" s="6">
        <f t="shared" si="2"/>
        <v>0</v>
      </c>
      <c r="BD18" s="6">
        <f t="shared" si="2"/>
        <v>0</v>
      </c>
      <c r="BE18" s="6">
        <f t="shared" si="2"/>
        <v>0</v>
      </c>
      <c r="BF18" s="6">
        <f t="shared" si="2"/>
        <v>0</v>
      </c>
      <c r="BG18" s="6">
        <f t="shared" si="2"/>
        <v>0</v>
      </c>
      <c r="BH18" s="6">
        <f t="shared" si="2"/>
        <v>0</v>
      </c>
      <c r="BI18" s="6">
        <f t="shared" si="2"/>
        <v>0</v>
      </c>
      <c r="BJ18" s="6">
        <f t="shared" si="2"/>
        <v>0</v>
      </c>
      <c r="BK18" s="6">
        <f t="shared" si="2"/>
        <v>0</v>
      </c>
      <c r="BL18" s="6">
        <f t="shared" si="2"/>
        <v>0</v>
      </c>
      <c r="BM18" s="6">
        <f t="shared" si="2"/>
        <v>0</v>
      </c>
      <c r="BN18" s="6">
        <f t="shared" si="2"/>
        <v>0</v>
      </c>
      <c r="BO18" s="6">
        <f t="shared" si="2"/>
        <v>0</v>
      </c>
      <c r="BP18" s="6">
        <f t="shared" si="2"/>
        <v>0</v>
      </c>
      <c r="BQ18" s="6">
        <f t="shared" si="2"/>
        <v>0</v>
      </c>
      <c r="BR18" s="6">
        <f t="shared" si="2"/>
        <v>0</v>
      </c>
      <c r="BS18" s="6">
        <f t="shared" si="2"/>
        <v>0</v>
      </c>
      <c r="BT18" s="6">
        <f t="shared" si="2"/>
        <v>0</v>
      </c>
      <c r="BU18" s="6">
        <f t="shared" si="2"/>
        <v>0</v>
      </c>
      <c r="BV18" s="6">
        <f t="shared" si="2"/>
        <v>0</v>
      </c>
      <c r="BW18" s="6">
        <f t="shared" si="2"/>
        <v>0</v>
      </c>
      <c r="BX18" s="6">
        <f t="shared" si="2"/>
        <v>0</v>
      </c>
      <c r="BY18" s="6">
        <f t="shared" si="2"/>
        <v>0</v>
      </c>
      <c r="BZ18" s="6">
        <f t="shared" si="2"/>
        <v>0</v>
      </c>
      <c r="CA18" s="6">
        <f t="shared" ref="CA18:DF18" si="3">CA419</f>
        <v>0</v>
      </c>
      <c r="CB18" s="6">
        <f t="shared" si="3"/>
        <v>0</v>
      </c>
      <c r="CC18" s="6">
        <f t="shared" si="3"/>
        <v>0</v>
      </c>
      <c r="CD18" s="6">
        <f t="shared" si="3"/>
        <v>0</v>
      </c>
      <c r="CE18" s="6">
        <f t="shared" si="3"/>
        <v>0</v>
      </c>
      <c r="CF18" s="6">
        <f t="shared" si="3"/>
        <v>0</v>
      </c>
      <c r="CG18" s="6">
        <f t="shared" si="3"/>
        <v>0</v>
      </c>
      <c r="CH18" s="6">
        <f t="shared" si="3"/>
        <v>0</v>
      </c>
      <c r="CI18" s="6">
        <f t="shared" si="3"/>
        <v>0</v>
      </c>
      <c r="CJ18" s="6">
        <f t="shared" si="3"/>
        <v>0</v>
      </c>
      <c r="CK18" s="6">
        <f t="shared" si="3"/>
        <v>0</v>
      </c>
      <c r="CL18" s="6">
        <f t="shared" si="3"/>
        <v>0</v>
      </c>
      <c r="CM18" s="6">
        <f t="shared" si="3"/>
        <v>0</v>
      </c>
      <c r="CN18" s="6">
        <f t="shared" si="3"/>
        <v>0</v>
      </c>
      <c r="CO18" s="6">
        <f t="shared" si="3"/>
        <v>0</v>
      </c>
      <c r="CP18" s="6">
        <f t="shared" si="3"/>
        <v>0</v>
      </c>
      <c r="CQ18" s="6">
        <f t="shared" si="3"/>
        <v>0</v>
      </c>
      <c r="CR18" s="6">
        <f t="shared" si="3"/>
        <v>0</v>
      </c>
      <c r="CS18" s="6">
        <f t="shared" si="3"/>
        <v>0</v>
      </c>
      <c r="CT18" s="6">
        <f t="shared" si="3"/>
        <v>0</v>
      </c>
      <c r="CU18" s="6">
        <f t="shared" si="3"/>
        <v>0</v>
      </c>
      <c r="CV18" s="6">
        <f t="shared" si="3"/>
        <v>0</v>
      </c>
      <c r="CW18" s="6">
        <f t="shared" si="3"/>
        <v>0</v>
      </c>
      <c r="CX18" s="6">
        <f t="shared" si="3"/>
        <v>0</v>
      </c>
      <c r="CY18" s="6">
        <f t="shared" si="3"/>
        <v>0</v>
      </c>
      <c r="CZ18" s="6">
        <f t="shared" si="3"/>
        <v>0</v>
      </c>
      <c r="DA18" s="6">
        <f t="shared" si="3"/>
        <v>0</v>
      </c>
      <c r="DB18" s="6">
        <f t="shared" si="3"/>
        <v>0</v>
      </c>
      <c r="DC18" s="6">
        <f t="shared" si="3"/>
        <v>0</v>
      </c>
      <c r="DD18" s="6">
        <f t="shared" si="3"/>
        <v>0</v>
      </c>
      <c r="DE18" s="6">
        <f t="shared" si="3"/>
        <v>0</v>
      </c>
      <c r="DF18" s="6">
        <f t="shared" si="3"/>
        <v>0</v>
      </c>
      <c r="DG18" s="2">
        <f t="shared" ref="DG18:EL18" si="4">DG419</f>
        <v>0</v>
      </c>
      <c r="DH18" s="2">
        <f t="shared" si="4"/>
        <v>0</v>
      </c>
      <c r="DI18" s="2">
        <f t="shared" si="4"/>
        <v>0</v>
      </c>
      <c r="DJ18" s="2">
        <f t="shared" si="4"/>
        <v>0</v>
      </c>
      <c r="DK18" s="2">
        <f t="shared" si="4"/>
        <v>0</v>
      </c>
      <c r="DL18" s="2">
        <f t="shared" si="4"/>
        <v>0</v>
      </c>
      <c r="DM18" s="2">
        <f t="shared" si="4"/>
        <v>0</v>
      </c>
      <c r="DN18" s="2">
        <f t="shared" si="4"/>
        <v>0</v>
      </c>
      <c r="DO18" s="2">
        <f t="shared" si="4"/>
        <v>0</v>
      </c>
      <c r="DP18" s="2">
        <f t="shared" si="4"/>
        <v>0</v>
      </c>
      <c r="DQ18" s="2">
        <f t="shared" si="4"/>
        <v>0</v>
      </c>
      <c r="DR18" s="2">
        <f t="shared" si="4"/>
        <v>0</v>
      </c>
      <c r="DS18" s="2">
        <f t="shared" si="4"/>
        <v>0</v>
      </c>
      <c r="DT18" s="2">
        <f t="shared" si="4"/>
        <v>0</v>
      </c>
      <c r="DU18" s="2">
        <f t="shared" si="4"/>
        <v>0</v>
      </c>
      <c r="DV18" s="2">
        <f t="shared" si="4"/>
        <v>0</v>
      </c>
      <c r="DW18" s="2">
        <f t="shared" si="4"/>
        <v>0</v>
      </c>
      <c r="DX18" s="2">
        <f t="shared" si="4"/>
        <v>0</v>
      </c>
      <c r="DY18" s="2">
        <f t="shared" si="4"/>
        <v>0</v>
      </c>
      <c r="DZ18" s="2">
        <f t="shared" si="4"/>
        <v>0</v>
      </c>
      <c r="EA18" s="2">
        <f t="shared" si="4"/>
        <v>0</v>
      </c>
      <c r="EB18" s="2">
        <f t="shared" si="4"/>
        <v>0</v>
      </c>
      <c r="EC18" s="2">
        <f t="shared" si="4"/>
        <v>0</v>
      </c>
      <c r="ED18" s="2">
        <f t="shared" si="4"/>
        <v>0</v>
      </c>
      <c r="EE18" s="2">
        <f t="shared" si="4"/>
        <v>0</v>
      </c>
      <c r="EF18" s="2">
        <f t="shared" si="4"/>
        <v>0</v>
      </c>
      <c r="EG18" s="2">
        <f t="shared" si="4"/>
        <v>0</v>
      </c>
      <c r="EH18" s="2">
        <f t="shared" si="4"/>
        <v>0</v>
      </c>
      <c r="EI18" s="2">
        <f t="shared" si="4"/>
        <v>0</v>
      </c>
      <c r="EJ18" s="2">
        <f t="shared" si="4"/>
        <v>0</v>
      </c>
      <c r="EK18" s="2">
        <f t="shared" si="4"/>
        <v>0</v>
      </c>
      <c r="EL18" s="2">
        <f t="shared" si="4"/>
        <v>0</v>
      </c>
      <c r="EM18" s="2">
        <f t="shared" ref="EM18:FR18" si="5">EM419</f>
        <v>0</v>
      </c>
      <c r="EN18" s="2">
        <f t="shared" si="5"/>
        <v>0</v>
      </c>
      <c r="EO18" s="2">
        <f t="shared" si="5"/>
        <v>0</v>
      </c>
      <c r="EP18" s="2">
        <f t="shared" si="5"/>
        <v>0</v>
      </c>
      <c r="EQ18" s="2">
        <f t="shared" si="5"/>
        <v>0</v>
      </c>
      <c r="ER18" s="2">
        <f t="shared" si="5"/>
        <v>0</v>
      </c>
      <c r="ES18" s="2">
        <f t="shared" si="5"/>
        <v>0</v>
      </c>
      <c r="ET18" s="2">
        <f t="shared" si="5"/>
        <v>0</v>
      </c>
      <c r="EU18" s="2">
        <f t="shared" si="5"/>
        <v>0</v>
      </c>
      <c r="EV18" s="2">
        <f t="shared" si="5"/>
        <v>0</v>
      </c>
      <c r="EW18" s="2">
        <f t="shared" si="5"/>
        <v>0</v>
      </c>
      <c r="EX18" s="2">
        <f t="shared" si="5"/>
        <v>0</v>
      </c>
      <c r="EY18" s="2">
        <f t="shared" si="5"/>
        <v>0</v>
      </c>
      <c r="EZ18" s="2">
        <f t="shared" si="5"/>
        <v>0</v>
      </c>
      <c r="FA18" s="2">
        <f t="shared" si="5"/>
        <v>0</v>
      </c>
      <c r="FB18" s="2">
        <f t="shared" si="5"/>
        <v>0</v>
      </c>
      <c r="FC18" s="2">
        <f t="shared" si="5"/>
        <v>0</v>
      </c>
      <c r="FD18" s="2">
        <f t="shared" si="5"/>
        <v>0</v>
      </c>
      <c r="FE18" s="2">
        <f t="shared" si="5"/>
        <v>0</v>
      </c>
      <c r="FF18" s="2">
        <f t="shared" si="5"/>
        <v>0</v>
      </c>
      <c r="FG18" s="2">
        <f t="shared" si="5"/>
        <v>0</v>
      </c>
      <c r="FH18" s="2">
        <f t="shared" si="5"/>
        <v>0</v>
      </c>
      <c r="FI18" s="2">
        <f t="shared" si="5"/>
        <v>0</v>
      </c>
      <c r="FJ18" s="2">
        <f t="shared" si="5"/>
        <v>0</v>
      </c>
      <c r="FK18" s="2">
        <f t="shared" si="5"/>
        <v>0</v>
      </c>
      <c r="FL18" s="2">
        <f t="shared" si="5"/>
        <v>0</v>
      </c>
      <c r="FM18" s="2">
        <f t="shared" si="5"/>
        <v>0</v>
      </c>
      <c r="FN18" s="2">
        <f t="shared" si="5"/>
        <v>0</v>
      </c>
      <c r="FO18" s="2">
        <f t="shared" si="5"/>
        <v>0</v>
      </c>
      <c r="FP18" s="2">
        <f t="shared" si="5"/>
        <v>0</v>
      </c>
      <c r="FQ18" s="2">
        <f t="shared" si="5"/>
        <v>0</v>
      </c>
      <c r="FR18" s="2">
        <f t="shared" si="5"/>
        <v>0</v>
      </c>
      <c r="FS18" s="2">
        <f t="shared" ref="FS18:GX18" si="6">FS419</f>
        <v>0</v>
      </c>
      <c r="FT18" s="2">
        <f t="shared" si="6"/>
        <v>0</v>
      </c>
      <c r="FU18" s="2">
        <f t="shared" si="6"/>
        <v>0</v>
      </c>
      <c r="FV18" s="2">
        <f t="shared" si="6"/>
        <v>0</v>
      </c>
      <c r="FW18" s="2">
        <f t="shared" si="6"/>
        <v>0</v>
      </c>
      <c r="FX18" s="2">
        <f t="shared" si="6"/>
        <v>0</v>
      </c>
      <c r="FY18" s="2">
        <f t="shared" si="6"/>
        <v>0</v>
      </c>
      <c r="FZ18" s="2">
        <f t="shared" si="6"/>
        <v>0</v>
      </c>
      <c r="GA18" s="2">
        <f t="shared" si="6"/>
        <v>0</v>
      </c>
      <c r="GB18" s="2">
        <f t="shared" si="6"/>
        <v>0</v>
      </c>
      <c r="GC18" s="2">
        <f t="shared" si="6"/>
        <v>0</v>
      </c>
      <c r="GD18" s="2">
        <f t="shared" si="6"/>
        <v>0</v>
      </c>
      <c r="GE18" s="2">
        <f t="shared" si="6"/>
        <v>0</v>
      </c>
      <c r="GF18" s="2">
        <f t="shared" si="6"/>
        <v>0</v>
      </c>
      <c r="GG18" s="2">
        <f t="shared" si="6"/>
        <v>0</v>
      </c>
      <c r="GH18" s="2">
        <f t="shared" si="6"/>
        <v>0</v>
      </c>
      <c r="GI18" s="2">
        <f t="shared" si="6"/>
        <v>0</v>
      </c>
      <c r="GJ18" s="2">
        <f t="shared" si="6"/>
        <v>0</v>
      </c>
      <c r="GK18" s="2">
        <f t="shared" si="6"/>
        <v>0</v>
      </c>
      <c r="GL18" s="2">
        <f t="shared" si="6"/>
        <v>0</v>
      </c>
      <c r="GM18" s="2">
        <f t="shared" si="6"/>
        <v>0</v>
      </c>
      <c r="GN18" s="2">
        <f t="shared" si="6"/>
        <v>0</v>
      </c>
      <c r="GO18" s="2">
        <f t="shared" si="6"/>
        <v>0</v>
      </c>
      <c r="GP18" s="2">
        <f t="shared" si="6"/>
        <v>0</v>
      </c>
      <c r="GQ18" s="2">
        <f t="shared" si="6"/>
        <v>0</v>
      </c>
      <c r="GR18" s="2">
        <f t="shared" si="6"/>
        <v>0</v>
      </c>
      <c r="GS18" s="2">
        <f t="shared" si="6"/>
        <v>0</v>
      </c>
      <c r="GT18" s="2">
        <f t="shared" si="6"/>
        <v>0</v>
      </c>
      <c r="GU18" s="2">
        <f t="shared" si="6"/>
        <v>0</v>
      </c>
      <c r="GV18" s="2">
        <f t="shared" si="6"/>
        <v>0</v>
      </c>
      <c r="GW18" s="2">
        <f t="shared" si="6"/>
        <v>0</v>
      </c>
      <c r="GX18" s="2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ROW(A385)</f>
        <v>385</v>
      </c>
      <c r="E20" s="1"/>
      <c r="F20" s="1" t="s">
        <v>18</v>
      </c>
      <c r="G20" s="1" t="s">
        <v>19</v>
      </c>
      <c r="H20" s="1" t="s">
        <v>3</v>
      </c>
      <c r="I20" s="1">
        <v>0</v>
      </c>
      <c r="J20" s="1" t="s">
        <v>3</v>
      </c>
      <c r="K20" s="1">
        <v>-1</v>
      </c>
      <c r="L20" s="1" t="s">
        <v>18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6">
        <v>52</v>
      </c>
      <c r="B22" s="6">
        <f t="shared" ref="B22:G22" si="7">B385</f>
        <v>1</v>
      </c>
      <c r="C22" s="6">
        <f t="shared" si="7"/>
        <v>3</v>
      </c>
      <c r="D22" s="6">
        <f t="shared" si="7"/>
        <v>20</v>
      </c>
      <c r="E22" s="6">
        <f t="shared" si="7"/>
        <v>0</v>
      </c>
      <c r="F22" s="6" t="str">
        <f t="shared" si="7"/>
        <v>Новая локальная смета</v>
      </c>
      <c r="G22" s="6" t="str">
        <f t="shared" si="7"/>
        <v>Техническое обслуживание систем безопасности РАМТ</v>
      </c>
      <c r="H22" s="6"/>
      <c r="I22" s="6"/>
      <c r="J22" s="6"/>
      <c r="K22" s="6"/>
      <c r="L22" s="6"/>
      <c r="M22" s="6"/>
      <c r="N22" s="6"/>
      <c r="O22" s="6">
        <f t="shared" ref="O22:AT22" si="8">O385</f>
        <v>353579.75</v>
      </c>
      <c r="P22" s="6">
        <f t="shared" si="8"/>
        <v>11587.04</v>
      </c>
      <c r="Q22" s="6">
        <f t="shared" si="8"/>
        <v>39492.31</v>
      </c>
      <c r="R22" s="6">
        <f t="shared" si="8"/>
        <v>23796.9</v>
      </c>
      <c r="S22" s="6">
        <f t="shared" si="8"/>
        <v>302500.40000000002</v>
      </c>
      <c r="T22" s="6">
        <f t="shared" si="8"/>
        <v>0</v>
      </c>
      <c r="U22" s="6">
        <f t="shared" si="8"/>
        <v>431.64</v>
      </c>
      <c r="V22" s="6">
        <f t="shared" si="8"/>
        <v>0</v>
      </c>
      <c r="W22" s="6">
        <f t="shared" si="8"/>
        <v>0</v>
      </c>
      <c r="X22" s="6">
        <f t="shared" si="8"/>
        <v>211750.32</v>
      </c>
      <c r="Y22" s="6">
        <f t="shared" si="8"/>
        <v>30250.080000000002</v>
      </c>
      <c r="Z22" s="6">
        <f t="shared" si="8"/>
        <v>0</v>
      </c>
      <c r="AA22" s="6">
        <f t="shared" si="8"/>
        <v>0</v>
      </c>
      <c r="AB22" s="6">
        <f t="shared" si="8"/>
        <v>0</v>
      </c>
      <c r="AC22" s="6">
        <f t="shared" si="8"/>
        <v>0</v>
      </c>
      <c r="AD22" s="6">
        <f t="shared" si="8"/>
        <v>0</v>
      </c>
      <c r="AE22" s="6">
        <f t="shared" si="8"/>
        <v>0</v>
      </c>
      <c r="AF22" s="6">
        <f t="shared" si="8"/>
        <v>0</v>
      </c>
      <c r="AG22" s="6">
        <f t="shared" si="8"/>
        <v>0</v>
      </c>
      <c r="AH22" s="6">
        <f t="shared" si="8"/>
        <v>0</v>
      </c>
      <c r="AI22" s="6">
        <f t="shared" si="8"/>
        <v>0</v>
      </c>
      <c r="AJ22" s="6">
        <f t="shared" si="8"/>
        <v>0</v>
      </c>
      <c r="AK22" s="6">
        <f t="shared" si="8"/>
        <v>0</v>
      </c>
      <c r="AL22" s="6">
        <f t="shared" si="8"/>
        <v>0</v>
      </c>
      <c r="AM22" s="6">
        <f t="shared" si="8"/>
        <v>0</v>
      </c>
      <c r="AN22" s="6">
        <f t="shared" si="8"/>
        <v>0</v>
      </c>
      <c r="AO22" s="6">
        <f t="shared" si="8"/>
        <v>0</v>
      </c>
      <c r="AP22" s="6">
        <f t="shared" si="8"/>
        <v>0</v>
      </c>
      <c r="AQ22" s="6">
        <f t="shared" si="8"/>
        <v>0</v>
      </c>
      <c r="AR22" s="6">
        <f t="shared" si="8"/>
        <v>621280.80000000005</v>
      </c>
      <c r="AS22" s="6">
        <f t="shared" si="8"/>
        <v>0</v>
      </c>
      <c r="AT22" s="6">
        <f t="shared" si="8"/>
        <v>0</v>
      </c>
      <c r="AU22" s="6">
        <f t="shared" ref="AU22:BZ22" si="9">AU385</f>
        <v>621280.80000000005</v>
      </c>
      <c r="AV22" s="6">
        <f t="shared" si="9"/>
        <v>11587.04</v>
      </c>
      <c r="AW22" s="6">
        <f t="shared" si="9"/>
        <v>11587.04</v>
      </c>
      <c r="AX22" s="6">
        <f t="shared" si="9"/>
        <v>0</v>
      </c>
      <c r="AY22" s="6">
        <f t="shared" si="9"/>
        <v>11587.04</v>
      </c>
      <c r="AZ22" s="6">
        <f t="shared" si="9"/>
        <v>0</v>
      </c>
      <c r="BA22" s="6">
        <f t="shared" si="9"/>
        <v>0</v>
      </c>
      <c r="BB22" s="6">
        <f t="shared" si="9"/>
        <v>0</v>
      </c>
      <c r="BC22" s="6">
        <f t="shared" si="9"/>
        <v>0</v>
      </c>
      <c r="BD22" s="6">
        <f t="shared" si="9"/>
        <v>0</v>
      </c>
      <c r="BE22" s="6">
        <f t="shared" si="9"/>
        <v>0</v>
      </c>
      <c r="BF22" s="6">
        <f t="shared" si="9"/>
        <v>0</v>
      </c>
      <c r="BG22" s="6">
        <f t="shared" si="9"/>
        <v>0</v>
      </c>
      <c r="BH22" s="6">
        <f t="shared" si="9"/>
        <v>0</v>
      </c>
      <c r="BI22" s="6">
        <f t="shared" si="9"/>
        <v>0</v>
      </c>
      <c r="BJ22" s="6">
        <f t="shared" si="9"/>
        <v>0</v>
      </c>
      <c r="BK22" s="6">
        <f t="shared" si="9"/>
        <v>0</v>
      </c>
      <c r="BL22" s="6">
        <f t="shared" si="9"/>
        <v>0</v>
      </c>
      <c r="BM22" s="6">
        <f t="shared" si="9"/>
        <v>0</v>
      </c>
      <c r="BN22" s="6">
        <f t="shared" si="9"/>
        <v>0</v>
      </c>
      <c r="BO22" s="6">
        <f t="shared" si="9"/>
        <v>0</v>
      </c>
      <c r="BP22" s="6">
        <f t="shared" si="9"/>
        <v>0</v>
      </c>
      <c r="BQ22" s="6">
        <f t="shared" si="9"/>
        <v>0</v>
      </c>
      <c r="BR22" s="6">
        <f t="shared" si="9"/>
        <v>0</v>
      </c>
      <c r="BS22" s="6">
        <f t="shared" si="9"/>
        <v>0</v>
      </c>
      <c r="BT22" s="6">
        <f t="shared" si="9"/>
        <v>0</v>
      </c>
      <c r="BU22" s="6">
        <f t="shared" si="9"/>
        <v>0</v>
      </c>
      <c r="BV22" s="6">
        <f t="shared" si="9"/>
        <v>0</v>
      </c>
      <c r="BW22" s="6">
        <f t="shared" si="9"/>
        <v>0</v>
      </c>
      <c r="BX22" s="6">
        <f t="shared" si="9"/>
        <v>0</v>
      </c>
      <c r="BY22" s="6">
        <f t="shared" si="9"/>
        <v>0</v>
      </c>
      <c r="BZ22" s="6">
        <f t="shared" si="9"/>
        <v>0</v>
      </c>
      <c r="CA22" s="6">
        <f t="shared" ref="CA22:DF22" si="10">CA385</f>
        <v>0</v>
      </c>
      <c r="CB22" s="6">
        <f t="shared" si="10"/>
        <v>0</v>
      </c>
      <c r="CC22" s="6">
        <f t="shared" si="10"/>
        <v>0</v>
      </c>
      <c r="CD22" s="6">
        <f t="shared" si="10"/>
        <v>0</v>
      </c>
      <c r="CE22" s="6">
        <f t="shared" si="10"/>
        <v>0</v>
      </c>
      <c r="CF22" s="6">
        <f t="shared" si="10"/>
        <v>0</v>
      </c>
      <c r="CG22" s="6">
        <f t="shared" si="10"/>
        <v>0</v>
      </c>
      <c r="CH22" s="6">
        <f t="shared" si="10"/>
        <v>0</v>
      </c>
      <c r="CI22" s="6">
        <f t="shared" si="10"/>
        <v>0</v>
      </c>
      <c r="CJ22" s="6">
        <f t="shared" si="10"/>
        <v>0</v>
      </c>
      <c r="CK22" s="6">
        <f t="shared" si="10"/>
        <v>0</v>
      </c>
      <c r="CL22" s="6">
        <f t="shared" si="10"/>
        <v>0</v>
      </c>
      <c r="CM22" s="6">
        <f t="shared" si="10"/>
        <v>0</v>
      </c>
      <c r="CN22" s="6">
        <f t="shared" si="10"/>
        <v>0</v>
      </c>
      <c r="CO22" s="6">
        <f t="shared" si="10"/>
        <v>0</v>
      </c>
      <c r="CP22" s="6">
        <f t="shared" si="10"/>
        <v>0</v>
      </c>
      <c r="CQ22" s="6">
        <f t="shared" si="10"/>
        <v>0</v>
      </c>
      <c r="CR22" s="6">
        <f t="shared" si="10"/>
        <v>0</v>
      </c>
      <c r="CS22" s="6">
        <f t="shared" si="10"/>
        <v>0</v>
      </c>
      <c r="CT22" s="6">
        <f t="shared" si="10"/>
        <v>0</v>
      </c>
      <c r="CU22" s="6">
        <f t="shared" si="10"/>
        <v>0</v>
      </c>
      <c r="CV22" s="6">
        <f t="shared" si="10"/>
        <v>0</v>
      </c>
      <c r="CW22" s="6">
        <f t="shared" si="10"/>
        <v>0</v>
      </c>
      <c r="CX22" s="6">
        <f t="shared" si="10"/>
        <v>0</v>
      </c>
      <c r="CY22" s="6">
        <f t="shared" si="10"/>
        <v>0</v>
      </c>
      <c r="CZ22" s="6">
        <f t="shared" si="10"/>
        <v>0</v>
      </c>
      <c r="DA22" s="6">
        <f t="shared" si="10"/>
        <v>0</v>
      </c>
      <c r="DB22" s="6">
        <f t="shared" si="10"/>
        <v>0</v>
      </c>
      <c r="DC22" s="6">
        <f t="shared" si="10"/>
        <v>0</v>
      </c>
      <c r="DD22" s="6">
        <f t="shared" si="10"/>
        <v>0</v>
      </c>
      <c r="DE22" s="6">
        <f t="shared" si="10"/>
        <v>0</v>
      </c>
      <c r="DF22" s="6">
        <f t="shared" si="10"/>
        <v>0</v>
      </c>
      <c r="DG22" s="2">
        <f t="shared" ref="DG22:EL22" si="11">DG385</f>
        <v>0</v>
      </c>
      <c r="DH22" s="2">
        <f t="shared" si="11"/>
        <v>0</v>
      </c>
      <c r="DI22" s="2">
        <f t="shared" si="11"/>
        <v>0</v>
      </c>
      <c r="DJ22" s="2">
        <f t="shared" si="11"/>
        <v>0</v>
      </c>
      <c r="DK22" s="2">
        <f t="shared" si="11"/>
        <v>0</v>
      </c>
      <c r="DL22" s="2">
        <f t="shared" si="11"/>
        <v>0</v>
      </c>
      <c r="DM22" s="2">
        <f t="shared" si="11"/>
        <v>0</v>
      </c>
      <c r="DN22" s="2">
        <f t="shared" si="11"/>
        <v>0</v>
      </c>
      <c r="DO22" s="2">
        <f t="shared" si="11"/>
        <v>0</v>
      </c>
      <c r="DP22" s="2">
        <f t="shared" si="11"/>
        <v>0</v>
      </c>
      <c r="DQ22" s="2">
        <f t="shared" si="11"/>
        <v>0</v>
      </c>
      <c r="DR22" s="2">
        <f t="shared" si="11"/>
        <v>0</v>
      </c>
      <c r="DS22" s="2">
        <f t="shared" si="11"/>
        <v>0</v>
      </c>
      <c r="DT22" s="2">
        <f t="shared" si="11"/>
        <v>0</v>
      </c>
      <c r="DU22" s="2">
        <f t="shared" si="11"/>
        <v>0</v>
      </c>
      <c r="DV22" s="2">
        <f t="shared" si="11"/>
        <v>0</v>
      </c>
      <c r="DW22" s="2">
        <f t="shared" si="11"/>
        <v>0</v>
      </c>
      <c r="DX22" s="2">
        <f t="shared" si="11"/>
        <v>0</v>
      </c>
      <c r="DY22" s="2">
        <f t="shared" si="11"/>
        <v>0</v>
      </c>
      <c r="DZ22" s="2">
        <f t="shared" si="11"/>
        <v>0</v>
      </c>
      <c r="EA22" s="2">
        <f t="shared" si="11"/>
        <v>0</v>
      </c>
      <c r="EB22" s="2">
        <f t="shared" si="11"/>
        <v>0</v>
      </c>
      <c r="EC22" s="2">
        <f t="shared" si="11"/>
        <v>0</v>
      </c>
      <c r="ED22" s="2">
        <f t="shared" si="11"/>
        <v>0</v>
      </c>
      <c r="EE22" s="2">
        <f t="shared" si="11"/>
        <v>0</v>
      </c>
      <c r="EF22" s="2">
        <f t="shared" si="11"/>
        <v>0</v>
      </c>
      <c r="EG22" s="2">
        <f t="shared" si="11"/>
        <v>0</v>
      </c>
      <c r="EH22" s="2">
        <f t="shared" si="11"/>
        <v>0</v>
      </c>
      <c r="EI22" s="2">
        <f t="shared" si="11"/>
        <v>0</v>
      </c>
      <c r="EJ22" s="2">
        <f t="shared" si="11"/>
        <v>0</v>
      </c>
      <c r="EK22" s="2">
        <f t="shared" si="11"/>
        <v>0</v>
      </c>
      <c r="EL22" s="2">
        <f t="shared" si="11"/>
        <v>0</v>
      </c>
      <c r="EM22" s="2">
        <f t="shared" ref="EM22:FR22" si="12">EM385</f>
        <v>0</v>
      </c>
      <c r="EN22" s="2">
        <f t="shared" si="12"/>
        <v>0</v>
      </c>
      <c r="EO22" s="2">
        <f t="shared" si="12"/>
        <v>0</v>
      </c>
      <c r="EP22" s="2">
        <f t="shared" si="12"/>
        <v>0</v>
      </c>
      <c r="EQ22" s="2">
        <f t="shared" si="12"/>
        <v>0</v>
      </c>
      <c r="ER22" s="2">
        <f t="shared" si="12"/>
        <v>0</v>
      </c>
      <c r="ES22" s="2">
        <f t="shared" si="12"/>
        <v>0</v>
      </c>
      <c r="ET22" s="2">
        <f t="shared" si="12"/>
        <v>0</v>
      </c>
      <c r="EU22" s="2">
        <f t="shared" si="12"/>
        <v>0</v>
      </c>
      <c r="EV22" s="2">
        <f t="shared" si="12"/>
        <v>0</v>
      </c>
      <c r="EW22" s="2">
        <f t="shared" si="12"/>
        <v>0</v>
      </c>
      <c r="EX22" s="2">
        <f t="shared" si="12"/>
        <v>0</v>
      </c>
      <c r="EY22" s="2">
        <f t="shared" si="12"/>
        <v>0</v>
      </c>
      <c r="EZ22" s="2">
        <f t="shared" si="12"/>
        <v>0</v>
      </c>
      <c r="FA22" s="2">
        <f t="shared" si="12"/>
        <v>0</v>
      </c>
      <c r="FB22" s="2">
        <f t="shared" si="12"/>
        <v>0</v>
      </c>
      <c r="FC22" s="2">
        <f t="shared" si="12"/>
        <v>0</v>
      </c>
      <c r="FD22" s="2">
        <f t="shared" si="12"/>
        <v>0</v>
      </c>
      <c r="FE22" s="2">
        <f t="shared" si="12"/>
        <v>0</v>
      </c>
      <c r="FF22" s="2">
        <f t="shared" si="12"/>
        <v>0</v>
      </c>
      <c r="FG22" s="2">
        <f t="shared" si="12"/>
        <v>0</v>
      </c>
      <c r="FH22" s="2">
        <f t="shared" si="12"/>
        <v>0</v>
      </c>
      <c r="FI22" s="2">
        <f t="shared" si="12"/>
        <v>0</v>
      </c>
      <c r="FJ22" s="2">
        <f t="shared" si="12"/>
        <v>0</v>
      </c>
      <c r="FK22" s="2">
        <f t="shared" si="12"/>
        <v>0</v>
      </c>
      <c r="FL22" s="2">
        <f t="shared" si="12"/>
        <v>0</v>
      </c>
      <c r="FM22" s="2">
        <f t="shared" si="12"/>
        <v>0</v>
      </c>
      <c r="FN22" s="2">
        <f t="shared" si="12"/>
        <v>0</v>
      </c>
      <c r="FO22" s="2">
        <f t="shared" si="12"/>
        <v>0</v>
      </c>
      <c r="FP22" s="2">
        <f t="shared" si="12"/>
        <v>0</v>
      </c>
      <c r="FQ22" s="2">
        <f t="shared" si="12"/>
        <v>0</v>
      </c>
      <c r="FR22" s="2">
        <f t="shared" si="12"/>
        <v>0</v>
      </c>
      <c r="FS22" s="2">
        <f t="shared" ref="FS22:GX22" si="13">FS385</f>
        <v>0</v>
      </c>
      <c r="FT22" s="2">
        <f t="shared" si="13"/>
        <v>0</v>
      </c>
      <c r="FU22" s="2">
        <f t="shared" si="13"/>
        <v>0</v>
      </c>
      <c r="FV22" s="2">
        <f t="shared" si="13"/>
        <v>0</v>
      </c>
      <c r="FW22" s="2">
        <f t="shared" si="13"/>
        <v>0</v>
      </c>
      <c r="FX22" s="2">
        <f t="shared" si="13"/>
        <v>0</v>
      </c>
      <c r="FY22" s="2">
        <f t="shared" si="13"/>
        <v>0</v>
      </c>
      <c r="FZ22" s="2">
        <f t="shared" si="13"/>
        <v>0</v>
      </c>
      <c r="GA22" s="2">
        <f t="shared" si="13"/>
        <v>0</v>
      </c>
      <c r="GB22" s="2">
        <f t="shared" si="13"/>
        <v>0</v>
      </c>
      <c r="GC22" s="2">
        <f t="shared" si="13"/>
        <v>0</v>
      </c>
      <c r="GD22" s="2">
        <f t="shared" si="13"/>
        <v>0</v>
      </c>
      <c r="GE22" s="2">
        <f t="shared" si="13"/>
        <v>0</v>
      </c>
      <c r="GF22" s="2">
        <f t="shared" si="13"/>
        <v>0</v>
      </c>
      <c r="GG22" s="2">
        <f t="shared" si="13"/>
        <v>0</v>
      </c>
      <c r="GH22" s="2">
        <f t="shared" si="13"/>
        <v>0</v>
      </c>
      <c r="GI22" s="2">
        <f t="shared" si="13"/>
        <v>0</v>
      </c>
      <c r="GJ22" s="2">
        <f t="shared" si="13"/>
        <v>0</v>
      </c>
      <c r="GK22" s="2">
        <f t="shared" si="13"/>
        <v>0</v>
      </c>
      <c r="GL22" s="2">
        <f t="shared" si="13"/>
        <v>0</v>
      </c>
      <c r="GM22" s="2">
        <f t="shared" si="13"/>
        <v>0</v>
      </c>
      <c r="GN22" s="2">
        <f t="shared" si="13"/>
        <v>0</v>
      </c>
      <c r="GO22" s="2">
        <f t="shared" si="13"/>
        <v>0</v>
      </c>
      <c r="GP22" s="2">
        <f t="shared" si="13"/>
        <v>0</v>
      </c>
      <c r="GQ22" s="2">
        <f t="shared" si="13"/>
        <v>0</v>
      </c>
      <c r="GR22" s="2">
        <f t="shared" si="13"/>
        <v>0</v>
      </c>
      <c r="GS22" s="2">
        <f t="shared" si="13"/>
        <v>0</v>
      </c>
      <c r="GT22" s="2">
        <f t="shared" si="13"/>
        <v>0</v>
      </c>
      <c r="GU22" s="2">
        <f t="shared" si="13"/>
        <v>0</v>
      </c>
      <c r="GV22" s="2">
        <f t="shared" si="13"/>
        <v>0</v>
      </c>
      <c r="GW22" s="2">
        <f t="shared" si="13"/>
        <v>0</v>
      </c>
      <c r="GX22" s="2">
        <f t="shared" si="13"/>
        <v>0</v>
      </c>
    </row>
    <row r="24" spans="1:245" x14ac:dyDescent="0.2">
      <c r="A24" s="1">
        <v>4</v>
      </c>
      <c r="B24" s="1">
        <v>1</v>
      </c>
      <c r="C24" s="1"/>
      <c r="D24" s="1">
        <f>ROW(A120)</f>
        <v>120</v>
      </c>
      <c r="E24" s="1"/>
      <c r="F24" s="1" t="s">
        <v>20</v>
      </c>
      <c r="G24" s="1" t="s">
        <v>21</v>
      </c>
      <c r="H24" s="1" t="s">
        <v>3</v>
      </c>
      <c r="I24" s="1">
        <v>0</v>
      </c>
      <c r="J24" s="1"/>
      <c r="K24" s="1">
        <v>-1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x14ac:dyDescent="0.2">
      <c r="A26" s="6">
        <v>52</v>
      </c>
      <c r="B26" s="6">
        <f t="shared" ref="B26:G26" si="14">B120</f>
        <v>1</v>
      </c>
      <c r="C26" s="6">
        <f t="shared" si="14"/>
        <v>4</v>
      </c>
      <c r="D26" s="6">
        <f t="shared" si="14"/>
        <v>24</v>
      </c>
      <c r="E26" s="6">
        <f t="shared" si="14"/>
        <v>0</v>
      </c>
      <c r="F26" s="6" t="str">
        <f t="shared" si="14"/>
        <v>Новый раздел</v>
      </c>
      <c r="G26" s="6" t="str">
        <f t="shared" si="14"/>
        <v>Автоматическая пожарная сигнализация</v>
      </c>
      <c r="H26" s="6"/>
      <c r="I26" s="6"/>
      <c r="J26" s="6"/>
      <c r="K26" s="6"/>
      <c r="L26" s="6"/>
      <c r="M26" s="6"/>
      <c r="N26" s="6"/>
      <c r="O26" s="6">
        <f t="shared" ref="O26:AT26" si="15">O120</f>
        <v>119279.06</v>
      </c>
      <c r="P26" s="6">
        <f t="shared" si="15"/>
        <v>388.81</v>
      </c>
      <c r="Q26" s="6">
        <f t="shared" si="15"/>
        <v>2743</v>
      </c>
      <c r="R26" s="6">
        <f t="shared" si="15"/>
        <v>1652.91</v>
      </c>
      <c r="S26" s="6">
        <f t="shared" si="15"/>
        <v>116147.25</v>
      </c>
      <c r="T26" s="6">
        <f t="shared" si="15"/>
        <v>0</v>
      </c>
      <c r="U26" s="6">
        <f t="shared" si="15"/>
        <v>166.38</v>
      </c>
      <c r="V26" s="6">
        <f t="shared" si="15"/>
        <v>0</v>
      </c>
      <c r="W26" s="6">
        <f t="shared" si="15"/>
        <v>0</v>
      </c>
      <c r="X26" s="6">
        <f t="shared" si="15"/>
        <v>81303.08</v>
      </c>
      <c r="Y26" s="6">
        <f t="shared" si="15"/>
        <v>11614.73</v>
      </c>
      <c r="Z26" s="6">
        <f t="shared" si="15"/>
        <v>0</v>
      </c>
      <c r="AA26" s="6">
        <f t="shared" si="15"/>
        <v>0</v>
      </c>
      <c r="AB26" s="6">
        <f t="shared" si="15"/>
        <v>110346.92</v>
      </c>
      <c r="AC26" s="6">
        <f t="shared" si="15"/>
        <v>388.81</v>
      </c>
      <c r="AD26" s="6">
        <f t="shared" si="15"/>
        <v>2743</v>
      </c>
      <c r="AE26" s="6">
        <f t="shared" si="15"/>
        <v>1652.91</v>
      </c>
      <c r="AF26" s="6">
        <f t="shared" si="15"/>
        <v>107215.11</v>
      </c>
      <c r="AG26" s="6">
        <f t="shared" si="15"/>
        <v>0</v>
      </c>
      <c r="AH26" s="6">
        <f t="shared" si="15"/>
        <v>156.96</v>
      </c>
      <c r="AI26" s="6">
        <f t="shared" si="15"/>
        <v>0</v>
      </c>
      <c r="AJ26" s="6">
        <f t="shared" si="15"/>
        <v>0</v>
      </c>
      <c r="AK26" s="6">
        <f t="shared" si="15"/>
        <v>75050.570000000007</v>
      </c>
      <c r="AL26" s="6">
        <f t="shared" si="15"/>
        <v>10721.51</v>
      </c>
      <c r="AM26" s="6">
        <f t="shared" si="15"/>
        <v>0</v>
      </c>
      <c r="AN26" s="6">
        <f t="shared" si="15"/>
        <v>0</v>
      </c>
      <c r="AO26" s="6">
        <f t="shared" si="15"/>
        <v>0</v>
      </c>
      <c r="AP26" s="6">
        <f t="shared" si="15"/>
        <v>0</v>
      </c>
      <c r="AQ26" s="6">
        <f t="shared" si="15"/>
        <v>0</v>
      </c>
      <c r="AR26" s="6">
        <f t="shared" si="15"/>
        <v>213982.01</v>
      </c>
      <c r="AS26" s="6">
        <f t="shared" si="15"/>
        <v>0</v>
      </c>
      <c r="AT26" s="6">
        <f t="shared" si="15"/>
        <v>0</v>
      </c>
      <c r="AU26" s="6">
        <f t="shared" ref="AU26:BZ26" si="16">AU120</f>
        <v>213982.01</v>
      </c>
      <c r="AV26" s="6">
        <f t="shared" si="16"/>
        <v>388.81</v>
      </c>
      <c r="AW26" s="6">
        <f t="shared" si="16"/>
        <v>388.81</v>
      </c>
      <c r="AX26" s="6">
        <f t="shared" si="16"/>
        <v>0</v>
      </c>
      <c r="AY26" s="6">
        <f t="shared" si="16"/>
        <v>388.81</v>
      </c>
      <c r="AZ26" s="6">
        <f t="shared" si="16"/>
        <v>0</v>
      </c>
      <c r="BA26" s="6">
        <f t="shared" si="16"/>
        <v>0</v>
      </c>
      <c r="BB26" s="6">
        <f t="shared" si="16"/>
        <v>0</v>
      </c>
      <c r="BC26" s="6">
        <f t="shared" si="16"/>
        <v>0</v>
      </c>
      <c r="BD26" s="6">
        <f t="shared" si="16"/>
        <v>0</v>
      </c>
      <c r="BE26" s="6">
        <f t="shared" si="16"/>
        <v>0</v>
      </c>
      <c r="BF26" s="6">
        <f t="shared" si="16"/>
        <v>0</v>
      </c>
      <c r="BG26" s="6">
        <f t="shared" si="16"/>
        <v>0</v>
      </c>
      <c r="BH26" s="6">
        <f t="shared" si="16"/>
        <v>0</v>
      </c>
      <c r="BI26" s="6">
        <f t="shared" si="16"/>
        <v>0</v>
      </c>
      <c r="BJ26" s="6">
        <f t="shared" si="16"/>
        <v>0</v>
      </c>
      <c r="BK26" s="6">
        <f t="shared" si="16"/>
        <v>0</v>
      </c>
      <c r="BL26" s="6">
        <f t="shared" si="16"/>
        <v>0</v>
      </c>
      <c r="BM26" s="6">
        <f t="shared" si="16"/>
        <v>0</v>
      </c>
      <c r="BN26" s="6">
        <f t="shared" si="16"/>
        <v>0</v>
      </c>
      <c r="BO26" s="6">
        <f t="shared" si="16"/>
        <v>0</v>
      </c>
      <c r="BP26" s="6">
        <f t="shared" si="16"/>
        <v>0</v>
      </c>
      <c r="BQ26" s="6">
        <f t="shared" si="16"/>
        <v>0</v>
      </c>
      <c r="BR26" s="6">
        <f t="shared" si="16"/>
        <v>0</v>
      </c>
      <c r="BS26" s="6">
        <f t="shared" si="16"/>
        <v>0</v>
      </c>
      <c r="BT26" s="6">
        <f t="shared" si="16"/>
        <v>0</v>
      </c>
      <c r="BU26" s="6">
        <f t="shared" si="16"/>
        <v>0</v>
      </c>
      <c r="BV26" s="6">
        <f t="shared" si="16"/>
        <v>0</v>
      </c>
      <c r="BW26" s="6">
        <f t="shared" si="16"/>
        <v>0</v>
      </c>
      <c r="BX26" s="6">
        <f t="shared" si="16"/>
        <v>0</v>
      </c>
      <c r="BY26" s="6">
        <f t="shared" si="16"/>
        <v>0</v>
      </c>
      <c r="BZ26" s="6">
        <f t="shared" si="16"/>
        <v>0</v>
      </c>
      <c r="CA26" s="6">
        <f t="shared" ref="CA26:DF26" si="17">CA120</f>
        <v>197904.14</v>
      </c>
      <c r="CB26" s="6">
        <f t="shared" si="17"/>
        <v>0</v>
      </c>
      <c r="CC26" s="6">
        <f t="shared" si="17"/>
        <v>0</v>
      </c>
      <c r="CD26" s="6">
        <f t="shared" si="17"/>
        <v>197904.14</v>
      </c>
      <c r="CE26" s="6">
        <f t="shared" si="17"/>
        <v>388.81</v>
      </c>
      <c r="CF26" s="6">
        <f t="shared" si="17"/>
        <v>388.81</v>
      </c>
      <c r="CG26" s="6">
        <f t="shared" si="17"/>
        <v>0</v>
      </c>
      <c r="CH26" s="6">
        <f t="shared" si="17"/>
        <v>388.81</v>
      </c>
      <c r="CI26" s="6">
        <f t="shared" si="17"/>
        <v>0</v>
      </c>
      <c r="CJ26" s="6">
        <f t="shared" si="17"/>
        <v>0</v>
      </c>
      <c r="CK26" s="6">
        <f t="shared" si="17"/>
        <v>0</v>
      </c>
      <c r="CL26" s="6">
        <f t="shared" si="17"/>
        <v>0</v>
      </c>
      <c r="CM26" s="6">
        <f t="shared" si="17"/>
        <v>0</v>
      </c>
      <c r="CN26" s="6">
        <f t="shared" si="17"/>
        <v>0</v>
      </c>
      <c r="CO26" s="6">
        <f t="shared" si="17"/>
        <v>0</v>
      </c>
      <c r="CP26" s="6">
        <f t="shared" si="17"/>
        <v>0</v>
      </c>
      <c r="CQ26" s="6">
        <f t="shared" si="17"/>
        <v>0</v>
      </c>
      <c r="CR26" s="6">
        <f t="shared" si="17"/>
        <v>0</v>
      </c>
      <c r="CS26" s="6">
        <f t="shared" si="17"/>
        <v>0</v>
      </c>
      <c r="CT26" s="6">
        <f t="shared" si="17"/>
        <v>0</v>
      </c>
      <c r="CU26" s="6">
        <f t="shared" si="17"/>
        <v>0</v>
      </c>
      <c r="CV26" s="6">
        <f t="shared" si="17"/>
        <v>0</v>
      </c>
      <c r="CW26" s="6">
        <f t="shared" si="17"/>
        <v>0</v>
      </c>
      <c r="CX26" s="6">
        <f t="shared" si="17"/>
        <v>0</v>
      </c>
      <c r="CY26" s="6">
        <f t="shared" si="17"/>
        <v>0</v>
      </c>
      <c r="CZ26" s="6">
        <f t="shared" si="17"/>
        <v>0</v>
      </c>
      <c r="DA26" s="6">
        <f t="shared" si="17"/>
        <v>0</v>
      </c>
      <c r="DB26" s="6">
        <f t="shared" si="17"/>
        <v>0</v>
      </c>
      <c r="DC26" s="6">
        <f t="shared" si="17"/>
        <v>0</v>
      </c>
      <c r="DD26" s="6">
        <f t="shared" si="17"/>
        <v>0</v>
      </c>
      <c r="DE26" s="6">
        <f t="shared" si="17"/>
        <v>0</v>
      </c>
      <c r="DF26" s="6">
        <f t="shared" si="17"/>
        <v>0</v>
      </c>
      <c r="DG26" s="2">
        <f t="shared" ref="DG26:EL26" si="18">DG120</f>
        <v>0</v>
      </c>
      <c r="DH26" s="2">
        <f t="shared" si="18"/>
        <v>0</v>
      </c>
      <c r="DI26" s="2">
        <f t="shared" si="18"/>
        <v>0</v>
      </c>
      <c r="DJ26" s="2">
        <f t="shared" si="18"/>
        <v>0</v>
      </c>
      <c r="DK26" s="2">
        <f t="shared" si="18"/>
        <v>0</v>
      </c>
      <c r="DL26" s="2">
        <f t="shared" si="18"/>
        <v>0</v>
      </c>
      <c r="DM26" s="2">
        <f t="shared" si="18"/>
        <v>0</v>
      </c>
      <c r="DN26" s="2">
        <f t="shared" si="18"/>
        <v>0</v>
      </c>
      <c r="DO26" s="2">
        <f t="shared" si="18"/>
        <v>0</v>
      </c>
      <c r="DP26" s="2">
        <f t="shared" si="18"/>
        <v>0</v>
      </c>
      <c r="DQ26" s="2">
        <f t="shared" si="18"/>
        <v>0</v>
      </c>
      <c r="DR26" s="2">
        <f t="shared" si="18"/>
        <v>0</v>
      </c>
      <c r="DS26" s="2">
        <f t="shared" si="18"/>
        <v>0</v>
      </c>
      <c r="DT26" s="2">
        <f t="shared" si="18"/>
        <v>0</v>
      </c>
      <c r="DU26" s="2">
        <f t="shared" si="18"/>
        <v>0</v>
      </c>
      <c r="DV26" s="2">
        <f t="shared" si="18"/>
        <v>0</v>
      </c>
      <c r="DW26" s="2">
        <f t="shared" si="18"/>
        <v>0</v>
      </c>
      <c r="DX26" s="2">
        <f t="shared" si="18"/>
        <v>0</v>
      </c>
      <c r="DY26" s="2">
        <f t="shared" si="18"/>
        <v>0</v>
      </c>
      <c r="DZ26" s="2">
        <f t="shared" si="18"/>
        <v>0</v>
      </c>
      <c r="EA26" s="2">
        <f t="shared" si="18"/>
        <v>0</v>
      </c>
      <c r="EB26" s="2">
        <f t="shared" si="18"/>
        <v>0</v>
      </c>
      <c r="EC26" s="2">
        <f t="shared" si="18"/>
        <v>0</v>
      </c>
      <c r="ED26" s="2">
        <f t="shared" si="18"/>
        <v>0</v>
      </c>
      <c r="EE26" s="2">
        <f t="shared" si="18"/>
        <v>0</v>
      </c>
      <c r="EF26" s="2">
        <f t="shared" si="18"/>
        <v>0</v>
      </c>
      <c r="EG26" s="2">
        <f t="shared" si="18"/>
        <v>0</v>
      </c>
      <c r="EH26" s="2">
        <f t="shared" si="18"/>
        <v>0</v>
      </c>
      <c r="EI26" s="2">
        <f t="shared" si="18"/>
        <v>0</v>
      </c>
      <c r="EJ26" s="2">
        <f t="shared" si="18"/>
        <v>0</v>
      </c>
      <c r="EK26" s="2">
        <f t="shared" si="18"/>
        <v>0</v>
      </c>
      <c r="EL26" s="2">
        <f t="shared" si="18"/>
        <v>0</v>
      </c>
      <c r="EM26" s="2">
        <f t="shared" ref="EM26:FR26" si="19">EM120</f>
        <v>0</v>
      </c>
      <c r="EN26" s="2">
        <f t="shared" si="19"/>
        <v>0</v>
      </c>
      <c r="EO26" s="2">
        <f t="shared" si="19"/>
        <v>0</v>
      </c>
      <c r="EP26" s="2">
        <f t="shared" si="19"/>
        <v>0</v>
      </c>
      <c r="EQ26" s="2">
        <f t="shared" si="19"/>
        <v>0</v>
      </c>
      <c r="ER26" s="2">
        <f t="shared" si="19"/>
        <v>0</v>
      </c>
      <c r="ES26" s="2">
        <f t="shared" si="19"/>
        <v>0</v>
      </c>
      <c r="ET26" s="2">
        <f t="shared" si="19"/>
        <v>0</v>
      </c>
      <c r="EU26" s="2">
        <f t="shared" si="19"/>
        <v>0</v>
      </c>
      <c r="EV26" s="2">
        <f t="shared" si="19"/>
        <v>0</v>
      </c>
      <c r="EW26" s="2">
        <f t="shared" si="19"/>
        <v>0</v>
      </c>
      <c r="EX26" s="2">
        <f t="shared" si="19"/>
        <v>0</v>
      </c>
      <c r="EY26" s="2">
        <f t="shared" si="19"/>
        <v>0</v>
      </c>
      <c r="EZ26" s="2">
        <f t="shared" si="19"/>
        <v>0</v>
      </c>
      <c r="FA26" s="2">
        <f t="shared" si="19"/>
        <v>0</v>
      </c>
      <c r="FB26" s="2">
        <f t="shared" si="19"/>
        <v>0</v>
      </c>
      <c r="FC26" s="2">
        <f t="shared" si="19"/>
        <v>0</v>
      </c>
      <c r="FD26" s="2">
        <f t="shared" si="19"/>
        <v>0</v>
      </c>
      <c r="FE26" s="2">
        <f t="shared" si="19"/>
        <v>0</v>
      </c>
      <c r="FF26" s="2">
        <f t="shared" si="19"/>
        <v>0</v>
      </c>
      <c r="FG26" s="2">
        <f t="shared" si="19"/>
        <v>0</v>
      </c>
      <c r="FH26" s="2">
        <f t="shared" si="19"/>
        <v>0</v>
      </c>
      <c r="FI26" s="2">
        <f t="shared" si="19"/>
        <v>0</v>
      </c>
      <c r="FJ26" s="2">
        <f t="shared" si="19"/>
        <v>0</v>
      </c>
      <c r="FK26" s="2">
        <f t="shared" si="19"/>
        <v>0</v>
      </c>
      <c r="FL26" s="2">
        <f t="shared" si="19"/>
        <v>0</v>
      </c>
      <c r="FM26" s="2">
        <f t="shared" si="19"/>
        <v>0</v>
      </c>
      <c r="FN26" s="2">
        <f t="shared" si="19"/>
        <v>0</v>
      </c>
      <c r="FO26" s="2">
        <f t="shared" si="19"/>
        <v>0</v>
      </c>
      <c r="FP26" s="2">
        <f t="shared" si="19"/>
        <v>0</v>
      </c>
      <c r="FQ26" s="2">
        <f t="shared" si="19"/>
        <v>0</v>
      </c>
      <c r="FR26" s="2">
        <f t="shared" si="19"/>
        <v>0</v>
      </c>
      <c r="FS26" s="2">
        <f t="shared" ref="FS26:GX26" si="20">FS120</f>
        <v>0</v>
      </c>
      <c r="FT26" s="2">
        <f t="shared" si="20"/>
        <v>0</v>
      </c>
      <c r="FU26" s="2">
        <f t="shared" si="20"/>
        <v>0</v>
      </c>
      <c r="FV26" s="2">
        <f t="shared" si="20"/>
        <v>0</v>
      </c>
      <c r="FW26" s="2">
        <f t="shared" si="20"/>
        <v>0</v>
      </c>
      <c r="FX26" s="2">
        <f t="shared" si="20"/>
        <v>0</v>
      </c>
      <c r="FY26" s="2">
        <f t="shared" si="20"/>
        <v>0</v>
      </c>
      <c r="FZ26" s="2">
        <f t="shared" si="20"/>
        <v>0</v>
      </c>
      <c r="GA26" s="2">
        <f t="shared" si="20"/>
        <v>0</v>
      </c>
      <c r="GB26" s="2">
        <f t="shared" si="20"/>
        <v>0</v>
      </c>
      <c r="GC26" s="2">
        <f t="shared" si="20"/>
        <v>0</v>
      </c>
      <c r="GD26" s="2">
        <f t="shared" si="20"/>
        <v>0</v>
      </c>
      <c r="GE26" s="2">
        <f t="shared" si="20"/>
        <v>0</v>
      </c>
      <c r="GF26" s="2">
        <f t="shared" si="20"/>
        <v>0</v>
      </c>
      <c r="GG26" s="2">
        <f t="shared" si="20"/>
        <v>0</v>
      </c>
      <c r="GH26" s="2">
        <f t="shared" si="20"/>
        <v>0</v>
      </c>
      <c r="GI26" s="2">
        <f t="shared" si="20"/>
        <v>0</v>
      </c>
      <c r="GJ26" s="2">
        <f t="shared" si="20"/>
        <v>0</v>
      </c>
      <c r="GK26" s="2">
        <f t="shared" si="20"/>
        <v>0</v>
      </c>
      <c r="GL26" s="2">
        <f t="shared" si="20"/>
        <v>0</v>
      </c>
      <c r="GM26" s="2">
        <f t="shared" si="20"/>
        <v>0</v>
      </c>
      <c r="GN26" s="2">
        <f t="shared" si="20"/>
        <v>0</v>
      </c>
      <c r="GO26" s="2">
        <f t="shared" si="20"/>
        <v>0</v>
      </c>
      <c r="GP26" s="2">
        <f t="shared" si="20"/>
        <v>0</v>
      </c>
      <c r="GQ26" s="2">
        <f t="shared" si="20"/>
        <v>0</v>
      </c>
      <c r="GR26" s="2">
        <f t="shared" si="20"/>
        <v>0</v>
      </c>
      <c r="GS26" s="2">
        <f t="shared" si="20"/>
        <v>0</v>
      </c>
      <c r="GT26" s="2">
        <f t="shared" si="20"/>
        <v>0</v>
      </c>
      <c r="GU26" s="2">
        <f t="shared" si="20"/>
        <v>0</v>
      </c>
      <c r="GV26" s="2">
        <f t="shared" si="20"/>
        <v>0</v>
      </c>
      <c r="GW26" s="2">
        <f t="shared" si="20"/>
        <v>0</v>
      </c>
      <c r="GX26" s="2">
        <f t="shared" si="20"/>
        <v>0</v>
      </c>
    </row>
    <row r="28" spans="1:245" x14ac:dyDescent="0.2">
      <c r="A28">
        <v>17</v>
      </c>
      <c r="B28">
        <v>1</v>
      </c>
      <c r="C28">
        <f>ROW(SmtRes!A3)</f>
        <v>3</v>
      </c>
      <c r="D28">
        <f>ROW(EtalonRes!A3)</f>
        <v>3</v>
      </c>
      <c r="E28" t="s">
        <v>22</v>
      </c>
      <c r="F28" t="s">
        <v>23</v>
      </c>
      <c r="G28" t="s">
        <v>24</v>
      </c>
      <c r="H28" t="s">
        <v>25</v>
      </c>
      <c r="I28">
        <v>1</v>
      </c>
      <c r="J28">
        <v>0</v>
      </c>
      <c r="K28">
        <v>1</v>
      </c>
      <c r="O28">
        <f t="shared" ref="O28:O42" si="21">ROUND(CP28,2)</f>
        <v>1213.1099999999999</v>
      </c>
      <c r="P28">
        <f t="shared" ref="P28:P42" si="22">ROUND(CQ28*I28,2)</f>
        <v>6.18</v>
      </c>
      <c r="Q28">
        <f t="shared" ref="Q28:Q42" si="23">ROUND(CR28*I28,2)</f>
        <v>0</v>
      </c>
      <c r="R28">
        <f t="shared" ref="R28:R42" si="24">ROUND(CS28*I28,2)</f>
        <v>0</v>
      </c>
      <c r="S28">
        <f t="shared" ref="S28:S42" si="25">ROUND(CT28*I28,2)</f>
        <v>1206.93</v>
      </c>
      <c r="T28">
        <f t="shared" ref="T28:T42" si="26">ROUND(CU28*I28,2)</f>
        <v>0</v>
      </c>
      <c r="U28">
        <f t="shared" ref="U28:U42" si="27">CV28*I28</f>
        <v>1.62</v>
      </c>
      <c r="V28">
        <f t="shared" ref="V28:V42" si="28">CW28*I28</f>
        <v>0</v>
      </c>
      <c r="W28">
        <f t="shared" ref="W28:W42" si="29">ROUND(CX28*I28,2)</f>
        <v>0</v>
      </c>
      <c r="X28">
        <f t="shared" ref="X28:X42" si="30">ROUND(CY28,2)</f>
        <v>844.85</v>
      </c>
      <c r="Y28">
        <f t="shared" ref="Y28:Y42" si="31">ROUND(CZ28,2)</f>
        <v>120.69</v>
      </c>
      <c r="AA28">
        <v>63640748</v>
      </c>
      <c r="AB28">
        <f t="shared" ref="AB28:AB42" si="32">ROUND((AC28+AD28+AF28),6)</f>
        <v>1213.1099999999999</v>
      </c>
      <c r="AC28">
        <f>ROUND(((ES28*3)),6)</f>
        <v>6.18</v>
      </c>
      <c r="AD28">
        <f>ROUND(((((ET28*3))-((EU28*3)))+AE28),6)</f>
        <v>0</v>
      </c>
      <c r="AE28">
        <f>ROUND(((EU28*3)),6)</f>
        <v>0</v>
      </c>
      <c r="AF28">
        <f>ROUND(((EV28*3)),6)</f>
        <v>1206.93</v>
      </c>
      <c r="AG28">
        <f t="shared" ref="AG28:AG42" si="33">ROUND((AP28),6)</f>
        <v>0</v>
      </c>
      <c r="AH28">
        <f>((EW28*3))</f>
        <v>1.62</v>
      </c>
      <c r="AI28">
        <f>((EX28*3))</f>
        <v>0</v>
      </c>
      <c r="AJ28">
        <f t="shared" ref="AJ28:AJ42" si="34">(AS28)</f>
        <v>0</v>
      </c>
      <c r="AK28">
        <v>404.37</v>
      </c>
      <c r="AL28">
        <v>2.06</v>
      </c>
      <c r="AM28">
        <v>0</v>
      </c>
      <c r="AN28">
        <v>0</v>
      </c>
      <c r="AO28">
        <v>402.31</v>
      </c>
      <c r="AP28">
        <v>0</v>
      </c>
      <c r="AQ28">
        <v>0.54</v>
      </c>
      <c r="AR28">
        <v>0</v>
      </c>
      <c r="AS28">
        <v>0</v>
      </c>
      <c r="AT28">
        <v>70</v>
      </c>
      <c r="AU28">
        <v>10</v>
      </c>
      <c r="AV28">
        <v>1</v>
      </c>
      <c r="AW28">
        <v>1</v>
      </c>
      <c r="AZ28">
        <v>1</v>
      </c>
      <c r="BA28">
        <v>1</v>
      </c>
      <c r="BB28">
        <v>1</v>
      </c>
      <c r="BC28">
        <v>1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4</v>
      </c>
      <c r="BJ28" t="s">
        <v>26</v>
      </c>
      <c r="BM28">
        <v>0</v>
      </c>
      <c r="BN28">
        <v>0</v>
      </c>
      <c r="BO28" t="s">
        <v>3</v>
      </c>
      <c r="BP28">
        <v>0</v>
      </c>
      <c r="BQ28">
        <v>1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70</v>
      </c>
      <c r="CA28">
        <v>10</v>
      </c>
      <c r="CB28" t="s">
        <v>3</v>
      </c>
      <c r="CE28">
        <v>0</v>
      </c>
      <c r="CF28">
        <v>0</v>
      </c>
      <c r="CG28">
        <v>0</v>
      </c>
      <c r="CM28">
        <v>0</v>
      </c>
      <c r="CN28" t="s">
        <v>3</v>
      </c>
      <c r="CO28">
        <v>0</v>
      </c>
      <c r="CP28">
        <f t="shared" ref="CP28:CP42" si="35">(P28+Q28+S28)</f>
        <v>1213.1100000000001</v>
      </c>
      <c r="CQ28">
        <f t="shared" ref="CQ28:CQ42" si="36">(AC28*BC28*AW28)</f>
        <v>6.18</v>
      </c>
      <c r="CR28">
        <f>(((((ET28*3))*BB28-((EU28*3))*BS28)+AE28*BS28)*AV28)</f>
        <v>0</v>
      </c>
      <c r="CS28">
        <f t="shared" ref="CS28:CS42" si="37">(AE28*BS28*AV28)</f>
        <v>0</v>
      </c>
      <c r="CT28">
        <f t="shared" ref="CT28:CT42" si="38">(AF28*BA28*AV28)</f>
        <v>1206.93</v>
      </c>
      <c r="CU28">
        <f t="shared" ref="CU28:CU42" si="39">AG28</f>
        <v>0</v>
      </c>
      <c r="CV28">
        <f t="shared" ref="CV28:CV42" si="40">(AH28*AV28)</f>
        <v>1.62</v>
      </c>
      <c r="CW28">
        <f t="shared" ref="CW28:CW42" si="41">AI28</f>
        <v>0</v>
      </c>
      <c r="CX28">
        <f t="shared" ref="CX28:CX42" si="42">AJ28</f>
        <v>0</v>
      </c>
      <c r="CY28">
        <f t="shared" ref="CY28:CY42" si="43">((S28*BZ28)/100)</f>
        <v>844.85100000000011</v>
      </c>
      <c r="CZ28">
        <f t="shared" ref="CZ28:CZ42" si="44">((S28*CA28)/100)</f>
        <v>120.69300000000001</v>
      </c>
      <c r="DC28" t="s">
        <v>3</v>
      </c>
      <c r="DD28" t="s">
        <v>27</v>
      </c>
      <c r="DE28" t="s">
        <v>27</v>
      </c>
      <c r="DF28" t="s">
        <v>27</v>
      </c>
      <c r="DG28" t="s">
        <v>27</v>
      </c>
      <c r="DH28" t="s">
        <v>3</v>
      </c>
      <c r="DI28" t="s">
        <v>27</v>
      </c>
      <c r="DJ28" t="s">
        <v>27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1010</v>
      </c>
      <c r="DV28" t="s">
        <v>25</v>
      </c>
      <c r="DW28" t="s">
        <v>25</v>
      </c>
      <c r="DX28">
        <v>1</v>
      </c>
      <c r="DZ28" t="s">
        <v>3</v>
      </c>
      <c r="EA28" t="s">
        <v>3</v>
      </c>
      <c r="EB28" t="s">
        <v>3</v>
      </c>
      <c r="EC28" t="s">
        <v>3</v>
      </c>
      <c r="EE28">
        <v>63408733</v>
      </c>
      <c r="EF28">
        <v>1</v>
      </c>
      <c r="EG28" t="s">
        <v>28</v>
      </c>
      <c r="EH28">
        <v>0</v>
      </c>
      <c r="EI28" t="s">
        <v>3</v>
      </c>
      <c r="EJ28">
        <v>4</v>
      </c>
      <c r="EK28">
        <v>0</v>
      </c>
      <c r="EL28" t="s">
        <v>29</v>
      </c>
      <c r="EM28" t="s">
        <v>30</v>
      </c>
      <c r="EO28" t="s">
        <v>3</v>
      </c>
      <c r="EQ28">
        <v>1572864</v>
      </c>
      <c r="ER28">
        <v>404.37</v>
      </c>
      <c r="ES28">
        <v>2.06</v>
      </c>
      <c r="ET28">
        <v>0</v>
      </c>
      <c r="EU28">
        <v>0</v>
      </c>
      <c r="EV28">
        <v>402.31</v>
      </c>
      <c r="EW28">
        <v>0.54</v>
      </c>
      <c r="EX28">
        <v>0</v>
      </c>
      <c r="EY28">
        <v>0</v>
      </c>
      <c r="FQ28">
        <v>0</v>
      </c>
      <c r="FR28">
        <v>0</v>
      </c>
      <c r="FS28">
        <v>0</v>
      </c>
      <c r="FX28">
        <v>70</v>
      </c>
      <c r="FY28">
        <v>10</v>
      </c>
      <c r="GA28" t="s">
        <v>3</v>
      </c>
      <c r="GD28">
        <v>0</v>
      </c>
      <c r="GF28">
        <v>1893248041</v>
      </c>
      <c r="GG28">
        <v>2</v>
      </c>
      <c r="GH28">
        <v>1</v>
      </c>
      <c r="GI28">
        <v>-2</v>
      </c>
      <c r="GJ28">
        <v>0</v>
      </c>
      <c r="GK28">
        <f>ROUND(R28*(R12)/100,2)</f>
        <v>0</v>
      </c>
      <c r="GL28">
        <f t="shared" ref="GL28:GL42" si="45">ROUND(IF(AND(BH28=3,BI28=3,FS28&lt;&gt;0),P28,0),2)</f>
        <v>0</v>
      </c>
      <c r="GM28">
        <f t="shared" ref="GM28:GM42" si="46">ROUND(O28+X28+Y28+GK28,2)+GX28</f>
        <v>2178.65</v>
      </c>
      <c r="GN28">
        <f t="shared" ref="GN28:GN42" si="47">IF(OR(BI28=0,BI28=1),GM28-GX28,0)</f>
        <v>0</v>
      </c>
      <c r="GO28">
        <f t="shared" ref="GO28:GO42" si="48">IF(BI28=2,GM28-GX28,0)</f>
        <v>0</v>
      </c>
      <c r="GP28">
        <f t="shared" ref="GP28:GP42" si="49">IF(BI28=4,GM28-GX28,0)</f>
        <v>2178.65</v>
      </c>
      <c r="GR28">
        <v>0</v>
      </c>
      <c r="GS28">
        <v>3</v>
      </c>
      <c r="GT28">
        <v>0</v>
      </c>
      <c r="GU28" t="s">
        <v>3</v>
      </c>
      <c r="GV28">
        <f t="shared" ref="GV28:GV42" si="50">ROUND((GT28),6)</f>
        <v>0</v>
      </c>
      <c r="GW28">
        <v>1</v>
      </c>
      <c r="GX28">
        <f t="shared" ref="GX28:GX42" si="51">ROUND(HC28*I28,2)</f>
        <v>0</v>
      </c>
      <c r="HA28">
        <v>0</v>
      </c>
      <c r="HB28">
        <v>0</v>
      </c>
      <c r="HC28">
        <f t="shared" ref="HC28:HC42" si="52">GV28*GW28</f>
        <v>0</v>
      </c>
      <c r="HE28" t="s">
        <v>3</v>
      </c>
      <c r="HF28" t="s">
        <v>3</v>
      </c>
      <c r="HM28" t="s">
        <v>3</v>
      </c>
      <c r="HN28" t="s">
        <v>3</v>
      </c>
      <c r="HO28" t="s">
        <v>3</v>
      </c>
      <c r="HP28" t="s">
        <v>3</v>
      </c>
      <c r="HQ28" t="s">
        <v>3</v>
      </c>
      <c r="HS28">
        <v>0</v>
      </c>
      <c r="IK28">
        <v>0</v>
      </c>
    </row>
    <row r="29" spans="1:245" x14ac:dyDescent="0.2">
      <c r="A29">
        <v>17</v>
      </c>
      <c r="B29">
        <v>1</v>
      </c>
      <c r="C29">
        <f>ROW(SmtRes!A4)</f>
        <v>4</v>
      </c>
      <c r="D29">
        <f>ROW(EtalonRes!A4)</f>
        <v>4</v>
      </c>
      <c r="E29" t="s">
        <v>31</v>
      </c>
      <c r="F29" t="s">
        <v>32</v>
      </c>
      <c r="G29" t="s">
        <v>33</v>
      </c>
      <c r="H29" t="s">
        <v>25</v>
      </c>
      <c r="I29">
        <v>5</v>
      </c>
      <c r="J29">
        <v>0</v>
      </c>
      <c r="K29">
        <v>5</v>
      </c>
      <c r="O29">
        <f t="shared" si="21"/>
        <v>8557.2000000000007</v>
      </c>
      <c r="P29">
        <f t="shared" si="22"/>
        <v>0</v>
      </c>
      <c r="Q29">
        <f t="shared" si="23"/>
        <v>0</v>
      </c>
      <c r="R29">
        <f t="shared" si="24"/>
        <v>0</v>
      </c>
      <c r="S29">
        <f t="shared" si="25"/>
        <v>8557.2000000000007</v>
      </c>
      <c r="T29">
        <f t="shared" si="26"/>
        <v>0</v>
      </c>
      <c r="U29">
        <f t="shared" si="27"/>
        <v>13.200000000000001</v>
      </c>
      <c r="V29">
        <f t="shared" si="28"/>
        <v>0</v>
      </c>
      <c r="W29">
        <f t="shared" si="29"/>
        <v>0</v>
      </c>
      <c r="X29">
        <f t="shared" si="30"/>
        <v>5990.04</v>
      </c>
      <c r="Y29">
        <f t="shared" si="31"/>
        <v>855.72</v>
      </c>
      <c r="AA29">
        <v>63640748</v>
      </c>
      <c r="AB29">
        <f t="shared" si="32"/>
        <v>1711.44</v>
      </c>
      <c r="AC29">
        <f>ROUND(((ES29*3)),6)</f>
        <v>0</v>
      </c>
      <c r="AD29">
        <f>ROUND(((((ET29*3))-((EU29*3)))+AE29),6)</f>
        <v>0</v>
      </c>
      <c r="AE29">
        <f>ROUND(((EU29*3)),6)</f>
        <v>0</v>
      </c>
      <c r="AF29">
        <f>ROUND(((EV29*3)),6)</f>
        <v>1711.44</v>
      </c>
      <c r="AG29">
        <f t="shared" si="33"/>
        <v>0</v>
      </c>
      <c r="AH29">
        <f>((EW29*3))</f>
        <v>2.64</v>
      </c>
      <c r="AI29">
        <f>((EX29*3))</f>
        <v>0</v>
      </c>
      <c r="AJ29">
        <f t="shared" si="34"/>
        <v>0</v>
      </c>
      <c r="AK29">
        <v>570.48</v>
      </c>
      <c r="AL29">
        <v>0</v>
      </c>
      <c r="AM29">
        <v>0</v>
      </c>
      <c r="AN29">
        <v>0</v>
      </c>
      <c r="AO29">
        <v>570.48</v>
      </c>
      <c r="AP29">
        <v>0</v>
      </c>
      <c r="AQ29">
        <v>0.88</v>
      </c>
      <c r="AR29">
        <v>0</v>
      </c>
      <c r="AS29">
        <v>0</v>
      </c>
      <c r="AT29">
        <v>70</v>
      </c>
      <c r="AU29">
        <v>10</v>
      </c>
      <c r="AV29">
        <v>1</v>
      </c>
      <c r="AW29">
        <v>1</v>
      </c>
      <c r="AZ29">
        <v>1</v>
      </c>
      <c r="BA29">
        <v>1</v>
      </c>
      <c r="BB29">
        <v>1</v>
      </c>
      <c r="BC29">
        <v>1</v>
      </c>
      <c r="BD29" t="s">
        <v>3</v>
      </c>
      <c r="BE29" t="s">
        <v>3</v>
      </c>
      <c r="BF29" t="s">
        <v>3</v>
      </c>
      <c r="BG29" t="s">
        <v>3</v>
      </c>
      <c r="BH29">
        <v>0</v>
      </c>
      <c r="BI29">
        <v>4</v>
      </c>
      <c r="BJ29" t="s">
        <v>34</v>
      </c>
      <c r="BM29">
        <v>0</v>
      </c>
      <c r="BN29">
        <v>0</v>
      </c>
      <c r="BO29" t="s">
        <v>3</v>
      </c>
      <c r="BP29">
        <v>0</v>
      </c>
      <c r="BQ29">
        <v>1</v>
      </c>
      <c r="BR29">
        <v>0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70</v>
      </c>
      <c r="CA29">
        <v>10</v>
      </c>
      <c r="CB29" t="s">
        <v>3</v>
      </c>
      <c r="CE29">
        <v>0</v>
      </c>
      <c r="CF29">
        <v>0</v>
      </c>
      <c r="CG29">
        <v>0</v>
      </c>
      <c r="CM29">
        <v>0</v>
      </c>
      <c r="CN29" t="s">
        <v>3</v>
      </c>
      <c r="CO29">
        <v>0</v>
      </c>
      <c r="CP29">
        <f t="shared" si="35"/>
        <v>8557.2000000000007</v>
      </c>
      <c r="CQ29">
        <f t="shared" si="36"/>
        <v>0</v>
      </c>
      <c r="CR29">
        <f>(((((ET29*3))*BB29-((EU29*3))*BS29)+AE29*BS29)*AV29)</f>
        <v>0</v>
      </c>
      <c r="CS29">
        <f t="shared" si="37"/>
        <v>0</v>
      </c>
      <c r="CT29">
        <f t="shared" si="38"/>
        <v>1711.44</v>
      </c>
      <c r="CU29">
        <f t="shared" si="39"/>
        <v>0</v>
      </c>
      <c r="CV29">
        <f t="shared" si="40"/>
        <v>2.64</v>
      </c>
      <c r="CW29">
        <f t="shared" si="41"/>
        <v>0</v>
      </c>
      <c r="CX29">
        <f t="shared" si="42"/>
        <v>0</v>
      </c>
      <c r="CY29">
        <f t="shared" si="43"/>
        <v>5990.04</v>
      </c>
      <c r="CZ29">
        <f t="shared" si="44"/>
        <v>855.72</v>
      </c>
      <c r="DC29" t="s">
        <v>3</v>
      </c>
      <c r="DD29" t="s">
        <v>27</v>
      </c>
      <c r="DE29" t="s">
        <v>27</v>
      </c>
      <c r="DF29" t="s">
        <v>27</v>
      </c>
      <c r="DG29" t="s">
        <v>27</v>
      </c>
      <c r="DH29" t="s">
        <v>3</v>
      </c>
      <c r="DI29" t="s">
        <v>27</v>
      </c>
      <c r="DJ29" t="s">
        <v>27</v>
      </c>
      <c r="DK29" t="s">
        <v>3</v>
      </c>
      <c r="DL29" t="s">
        <v>3</v>
      </c>
      <c r="DM29" t="s">
        <v>3</v>
      </c>
      <c r="DN29">
        <v>0</v>
      </c>
      <c r="DO29">
        <v>0</v>
      </c>
      <c r="DP29">
        <v>1</v>
      </c>
      <c r="DQ29">
        <v>1</v>
      </c>
      <c r="DU29">
        <v>1010</v>
      </c>
      <c r="DV29" t="s">
        <v>25</v>
      </c>
      <c r="DW29" t="s">
        <v>25</v>
      </c>
      <c r="DX29">
        <v>1</v>
      </c>
      <c r="DZ29" t="s">
        <v>3</v>
      </c>
      <c r="EA29" t="s">
        <v>3</v>
      </c>
      <c r="EB29" t="s">
        <v>3</v>
      </c>
      <c r="EC29" t="s">
        <v>3</v>
      </c>
      <c r="EE29">
        <v>63408733</v>
      </c>
      <c r="EF29">
        <v>1</v>
      </c>
      <c r="EG29" t="s">
        <v>28</v>
      </c>
      <c r="EH29">
        <v>0</v>
      </c>
      <c r="EI29" t="s">
        <v>3</v>
      </c>
      <c r="EJ29">
        <v>4</v>
      </c>
      <c r="EK29">
        <v>0</v>
      </c>
      <c r="EL29" t="s">
        <v>29</v>
      </c>
      <c r="EM29" t="s">
        <v>30</v>
      </c>
      <c r="EO29" t="s">
        <v>3</v>
      </c>
      <c r="EQ29">
        <v>1572864</v>
      </c>
      <c r="ER29">
        <v>570.48</v>
      </c>
      <c r="ES29">
        <v>0</v>
      </c>
      <c r="ET29">
        <v>0</v>
      </c>
      <c r="EU29">
        <v>0</v>
      </c>
      <c r="EV29">
        <v>570.48</v>
      </c>
      <c r="EW29">
        <v>0.88</v>
      </c>
      <c r="EX29">
        <v>0</v>
      </c>
      <c r="EY29">
        <v>0</v>
      </c>
      <c r="FQ29">
        <v>0</v>
      </c>
      <c r="FR29">
        <v>0</v>
      </c>
      <c r="FS29">
        <v>0</v>
      </c>
      <c r="FX29">
        <v>70</v>
      </c>
      <c r="FY29">
        <v>10</v>
      </c>
      <c r="GA29" t="s">
        <v>3</v>
      </c>
      <c r="GD29">
        <v>0</v>
      </c>
      <c r="GF29">
        <v>435952491</v>
      </c>
      <c r="GG29">
        <v>2</v>
      </c>
      <c r="GH29">
        <v>1</v>
      </c>
      <c r="GI29">
        <v>-2</v>
      </c>
      <c r="GJ29">
        <v>0</v>
      </c>
      <c r="GK29">
        <f>ROUND(R29*(R12)/100,2)</f>
        <v>0</v>
      </c>
      <c r="GL29">
        <f t="shared" si="45"/>
        <v>0</v>
      </c>
      <c r="GM29">
        <f t="shared" si="46"/>
        <v>15402.96</v>
      </c>
      <c r="GN29">
        <f t="shared" si="47"/>
        <v>0</v>
      </c>
      <c r="GO29">
        <f t="shared" si="48"/>
        <v>0</v>
      </c>
      <c r="GP29">
        <f t="shared" si="49"/>
        <v>15402.96</v>
      </c>
      <c r="GR29">
        <v>0</v>
      </c>
      <c r="GS29">
        <v>3</v>
      </c>
      <c r="GT29">
        <v>0</v>
      </c>
      <c r="GU29" t="s">
        <v>3</v>
      </c>
      <c r="GV29">
        <f t="shared" si="50"/>
        <v>0</v>
      </c>
      <c r="GW29">
        <v>1</v>
      </c>
      <c r="GX29">
        <f t="shared" si="51"/>
        <v>0</v>
      </c>
      <c r="HA29">
        <v>0</v>
      </c>
      <c r="HB29">
        <v>0</v>
      </c>
      <c r="HC29">
        <f t="shared" si="52"/>
        <v>0</v>
      </c>
      <c r="HE29" t="s">
        <v>3</v>
      </c>
      <c r="HF29" t="s">
        <v>3</v>
      </c>
      <c r="HM29" t="s">
        <v>3</v>
      </c>
      <c r="HN29" t="s">
        <v>3</v>
      </c>
      <c r="HO29" t="s">
        <v>3</v>
      </c>
      <c r="HP29" t="s">
        <v>3</v>
      </c>
      <c r="HQ29" t="s">
        <v>3</v>
      </c>
      <c r="HS29">
        <v>0</v>
      </c>
      <c r="IK29">
        <v>0</v>
      </c>
    </row>
    <row r="30" spans="1:245" x14ac:dyDescent="0.2">
      <c r="A30">
        <v>17</v>
      </c>
      <c r="B30">
        <v>1</v>
      </c>
      <c r="C30">
        <f>ROW(SmtRes!A6)</f>
        <v>6</v>
      </c>
      <c r="D30">
        <f>ROW(EtalonRes!A6)</f>
        <v>6</v>
      </c>
      <c r="E30" t="s">
        <v>35</v>
      </c>
      <c r="F30" t="s">
        <v>36</v>
      </c>
      <c r="G30" t="s">
        <v>37</v>
      </c>
      <c r="H30" t="s">
        <v>25</v>
      </c>
      <c r="I30">
        <v>834</v>
      </c>
      <c r="J30">
        <v>0</v>
      </c>
      <c r="K30">
        <v>834</v>
      </c>
      <c r="O30">
        <f t="shared" si="21"/>
        <v>46503.839999999997</v>
      </c>
      <c r="P30">
        <f t="shared" si="22"/>
        <v>25.02</v>
      </c>
      <c r="Q30">
        <f t="shared" si="23"/>
        <v>0</v>
      </c>
      <c r="R30">
        <f t="shared" si="24"/>
        <v>0</v>
      </c>
      <c r="S30">
        <f t="shared" si="25"/>
        <v>46478.82</v>
      </c>
      <c r="T30">
        <f t="shared" si="26"/>
        <v>0</v>
      </c>
      <c r="U30">
        <f t="shared" si="27"/>
        <v>66.72</v>
      </c>
      <c r="V30">
        <f t="shared" si="28"/>
        <v>0</v>
      </c>
      <c r="W30">
        <f t="shared" si="29"/>
        <v>0</v>
      </c>
      <c r="X30">
        <f t="shared" si="30"/>
        <v>32535.17</v>
      </c>
      <c r="Y30">
        <f t="shared" si="31"/>
        <v>4647.88</v>
      </c>
      <c r="AA30">
        <v>63640748</v>
      </c>
      <c r="AB30">
        <f t="shared" si="32"/>
        <v>55.76</v>
      </c>
      <c r="AC30">
        <f>ROUND(((ES30/2)),6)</f>
        <v>0.03</v>
      </c>
      <c r="AD30">
        <f>ROUND(((((ET30/2))-((EU30/2)))+AE30),6)</f>
        <v>0</v>
      </c>
      <c r="AE30">
        <f>ROUND(((EU30/2)),6)</f>
        <v>0</v>
      </c>
      <c r="AF30">
        <f>ROUND(((EV30/2)),6)</f>
        <v>55.73</v>
      </c>
      <c r="AG30">
        <f t="shared" si="33"/>
        <v>0</v>
      </c>
      <c r="AH30">
        <f>((EW30/2))</f>
        <v>0.08</v>
      </c>
      <c r="AI30">
        <f>((EX30/2))</f>
        <v>0</v>
      </c>
      <c r="AJ30">
        <f t="shared" si="34"/>
        <v>0</v>
      </c>
      <c r="AK30">
        <v>111.52</v>
      </c>
      <c r="AL30">
        <v>0.06</v>
      </c>
      <c r="AM30">
        <v>0</v>
      </c>
      <c r="AN30">
        <v>0</v>
      </c>
      <c r="AO30">
        <v>111.46</v>
      </c>
      <c r="AP30">
        <v>0</v>
      </c>
      <c r="AQ30">
        <v>0.16</v>
      </c>
      <c r="AR30">
        <v>0</v>
      </c>
      <c r="AS30">
        <v>0</v>
      </c>
      <c r="AT30">
        <v>70</v>
      </c>
      <c r="AU30">
        <v>10</v>
      </c>
      <c r="AV30">
        <v>1</v>
      </c>
      <c r="AW30">
        <v>1</v>
      </c>
      <c r="AZ30">
        <v>1</v>
      </c>
      <c r="BA30">
        <v>1</v>
      </c>
      <c r="BB30">
        <v>1</v>
      </c>
      <c r="BC30">
        <v>1</v>
      </c>
      <c r="BD30" t="s">
        <v>3</v>
      </c>
      <c r="BE30" t="s">
        <v>3</v>
      </c>
      <c r="BF30" t="s">
        <v>3</v>
      </c>
      <c r="BG30" t="s">
        <v>3</v>
      </c>
      <c r="BH30">
        <v>0</v>
      </c>
      <c r="BI30">
        <v>4</v>
      </c>
      <c r="BJ30" t="s">
        <v>38</v>
      </c>
      <c r="BM30">
        <v>0</v>
      </c>
      <c r="BN30">
        <v>0</v>
      </c>
      <c r="BO30" t="s">
        <v>3</v>
      </c>
      <c r="BP30">
        <v>0</v>
      </c>
      <c r="BQ30">
        <v>1</v>
      </c>
      <c r="BR30">
        <v>0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70</v>
      </c>
      <c r="CA30">
        <v>10</v>
      </c>
      <c r="CB30" t="s">
        <v>3</v>
      </c>
      <c r="CE30">
        <v>0</v>
      </c>
      <c r="CF30">
        <v>0</v>
      </c>
      <c r="CG30">
        <v>0</v>
      </c>
      <c r="CM30">
        <v>0</v>
      </c>
      <c r="CN30" t="s">
        <v>3</v>
      </c>
      <c r="CO30">
        <v>0</v>
      </c>
      <c r="CP30">
        <f t="shared" si="35"/>
        <v>46503.839999999997</v>
      </c>
      <c r="CQ30">
        <f t="shared" si="36"/>
        <v>0.03</v>
      </c>
      <c r="CR30">
        <f>(((((ET30/2))*BB30-((EU30/2))*BS30)+AE30*BS30)*AV30)</f>
        <v>0</v>
      </c>
      <c r="CS30">
        <f t="shared" si="37"/>
        <v>0</v>
      </c>
      <c r="CT30">
        <f t="shared" si="38"/>
        <v>55.73</v>
      </c>
      <c r="CU30">
        <f t="shared" si="39"/>
        <v>0</v>
      </c>
      <c r="CV30">
        <f t="shared" si="40"/>
        <v>0.08</v>
      </c>
      <c r="CW30">
        <f t="shared" si="41"/>
        <v>0</v>
      </c>
      <c r="CX30">
        <f t="shared" si="42"/>
        <v>0</v>
      </c>
      <c r="CY30">
        <f t="shared" si="43"/>
        <v>32535.173999999999</v>
      </c>
      <c r="CZ30">
        <f t="shared" si="44"/>
        <v>4647.8820000000005</v>
      </c>
      <c r="DC30" t="s">
        <v>3</v>
      </c>
      <c r="DD30" t="s">
        <v>39</v>
      </c>
      <c r="DE30" t="s">
        <v>39</v>
      </c>
      <c r="DF30" t="s">
        <v>39</v>
      </c>
      <c r="DG30" t="s">
        <v>39</v>
      </c>
      <c r="DH30" t="s">
        <v>3</v>
      </c>
      <c r="DI30" t="s">
        <v>39</v>
      </c>
      <c r="DJ30" t="s">
        <v>39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1010</v>
      </c>
      <c r="DV30" t="s">
        <v>25</v>
      </c>
      <c r="DW30" t="s">
        <v>25</v>
      </c>
      <c r="DX30">
        <v>1</v>
      </c>
      <c r="DZ30" t="s">
        <v>3</v>
      </c>
      <c r="EA30" t="s">
        <v>3</v>
      </c>
      <c r="EB30" t="s">
        <v>3</v>
      </c>
      <c r="EC30" t="s">
        <v>3</v>
      </c>
      <c r="EE30">
        <v>63408733</v>
      </c>
      <c r="EF30">
        <v>1</v>
      </c>
      <c r="EG30" t="s">
        <v>28</v>
      </c>
      <c r="EH30">
        <v>0</v>
      </c>
      <c r="EI30" t="s">
        <v>3</v>
      </c>
      <c r="EJ30">
        <v>4</v>
      </c>
      <c r="EK30">
        <v>0</v>
      </c>
      <c r="EL30" t="s">
        <v>29</v>
      </c>
      <c r="EM30" t="s">
        <v>30</v>
      </c>
      <c r="EO30" t="s">
        <v>3</v>
      </c>
      <c r="EQ30">
        <v>1572864</v>
      </c>
      <c r="ER30">
        <v>111.52</v>
      </c>
      <c r="ES30">
        <v>0.06</v>
      </c>
      <c r="ET30">
        <v>0</v>
      </c>
      <c r="EU30">
        <v>0</v>
      </c>
      <c r="EV30">
        <v>111.46</v>
      </c>
      <c r="EW30">
        <v>0.16</v>
      </c>
      <c r="EX30">
        <v>0</v>
      </c>
      <c r="EY30">
        <v>0</v>
      </c>
      <c r="FQ30">
        <v>0</v>
      </c>
      <c r="FR30">
        <v>0</v>
      </c>
      <c r="FS30">
        <v>0</v>
      </c>
      <c r="FX30">
        <v>70</v>
      </c>
      <c r="FY30">
        <v>10</v>
      </c>
      <c r="GA30" t="s">
        <v>3</v>
      </c>
      <c r="GD30">
        <v>0</v>
      </c>
      <c r="GF30">
        <v>1372236234</v>
      </c>
      <c r="GG30">
        <v>2</v>
      </c>
      <c r="GH30">
        <v>1</v>
      </c>
      <c r="GI30">
        <v>-2</v>
      </c>
      <c r="GJ30">
        <v>0</v>
      </c>
      <c r="GK30">
        <f>ROUND(R30*(R12)/100,2)</f>
        <v>0</v>
      </c>
      <c r="GL30">
        <f t="shared" si="45"/>
        <v>0</v>
      </c>
      <c r="GM30">
        <f t="shared" si="46"/>
        <v>83686.89</v>
      </c>
      <c r="GN30">
        <f t="shared" si="47"/>
        <v>0</v>
      </c>
      <c r="GO30">
        <f t="shared" si="48"/>
        <v>0</v>
      </c>
      <c r="GP30">
        <f t="shared" si="49"/>
        <v>83686.89</v>
      </c>
      <c r="GR30">
        <v>0</v>
      </c>
      <c r="GS30">
        <v>3</v>
      </c>
      <c r="GT30">
        <v>0</v>
      </c>
      <c r="GU30" t="s">
        <v>3</v>
      </c>
      <c r="GV30">
        <f t="shared" si="50"/>
        <v>0</v>
      </c>
      <c r="GW30">
        <v>1</v>
      </c>
      <c r="GX30">
        <f t="shared" si="51"/>
        <v>0</v>
      </c>
      <c r="HA30">
        <v>0</v>
      </c>
      <c r="HB30">
        <v>0</v>
      </c>
      <c r="HC30">
        <f t="shared" si="52"/>
        <v>0</v>
      </c>
      <c r="HE30" t="s">
        <v>3</v>
      </c>
      <c r="HF30" t="s">
        <v>3</v>
      </c>
      <c r="HM30" t="s">
        <v>3</v>
      </c>
      <c r="HN30" t="s">
        <v>3</v>
      </c>
      <c r="HO30" t="s">
        <v>3</v>
      </c>
      <c r="HP30" t="s">
        <v>3</v>
      </c>
      <c r="HQ30" t="s">
        <v>3</v>
      </c>
      <c r="HS30">
        <v>0</v>
      </c>
      <c r="IK30">
        <v>0</v>
      </c>
    </row>
    <row r="31" spans="1:245" x14ac:dyDescent="0.2">
      <c r="A31">
        <v>17</v>
      </c>
      <c r="B31">
        <v>1</v>
      </c>
      <c r="C31">
        <f>ROW(SmtRes!A13)</f>
        <v>13</v>
      </c>
      <c r="D31">
        <f>ROW(EtalonRes!A13)</f>
        <v>13</v>
      </c>
      <c r="E31" t="s">
        <v>40</v>
      </c>
      <c r="F31" t="s">
        <v>41</v>
      </c>
      <c r="G31" t="s">
        <v>42</v>
      </c>
      <c r="H31" t="s">
        <v>25</v>
      </c>
      <c r="I31">
        <v>2</v>
      </c>
      <c r="J31">
        <v>0</v>
      </c>
      <c r="K31">
        <v>2</v>
      </c>
      <c r="O31">
        <f t="shared" si="21"/>
        <v>1048.08</v>
      </c>
      <c r="P31">
        <f t="shared" si="22"/>
        <v>10.88</v>
      </c>
      <c r="Q31">
        <f t="shared" si="23"/>
        <v>330.8</v>
      </c>
      <c r="R31">
        <f t="shared" si="24"/>
        <v>199.36</v>
      </c>
      <c r="S31">
        <f t="shared" si="25"/>
        <v>706.4</v>
      </c>
      <c r="T31">
        <f t="shared" si="26"/>
        <v>0</v>
      </c>
      <c r="U31">
        <f t="shared" si="27"/>
        <v>1.02</v>
      </c>
      <c r="V31">
        <f t="shared" si="28"/>
        <v>0</v>
      </c>
      <c r="W31">
        <f t="shared" si="29"/>
        <v>0</v>
      </c>
      <c r="X31">
        <f t="shared" si="30"/>
        <v>494.48</v>
      </c>
      <c r="Y31">
        <f t="shared" si="31"/>
        <v>70.64</v>
      </c>
      <c r="AA31">
        <v>63640748</v>
      </c>
      <c r="AB31">
        <f t="shared" si="32"/>
        <v>524.04</v>
      </c>
      <c r="AC31">
        <f>ROUND((ES31),6)</f>
        <v>5.44</v>
      </c>
      <c r="AD31">
        <f>ROUND((((ET31)-(EU31))+AE31),6)</f>
        <v>165.4</v>
      </c>
      <c r="AE31">
        <f>ROUND((EU31),6)</f>
        <v>99.68</v>
      </c>
      <c r="AF31">
        <f>ROUND((EV31),6)</f>
        <v>353.2</v>
      </c>
      <c r="AG31">
        <f t="shared" si="33"/>
        <v>0</v>
      </c>
      <c r="AH31">
        <f>(EW31)</f>
        <v>0.51</v>
      </c>
      <c r="AI31">
        <f>(EX31)</f>
        <v>0</v>
      </c>
      <c r="AJ31">
        <f t="shared" si="34"/>
        <v>0</v>
      </c>
      <c r="AK31">
        <v>524.04</v>
      </c>
      <c r="AL31">
        <v>5.44</v>
      </c>
      <c r="AM31">
        <v>165.4</v>
      </c>
      <c r="AN31">
        <v>99.68</v>
      </c>
      <c r="AO31">
        <v>353.2</v>
      </c>
      <c r="AP31">
        <v>0</v>
      </c>
      <c r="AQ31">
        <v>0.51</v>
      </c>
      <c r="AR31">
        <v>0</v>
      </c>
      <c r="AS31">
        <v>0</v>
      </c>
      <c r="AT31">
        <v>70</v>
      </c>
      <c r="AU31">
        <v>10</v>
      </c>
      <c r="AV31">
        <v>1</v>
      </c>
      <c r="AW31">
        <v>1</v>
      </c>
      <c r="AZ31">
        <v>1</v>
      </c>
      <c r="BA31">
        <v>1</v>
      </c>
      <c r="BB31">
        <v>1</v>
      </c>
      <c r="BC31">
        <v>1</v>
      </c>
      <c r="BD31" t="s">
        <v>3</v>
      </c>
      <c r="BE31" t="s">
        <v>3</v>
      </c>
      <c r="BF31" t="s">
        <v>3</v>
      </c>
      <c r="BG31" t="s">
        <v>3</v>
      </c>
      <c r="BH31">
        <v>0</v>
      </c>
      <c r="BI31">
        <v>4</v>
      </c>
      <c r="BJ31" t="s">
        <v>43</v>
      </c>
      <c r="BM31">
        <v>0</v>
      </c>
      <c r="BN31">
        <v>0</v>
      </c>
      <c r="BO31" t="s">
        <v>3</v>
      </c>
      <c r="BP31">
        <v>0</v>
      </c>
      <c r="BQ31">
        <v>1</v>
      </c>
      <c r="BR31">
        <v>0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70</v>
      </c>
      <c r="CA31">
        <v>10</v>
      </c>
      <c r="CB31" t="s">
        <v>3</v>
      </c>
      <c r="CE31">
        <v>0</v>
      </c>
      <c r="CF31">
        <v>0</v>
      </c>
      <c r="CG31">
        <v>0</v>
      </c>
      <c r="CM31">
        <v>0</v>
      </c>
      <c r="CN31" t="s">
        <v>3</v>
      </c>
      <c r="CO31">
        <v>0</v>
      </c>
      <c r="CP31">
        <f t="shared" si="35"/>
        <v>1048.08</v>
      </c>
      <c r="CQ31">
        <f t="shared" si="36"/>
        <v>5.44</v>
      </c>
      <c r="CR31">
        <f>((((ET31)*BB31-(EU31)*BS31)+AE31*BS31)*AV31)</f>
        <v>165.4</v>
      </c>
      <c r="CS31">
        <f t="shared" si="37"/>
        <v>99.68</v>
      </c>
      <c r="CT31">
        <f t="shared" si="38"/>
        <v>353.2</v>
      </c>
      <c r="CU31">
        <f t="shared" si="39"/>
        <v>0</v>
      </c>
      <c r="CV31">
        <f t="shared" si="40"/>
        <v>0.51</v>
      </c>
      <c r="CW31">
        <f t="shared" si="41"/>
        <v>0</v>
      </c>
      <c r="CX31">
        <f t="shared" si="42"/>
        <v>0</v>
      </c>
      <c r="CY31">
        <f t="shared" si="43"/>
        <v>494.48</v>
      </c>
      <c r="CZ31">
        <f t="shared" si="44"/>
        <v>70.64</v>
      </c>
      <c r="DC31" t="s">
        <v>3</v>
      </c>
      <c r="DD31" t="s">
        <v>3</v>
      </c>
      <c r="DE31" t="s">
        <v>3</v>
      </c>
      <c r="DF31" t="s">
        <v>3</v>
      </c>
      <c r="DG31" t="s">
        <v>3</v>
      </c>
      <c r="DH31" t="s">
        <v>3</v>
      </c>
      <c r="DI31" t="s">
        <v>3</v>
      </c>
      <c r="DJ31" t="s">
        <v>3</v>
      </c>
      <c r="DK31" t="s">
        <v>3</v>
      </c>
      <c r="DL31" t="s">
        <v>3</v>
      </c>
      <c r="DM31" t="s">
        <v>3</v>
      </c>
      <c r="DN31">
        <v>0</v>
      </c>
      <c r="DO31">
        <v>0</v>
      </c>
      <c r="DP31">
        <v>1</v>
      </c>
      <c r="DQ31">
        <v>1</v>
      </c>
      <c r="DU31">
        <v>1010</v>
      </c>
      <c r="DV31" t="s">
        <v>25</v>
      </c>
      <c r="DW31" t="s">
        <v>25</v>
      </c>
      <c r="DX31">
        <v>1</v>
      </c>
      <c r="DZ31" t="s">
        <v>3</v>
      </c>
      <c r="EA31" t="s">
        <v>3</v>
      </c>
      <c r="EB31" t="s">
        <v>3</v>
      </c>
      <c r="EC31" t="s">
        <v>3</v>
      </c>
      <c r="EE31">
        <v>63408733</v>
      </c>
      <c r="EF31">
        <v>1</v>
      </c>
      <c r="EG31" t="s">
        <v>28</v>
      </c>
      <c r="EH31">
        <v>0</v>
      </c>
      <c r="EI31" t="s">
        <v>3</v>
      </c>
      <c r="EJ31">
        <v>4</v>
      </c>
      <c r="EK31">
        <v>0</v>
      </c>
      <c r="EL31" t="s">
        <v>29</v>
      </c>
      <c r="EM31" t="s">
        <v>30</v>
      </c>
      <c r="EO31" t="s">
        <v>3</v>
      </c>
      <c r="EQ31">
        <v>1572864</v>
      </c>
      <c r="ER31">
        <v>524.04</v>
      </c>
      <c r="ES31">
        <v>5.44</v>
      </c>
      <c r="ET31">
        <v>165.4</v>
      </c>
      <c r="EU31">
        <v>99.68</v>
      </c>
      <c r="EV31">
        <v>353.2</v>
      </c>
      <c r="EW31">
        <v>0.51</v>
      </c>
      <c r="EX31">
        <v>0</v>
      </c>
      <c r="EY31">
        <v>0</v>
      </c>
      <c r="FQ31">
        <v>0</v>
      </c>
      <c r="FR31">
        <v>0</v>
      </c>
      <c r="FS31">
        <v>0</v>
      </c>
      <c r="FX31">
        <v>70</v>
      </c>
      <c r="FY31">
        <v>10</v>
      </c>
      <c r="GA31" t="s">
        <v>3</v>
      </c>
      <c r="GD31">
        <v>0</v>
      </c>
      <c r="GF31">
        <v>718807557</v>
      </c>
      <c r="GG31">
        <v>2</v>
      </c>
      <c r="GH31">
        <v>1</v>
      </c>
      <c r="GI31">
        <v>-2</v>
      </c>
      <c r="GJ31">
        <v>0</v>
      </c>
      <c r="GK31">
        <f>ROUND(R31*(R12)/100,2)</f>
        <v>215.31</v>
      </c>
      <c r="GL31">
        <f t="shared" si="45"/>
        <v>0</v>
      </c>
      <c r="GM31">
        <f t="shared" si="46"/>
        <v>1828.51</v>
      </c>
      <c r="GN31">
        <f t="shared" si="47"/>
        <v>0</v>
      </c>
      <c r="GO31">
        <f t="shared" si="48"/>
        <v>0</v>
      </c>
      <c r="GP31">
        <f t="shared" si="49"/>
        <v>1828.51</v>
      </c>
      <c r="GR31">
        <v>0</v>
      </c>
      <c r="GS31">
        <v>3</v>
      </c>
      <c r="GT31">
        <v>0</v>
      </c>
      <c r="GU31" t="s">
        <v>3</v>
      </c>
      <c r="GV31">
        <f t="shared" si="50"/>
        <v>0</v>
      </c>
      <c r="GW31">
        <v>1</v>
      </c>
      <c r="GX31">
        <f t="shared" si="51"/>
        <v>0</v>
      </c>
      <c r="HA31">
        <v>0</v>
      </c>
      <c r="HB31">
        <v>0</v>
      </c>
      <c r="HC31">
        <f t="shared" si="52"/>
        <v>0</v>
      </c>
      <c r="HE31" t="s">
        <v>3</v>
      </c>
      <c r="HF31" t="s">
        <v>3</v>
      </c>
      <c r="HM31" t="s">
        <v>3</v>
      </c>
      <c r="HN31" t="s">
        <v>3</v>
      </c>
      <c r="HO31" t="s">
        <v>3</v>
      </c>
      <c r="HP31" t="s">
        <v>3</v>
      </c>
      <c r="HQ31" t="s">
        <v>3</v>
      </c>
      <c r="HS31">
        <v>0</v>
      </c>
      <c r="IK31">
        <v>0</v>
      </c>
    </row>
    <row r="32" spans="1:245" x14ac:dyDescent="0.2">
      <c r="A32">
        <v>17</v>
      </c>
      <c r="B32">
        <v>1</v>
      </c>
      <c r="C32">
        <f>ROW(SmtRes!A15)</f>
        <v>15</v>
      </c>
      <c r="D32">
        <f>ROW(EtalonRes!A15)</f>
        <v>15</v>
      </c>
      <c r="E32" t="s">
        <v>44</v>
      </c>
      <c r="F32" t="s">
        <v>36</v>
      </c>
      <c r="G32" t="s">
        <v>388</v>
      </c>
      <c r="H32" t="s">
        <v>25</v>
      </c>
      <c r="I32">
        <v>17</v>
      </c>
      <c r="J32">
        <v>0</v>
      </c>
      <c r="K32">
        <v>17</v>
      </c>
      <c r="O32">
        <f t="shared" si="21"/>
        <v>947.92</v>
      </c>
      <c r="P32">
        <f t="shared" si="22"/>
        <v>0.51</v>
      </c>
      <c r="Q32">
        <f t="shared" si="23"/>
        <v>0</v>
      </c>
      <c r="R32">
        <f t="shared" si="24"/>
        <v>0</v>
      </c>
      <c r="S32">
        <f t="shared" si="25"/>
        <v>947.41</v>
      </c>
      <c r="T32">
        <f t="shared" si="26"/>
        <v>0</v>
      </c>
      <c r="U32">
        <f t="shared" si="27"/>
        <v>1.36</v>
      </c>
      <c r="V32">
        <f t="shared" si="28"/>
        <v>0</v>
      </c>
      <c r="W32">
        <f t="shared" si="29"/>
        <v>0</v>
      </c>
      <c r="X32">
        <f t="shared" si="30"/>
        <v>663.19</v>
      </c>
      <c r="Y32">
        <f t="shared" si="31"/>
        <v>94.74</v>
      </c>
      <c r="AA32">
        <v>63640748</v>
      </c>
      <c r="AB32">
        <f t="shared" si="32"/>
        <v>55.76</v>
      </c>
      <c r="AC32">
        <f>ROUND(((ES32/2)),6)</f>
        <v>0.03</v>
      </c>
      <c r="AD32">
        <f>ROUND(((((ET32/2))-((EU32/2)))+AE32),6)</f>
        <v>0</v>
      </c>
      <c r="AE32">
        <f>ROUND(((EU32/2)),6)</f>
        <v>0</v>
      </c>
      <c r="AF32">
        <f>ROUND(((EV32/2)),6)</f>
        <v>55.73</v>
      </c>
      <c r="AG32">
        <f t="shared" si="33"/>
        <v>0</v>
      </c>
      <c r="AH32">
        <f>((EW32/2))</f>
        <v>0.08</v>
      </c>
      <c r="AI32">
        <f>((EX32/2))</f>
        <v>0</v>
      </c>
      <c r="AJ32">
        <f t="shared" si="34"/>
        <v>0</v>
      </c>
      <c r="AK32">
        <v>111.52</v>
      </c>
      <c r="AL32">
        <v>0.06</v>
      </c>
      <c r="AM32">
        <v>0</v>
      </c>
      <c r="AN32">
        <v>0</v>
      </c>
      <c r="AO32">
        <v>111.46</v>
      </c>
      <c r="AP32">
        <v>0</v>
      </c>
      <c r="AQ32">
        <v>0.16</v>
      </c>
      <c r="AR32">
        <v>0</v>
      </c>
      <c r="AS32">
        <v>0</v>
      </c>
      <c r="AT32">
        <v>70</v>
      </c>
      <c r="AU32">
        <v>10</v>
      </c>
      <c r="AV32">
        <v>1</v>
      </c>
      <c r="AW32">
        <v>1</v>
      </c>
      <c r="AZ32">
        <v>1</v>
      </c>
      <c r="BA32">
        <v>1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4</v>
      </c>
      <c r="BJ32" t="s">
        <v>38</v>
      </c>
      <c r="BM32">
        <v>0</v>
      </c>
      <c r="BN32">
        <v>0</v>
      </c>
      <c r="BO32" t="s">
        <v>3</v>
      </c>
      <c r="BP32">
        <v>0</v>
      </c>
      <c r="BQ32">
        <v>1</v>
      </c>
      <c r="BR32">
        <v>0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70</v>
      </c>
      <c r="CA32">
        <v>10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3</v>
      </c>
      <c r="CO32">
        <v>0</v>
      </c>
      <c r="CP32">
        <f t="shared" si="35"/>
        <v>947.92</v>
      </c>
      <c r="CQ32">
        <f t="shared" si="36"/>
        <v>0.03</v>
      </c>
      <c r="CR32">
        <f>(((((ET32/2))*BB32-((EU32/2))*BS32)+AE32*BS32)*AV32)</f>
        <v>0</v>
      </c>
      <c r="CS32">
        <f t="shared" si="37"/>
        <v>0</v>
      </c>
      <c r="CT32">
        <f t="shared" si="38"/>
        <v>55.73</v>
      </c>
      <c r="CU32">
        <f t="shared" si="39"/>
        <v>0</v>
      </c>
      <c r="CV32">
        <f t="shared" si="40"/>
        <v>0.08</v>
      </c>
      <c r="CW32">
        <f t="shared" si="41"/>
        <v>0</v>
      </c>
      <c r="CX32">
        <f t="shared" si="42"/>
        <v>0</v>
      </c>
      <c r="CY32">
        <f t="shared" si="43"/>
        <v>663.18700000000001</v>
      </c>
      <c r="CZ32">
        <f t="shared" si="44"/>
        <v>94.741</v>
      </c>
      <c r="DC32" t="s">
        <v>3</v>
      </c>
      <c r="DD32" t="s">
        <v>39</v>
      </c>
      <c r="DE32" t="s">
        <v>39</v>
      </c>
      <c r="DF32" t="s">
        <v>39</v>
      </c>
      <c r="DG32" t="s">
        <v>39</v>
      </c>
      <c r="DH32" t="s">
        <v>3</v>
      </c>
      <c r="DI32" t="s">
        <v>39</v>
      </c>
      <c r="DJ32" t="s">
        <v>39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1010</v>
      </c>
      <c r="DV32" t="s">
        <v>25</v>
      </c>
      <c r="DW32" t="s">
        <v>25</v>
      </c>
      <c r="DX32">
        <v>1</v>
      </c>
      <c r="DZ32" t="s">
        <v>3</v>
      </c>
      <c r="EA32" t="s">
        <v>3</v>
      </c>
      <c r="EB32" t="s">
        <v>3</v>
      </c>
      <c r="EC32" t="s">
        <v>3</v>
      </c>
      <c r="EE32">
        <v>63408733</v>
      </c>
      <c r="EF32">
        <v>1</v>
      </c>
      <c r="EG32" t="s">
        <v>28</v>
      </c>
      <c r="EH32">
        <v>0</v>
      </c>
      <c r="EI32" t="s">
        <v>3</v>
      </c>
      <c r="EJ32">
        <v>4</v>
      </c>
      <c r="EK32">
        <v>0</v>
      </c>
      <c r="EL32" t="s">
        <v>29</v>
      </c>
      <c r="EM32" t="s">
        <v>30</v>
      </c>
      <c r="EO32" t="s">
        <v>3</v>
      </c>
      <c r="EQ32">
        <v>1572864</v>
      </c>
      <c r="ER32">
        <v>111.52</v>
      </c>
      <c r="ES32">
        <v>0.06</v>
      </c>
      <c r="ET32">
        <v>0</v>
      </c>
      <c r="EU32">
        <v>0</v>
      </c>
      <c r="EV32">
        <v>111.46</v>
      </c>
      <c r="EW32">
        <v>0.16</v>
      </c>
      <c r="EX32">
        <v>0</v>
      </c>
      <c r="EY32">
        <v>0</v>
      </c>
      <c r="FQ32">
        <v>0</v>
      </c>
      <c r="FR32">
        <v>0</v>
      </c>
      <c r="FS32">
        <v>0</v>
      </c>
      <c r="FX32">
        <v>70</v>
      </c>
      <c r="FY32">
        <v>10</v>
      </c>
      <c r="GA32" t="s">
        <v>3</v>
      </c>
      <c r="GD32">
        <v>0</v>
      </c>
      <c r="GF32">
        <v>-1220450127</v>
      </c>
      <c r="GG32">
        <v>2</v>
      </c>
      <c r="GH32">
        <v>1</v>
      </c>
      <c r="GI32">
        <v>-2</v>
      </c>
      <c r="GJ32">
        <v>0</v>
      </c>
      <c r="GK32">
        <f>ROUND(R32*(R12)/100,2)</f>
        <v>0</v>
      </c>
      <c r="GL32">
        <f t="shared" si="45"/>
        <v>0</v>
      </c>
      <c r="GM32">
        <f t="shared" si="46"/>
        <v>1705.85</v>
      </c>
      <c r="GN32">
        <f t="shared" si="47"/>
        <v>0</v>
      </c>
      <c r="GO32">
        <f t="shared" si="48"/>
        <v>0</v>
      </c>
      <c r="GP32">
        <f t="shared" si="49"/>
        <v>1705.85</v>
      </c>
      <c r="GR32">
        <v>0</v>
      </c>
      <c r="GS32">
        <v>3</v>
      </c>
      <c r="GT32">
        <v>0</v>
      </c>
      <c r="GU32" t="s">
        <v>3</v>
      </c>
      <c r="GV32">
        <f t="shared" si="50"/>
        <v>0</v>
      </c>
      <c r="GW32">
        <v>1</v>
      </c>
      <c r="GX32">
        <f t="shared" si="51"/>
        <v>0</v>
      </c>
      <c r="HA32">
        <v>0</v>
      </c>
      <c r="HB32">
        <v>0</v>
      </c>
      <c r="HC32">
        <f t="shared" si="52"/>
        <v>0</v>
      </c>
      <c r="HE32" t="s">
        <v>3</v>
      </c>
      <c r="HF32" t="s">
        <v>3</v>
      </c>
      <c r="HM32" t="s">
        <v>3</v>
      </c>
      <c r="HN32" t="s">
        <v>3</v>
      </c>
      <c r="HO32" t="s">
        <v>3</v>
      </c>
      <c r="HP32" t="s">
        <v>3</v>
      </c>
      <c r="HQ32" t="s">
        <v>3</v>
      </c>
      <c r="HS32">
        <v>0</v>
      </c>
      <c r="IK32">
        <v>0</v>
      </c>
    </row>
    <row r="33" spans="1:245" x14ac:dyDescent="0.2">
      <c r="A33">
        <v>17</v>
      </c>
      <c r="B33">
        <v>1</v>
      </c>
      <c r="C33">
        <f>ROW(SmtRes!A18)</f>
        <v>18</v>
      </c>
      <c r="D33">
        <f>ROW(EtalonRes!A18)</f>
        <v>18</v>
      </c>
      <c r="E33" t="s">
        <v>45</v>
      </c>
      <c r="F33" t="s">
        <v>46</v>
      </c>
      <c r="G33" t="s">
        <v>47</v>
      </c>
      <c r="H33" t="s">
        <v>25</v>
      </c>
      <c r="I33">
        <v>77</v>
      </c>
      <c r="J33">
        <v>0</v>
      </c>
      <c r="K33">
        <v>77</v>
      </c>
      <c r="O33">
        <f t="shared" si="21"/>
        <v>21064.89</v>
      </c>
      <c r="P33">
        <f t="shared" si="22"/>
        <v>100.1</v>
      </c>
      <c r="Q33">
        <f t="shared" si="23"/>
        <v>0</v>
      </c>
      <c r="R33">
        <f t="shared" si="24"/>
        <v>0</v>
      </c>
      <c r="S33">
        <f t="shared" si="25"/>
        <v>20964.79</v>
      </c>
      <c r="T33">
        <f t="shared" si="26"/>
        <v>0</v>
      </c>
      <c r="U33">
        <f t="shared" si="27"/>
        <v>32.339999999999996</v>
      </c>
      <c r="V33">
        <f t="shared" si="28"/>
        <v>0</v>
      </c>
      <c r="W33">
        <f t="shared" si="29"/>
        <v>0</v>
      </c>
      <c r="X33">
        <f t="shared" si="30"/>
        <v>14675.35</v>
      </c>
      <c r="Y33">
        <f t="shared" si="31"/>
        <v>2096.48</v>
      </c>
      <c r="AA33">
        <v>63640748</v>
      </c>
      <c r="AB33">
        <f t="shared" si="32"/>
        <v>273.57</v>
      </c>
      <c r="AC33">
        <f>ROUND((ES33),6)</f>
        <v>1.3</v>
      </c>
      <c r="AD33">
        <f>ROUND((((ET33)-(EU33))+AE33),6)</f>
        <v>0</v>
      </c>
      <c r="AE33">
        <f>ROUND((EU33),6)</f>
        <v>0</v>
      </c>
      <c r="AF33">
        <f>ROUND((EV33),6)</f>
        <v>272.27</v>
      </c>
      <c r="AG33">
        <f t="shared" si="33"/>
        <v>0</v>
      </c>
      <c r="AH33">
        <f>(EW33)</f>
        <v>0.42</v>
      </c>
      <c r="AI33">
        <f>(EX33)</f>
        <v>0</v>
      </c>
      <c r="AJ33">
        <f t="shared" si="34"/>
        <v>0</v>
      </c>
      <c r="AK33">
        <v>273.57</v>
      </c>
      <c r="AL33">
        <v>1.3</v>
      </c>
      <c r="AM33">
        <v>0</v>
      </c>
      <c r="AN33">
        <v>0</v>
      </c>
      <c r="AO33">
        <v>272.27</v>
      </c>
      <c r="AP33">
        <v>0</v>
      </c>
      <c r="AQ33">
        <v>0.42</v>
      </c>
      <c r="AR33">
        <v>0</v>
      </c>
      <c r="AS33">
        <v>0</v>
      </c>
      <c r="AT33">
        <v>70</v>
      </c>
      <c r="AU33">
        <v>10</v>
      </c>
      <c r="AV33">
        <v>1</v>
      </c>
      <c r="AW33">
        <v>1</v>
      </c>
      <c r="AZ33">
        <v>1</v>
      </c>
      <c r="BA33">
        <v>1</v>
      </c>
      <c r="BB33">
        <v>1</v>
      </c>
      <c r="BC33">
        <v>1</v>
      </c>
      <c r="BD33" t="s">
        <v>3</v>
      </c>
      <c r="BE33" t="s">
        <v>3</v>
      </c>
      <c r="BF33" t="s">
        <v>3</v>
      </c>
      <c r="BG33" t="s">
        <v>3</v>
      </c>
      <c r="BH33">
        <v>0</v>
      </c>
      <c r="BI33">
        <v>4</v>
      </c>
      <c r="BJ33" t="s">
        <v>48</v>
      </c>
      <c r="BM33">
        <v>0</v>
      </c>
      <c r="BN33">
        <v>0</v>
      </c>
      <c r="BO33" t="s">
        <v>3</v>
      </c>
      <c r="BP33">
        <v>0</v>
      </c>
      <c r="BQ33">
        <v>1</v>
      </c>
      <c r="BR33">
        <v>0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70</v>
      </c>
      <c r="CA33">
        <v>10</v>
      </c>
      <c r="CB33" t="s">
        <v>3</v>
      </c>
      <c r="CE33">
        <v>0</v>
      </c>
      <c r="CF33">
        <v>0</v>
      </c>
      <c r="CG33">
        <v>0</v>
      </c>
      <c r="CM33">
        <v>0</v>
      </c>
      <c r="CN33" t="s">
        <v>3</v>
      </c>
      <c r="CO33">
        <v>0</v>
      </c>
      <c r="CP33">
        <f t="shared" si="35"/>
        <v>21064.89</v>
      </c>
      <c r="CQ33">
        <f t="shared" si="36"/>
        <v>1.3</v>
      </c>
      <c r="CR33">
        <f>((((ET33)*BB33-(EU33)*BS33)+AE33*BS33)*AV33)</f>
        <v>0</v>
      </c>
      <c r="CS33">
        <f t="shared" si="37"/>
        <v>0</v>
      </c>
      <c r="CT33">
        <f t="shared" si="38"/>
        <v>272.27</v>
      </c>
      <c r="CU33">
        <f t="shared" si="39"/>
        <v>0</v>
      </c>
      <c r="CV33">
        <f t="shared" si="40"/>
        <v>0.42</v>
      </c>
      <c r="CW33">
        <f t="shared" si="41"/>
        <v>0</v>
      </c>
      <c r="CX33">
        <f t="shared" si="42"/>
        <v>0</v>
      </c>
      <c r="CY33">
        <f t="shared" si="43"/>
        <v>14675.353000000001</v>
      </c>
      <c r="CZ33">
        <f t="shared" si="44"/>
        <v>2096.4790000000003</v>
      </c>
      <c r="DC33" t="s">
        <v>3</v>
      </c>
      <c r="DD33" t="s">
        <v>3</v>
      </c>
      <c r="DE33" t="s">
        <v>3</v>
      </c>
      <c r="DF33" t="s">
        <v>3</v>
      </c>
      <c r="DG33" t="s">
        <v>3</v>
      </c>
      <c r="DH33" t="s">
        <v>3</v>
      </c>
      <c r="DI33" t="s">
        <v>3</v>
      </c>
      <c r="DJ33" t="s">
        <v>3</v>
      </c>
      <c r="DK33" t="s">
        <v>3</v>
      </c>
      <c r="DL33" t="s">
        <v>3</v>
      </c>
      <c r="DM33" t="s">
        <v>3</v>
      </c>
      <c r="DN33">
        <v>0</v>
      </c>
      <c r="DO33">
        <v>0</v>
      </c>
      <c r="DP33">
        <v>1</v>
      </c>
      <c r="DQ33">
        <v>1</v>
      </c>
      <c r="DU33">
        <v>1010</v>
      </c>
      <c r="DV33" t="s">
        <v>25</v>
      </c>
      <c r="DW33" t="s">
        <v>25</v>
      </c>
      <c r="DX33">
        <v>1</v>
      </c>
      <c r="DZ33" t="s">
        <v>3</v>
      </c>
      <c r="EA33" t="s">
        <v>3</v>
      </c>
      <c r="EB33" t="s">
        <v>3</v>
      </c>
      <c r="EC33" t="s">
        <v>3</v>
      </c>
      <c r="EE33">
        <v>63408733</v>
      </c>
      <c r="EF33">
        <v>1</v>
      </c>
      <c r="EG33" t="s">
        <v>28</v>
      </c>
      <c r="EH33">
        <v>0</v>
      </c>
      <c r="EI33" t="s">
        <v>3</v>
      </c>
      <c r="EJ33">
        <v>4</v>
      </c>
      <c r="EK33">
        <v>0</v>
      </c>
      <c r="EL33" t="s">
        <v>29</v>
      </c>
      <c r="EM33" t="s">
        <v>30</v>
      </c>
      <c r="EO33" t="s">
        <v>3</v>
      </c>
      <c r="EQ33">
        <v>1572864</v>
      </c>
      <c r="ER33">
        <v>273.57</v>
      </c>
      <c r="ES33">
        <v>1.3</v>
      </c>
      <c r="ET33">
        <v>0</v>
      </c>
      <c r="EU33">
        <v>0</v>
      </c>
      <c r="EV33">
        <v>272.27</v>
      </c>
      <c r="EW33">
        <v>0.42</v>
      </c>
      <c r="EX33">
        <v>0</v>
      </c>
      <c r="EY33">
        <v>0</v>
      </c>
      <c r="FQ33">
        <v>0</v>
      </c>
      <c r="FR33">
        <v>0</v>
      </c>
      <c r="FS33">
        <v>0</v>
      </c>
      <c r="FX33">
        <v>70</v>
      </c>
      <c r="FY33">
        <v>10</v>
      </c>
      <c r="GA33" t="s">
        <v>3</v>
      </c>
      <c r="GD33">
        <v>0</v>
      </c>
      <c r="GF33">
        <v>683426274</v>
      </c>
      <c r="GG33">
        <v>2</v>
      </c>
      <c r="GH33">
        <v>1</v>
      </c>
      <c r="GI33">
        <v>-2</v>
      </c>
      <c r="GJ33">
        <v>0</v>
      </c>
      <c r="GK33">
        <f>ROUND(R33*(R12)/100,2)</f>
        <v>0</v>
      </c>
      <c r="GL33">
        <f t="shared" si="45"/>
        <v>0</v>
      </c>
      <c r="GM33">
        <f t="shared" si="46"/>
        <v>37836.720000000001</v>
      </c>
      <c r="GN33">
        <f t="shared" si="47"/>
        <v>0</v>
      </c>
      <c r="GO33">
        <f t="shared" si="48"/>
        <v>0</v>
      </c>
      <c r="GP33">
        <f t="shared" si="49"/>
        <v>37836.720000000001</v>
      </c>
      <c r="GR33">
        <v>0</v>
      </c>
      <c r="GS33">
        <v>3</v>
      </c>
      <c r="GT33">
        <v>0</v>
      </c>
      <c r="GU33" t="s">
        <v>3</v>
      </c>
      <c r="GV33">
        <f t="shared" si="50"/>
        <v>0</v>
      </c>
      <c r="GW33">
        <v>1</v>
      </c>
      <c r="GX33">
        <f t="shared" si="51"/>
        <v>0</v>
      </c>
      <c r="HA33">
        <v>0</v>
      </c>
      <c r="HB33">
        <v>0</v>
      </c>
      <c r="HC33">
        <f t="shared" si="52"/>
        <v>0</v>
      </c>
      <c r="HE33" t="s">
        <v>3</v>
      </c>
      <c r="HF33" t="s">
        <v>3</v>
      </c>
      <c r="HM33" t="s">
        <v>3</v>
      </c>
      <c r="HN33" t="s">
        <v>3</v>
      </c>
      <c r="HO33" t="s">
        <v>3</v>
      </c>
      <c r="HP33" t="s">
        <v>3</v>
      </c>
      <c r="HQ33" t="s">
        <v>3</v>
      </c>
      <c r="HS33">
        <v>0</v>
      </c>
      <c r="IK33">
        <v>0</v>
      </c>
    </row>
    <row r="34" spans="1:245" x14ac:dyDescent="0.2">
      <c r="A34">
        <v>17</v>
      </c>
      <c r="B34">
        <v>1</v>
      </c>
      <c r="C34">
        <f>ROW(SmtRes!A26)</f>
        <v>26</v>
      </c>
      <c r="D34">
        <f>ROW(EtalonRes!A26)</f>
        <v>26</v>
      </c>
      <c r="E34" t="s">
        <v>49</v>
      </c>
      <c r="F34" t="s">
        <v>50</v>
      </c>
      <c r="G34" t="s">
        <v>51</v>
      </c>
      <c r="H34" t="s">
        <v>25</v>
      </c>
      <c r="I34">
        <v>35</v>
      </c>
      <c r="J34">
        <v>0</v>
      </c>
      <c r="K34">
        <v>35</v>
      </c>
      <c r="O34">
        <f t="shared" si="21"/>
        <v>25557.7</v>
      </c>
      <c r="P34">
        <f t="shared" si="22"/>
        <v>225.75</v>
      </c>
      <c r="Q34">
        <f t="shared" si="23"/>
        <v>2412.1999999999998</v>
      </c>
      <c r="R34">
        <f t="shared" si="24"/>
        <v>1453.55</v>
      </c>
      <c r="S34">
        <f t="shared" si="25"/>
        <v>22919.75</v>
      </c>
      <c r="T34">
        <f t="shared" si="26"/>
        <v>0</v>
      </c>
      <c r="U34">
        <f t="shared" si="27"/>
        <v>32.9</v>
      </c>
      <c r="V34">
        <f t="shared" si="28"/>
        <v>0</v>
      </c>
      <c r="W34">
        <f t="shared" si="29"/>
        <v>0</v>
      </c>
      <c r="X34">
        <f t="shared" si="30"/>
        <v>16043.83</v>
      </c>
      <c r="Y34">
        <f t="shared" si="31"/>
        <v>2291.98</v>
      </c>
      <c r="AA34">
        <v>63640748</v>
      </c>
      <c r="AB34">
        <f t="shared" si="32"/>
        <v>730.22</v>
      </c>
      <c r="AC34">
        <f>ROUND((ES34),6)</f>
        <v>6.45</v>
      </c>
      <c r="AD34">
        <f>ROUND((((ET34)-(EU34))+AE34),6)</f>
        <v>68.92</v>
      </c>
      <c r="AE34">
        <f>ROUND((EU34),6)</f>
        <v>41.53</v>
      </c>
      <c r="AF34">
        <f>ROUND((EV34),6)</f>
        <v>654.85</v>
      </c>
      <c r="AG34">
        <f t="shared" si="33"/>
        <v>0</v>
      </c>
      <c r="AH34">
        <f>(EW34)</f>
        <v>0.94</v>
      </c>
      <c r="AI34">
        <f>(EX34)</f>
        <v>0</v>
      </c>
      <c r="AJ34">
        <f t="shared" si="34"/>
        <v>0</v>
      </c>
      <c r="AK34">
        <v>730.22</v>
      </c>
      <c r="AL34">
        <v>6.45</v>
      </c>
      <c r="AM34">
        <v>68.92</v>
      </c>
      <c r="AN34">
        <v>41.53</v>
      </c>
      <c r="AO34">
        <v>654.85</v>
      </c>
      <c r="AP34">
        <v>0</v>
      </c>
      <c r="AQ34">
        <v>0.94</v>
      </c>
      <c r="AR34">
        <v>0</v>
      </c>
      <c r="AS34">
        <v>0</v>
      </c>
      <c r="AT34">
        <v>70</v>
      </c>
      <c r="AU34">
        <v>10</v>
      </c>
      <c r="AV34">
        <v>1</v>
      </c>
      <c r="AW34">
        <v>1</v>
      </c>
      <c r="AZ34">
        <v>1</v>
      </c>
      <c r="BA34">
        <v>1</v>
      </c>
      <c r="BB34">
        <v>1</v>
      </c>
      <c r="BC34">
        <v>1</v>
      </c>
      <c r="BD34" t="s">
        <v>3</v>
      </c>
      <c r="BE34" t="s">
        <v>3</v>
      </c>
      <c r="BF34" t="s">
        <v>3</v>
      </c>
      <c r="BG34" t="s">
        <v>3</v>
      </c>
      <c r="BH34">
        <v>0</v>
      </c>
      <c r="BI34">
        <v>4</v>
      </c>
      <c r="BJ34" t="s">
        <v>52</v>
      </c>
      <c r="BM34">
        <v>0</v>
      </c>
      <c r="BN34">
        <v>0</v>
      </c>
      <c r="BO34" t="s">
        <v>3</v>
      </c>
      <c r="BP34">
        <v>0</v>
      </c>
      <c r="BQ34">
        <v>1</v>
      </c>
      <c r="BR34">
        <v>0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70</v>
      </c>
      <c r="CA34">
        <v>10</v>
      </c>
      <c r="CB34" t="s">
        <v>3</v>
      </c>
      <c r="CE34">
        <v>0</v>
      </c>
      <c r="CF34">
        <v>0</v>
      </c>
      <c r="CG34">
        <v>0</v>
      </c>
      <c r="CM34">
        <v>0</v>
      </c>
      <c r="CN34" t="s">
        <v>3</v>
      </c>
      <c r="CO34">
        <v>0</v>
      </c>
      <c r="CP34">
        <f t="shared" si="35"/>
        <v>25557.7</v>
      </c>
      <c r="CQ34">
        <f t="shared" si="36"/>
        <v>6.45</v>
      </c>
      <c r="CR34">
        <f>((((ET34)*BB34-(EU34)*BS34)+AE34*BS34)*AV34)</f>
        <v>68.92</v>
      </c>
      <c r="CS34">
        <f t="shared" si="37"/>
        <v>41.53</v>
      </c>
      <c r="CT34">
        <f t="shared" si="38"/>
        <v>654.85</v>
      </c>
      <c r="CU34">
        <f t="shared" si="39"/>
        <v>0</v>
      </c>
      <c r="CV34">
        <f t="shared" si="40"/>
        <v>0.94</v>
      </c>
      <c r="CW34">
        <f t="shared" si="41"/>
        <v>0</v>
      </c>
      <c r="CX34">
        <f t="shared" si="42"/>
        <v>0</v>
      </c>
      <c r="CY34">
        <f t="shared" si="43"/>
        <v>16043.825000000001</v>
      </c>
      <c r="CZ34">
        <f t="shared" si="44"/>
        <v>2291.9749999999999</v>
      </c>
      <c r="DC34" t="s">
        <v>3</v>
      </c>
      <c r="DD34" t="s">
        <v>3</v>
      </c>
      <c r="DE34" t="s">
        <v>3</v>
      </c>
      <c r="DF34" t="s">
        <v>3</v>
      </c>
      <c r="DG34" t="s">
        <v>3</v>
      </c>
      <c r="DH34" t="s">
        <v>3</v>
      </c>
      <c r="DI34" t="s">
        <v>3</v>
      </c>
      <c r="DJ34" t="s">
        <v>3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1010</v>
      </c>
      <c r="DV34" t="s">
        <v>25</v>
      </c>
      <c r="DW34" t="s">
        <v>25</v>
      </c>
      <c r="DX34">
        <v>1</v>
      </c>
      <c r="DZ34" t="s">
        <v>3</v>
      </c>
      <c r="EA34" t="s">
        <v>3</v>
      </c>
      <c r="EB34" t="s">
        <v>3</v>
      </c>
      <c r="EC34" t="s">
        <v>3</v>
      </c>
      <c r="EE34">
        <v>63408733</v>
      </c>
      <c r="EF34">
        <v>1</v>
      </c>
      <c r="EG34" t="s">
        <v>28</v>
      </c>
      <c r="EH34">
        <v>0</v>
      </c>
      <c r="EI34" t="s">
        <v>3</v>
      </c>
      <c r="EJ34">
        <v>4</v>
      </c>
      <c r="EK34">
        <v>0</v>
      </c>
      <c r="EL34" t="s">
        <v>29</v>
      </c>
      <c r="EM34" t="s">
        <v>30</v>
      </c>
      <c r="EO34" t="s">
        <v>3</v>
      </c>
      <c r="EQ34">
        <v>1572864</v>
      </c>
      <c r="ER34">
        <v>730.22</v>
      </c>
      <c r="ES34">
        <v>6.45</v>
      </c>
      <c r="ET34">
        <v>68.92</v>
      </c>
      <c r="EU34">
        <v>41.53</v>
      </c>
      <c r="EV34">
        <v>654.85</v>
      </c>
      <c r="EW34">
        <v>0.94</v>
      </c>
      <c r="EX34">
        <v>0</v>
      </c>
      <c r="EY34">
        <v>0</v>
      </c>
      <c r="FQ34">
        <v>0</v>
      </c>
      <c r="FR34">
        <v>0</v>
      </c>
      <c r="FS34">
        <v>0</v>
      </c>
      <c r="FX34">
        <v>70</v>
      </c>
      <c r="FY34">
        <v>10</v>
      </c>
      <c r="GA34" t="s">
        <v>3</v>
      </c>
      <c r="GD34">
        <v>0</v>
      </c>
      <c r="GF34">
        <v>-1522864225</v>
      </c>
      <c r="GG34">
        <v>2</v>
      </c>
      <c r="GH34">
        <v>1</v>
      </c>
      <c r="GI34">
        <v>-2</v>
      </c>
      <c r="GJ34">
        <v>0</v>
      </c>
      <c r="GK34">
        <f>ROUND(R34*(R12)/100,2)</f>
        <v>1569.83</v>
      </c>
      <c r="GL34">
        <f t="shared" si="45"/>
        <v>0</v>
      </c>
      <c r="GM34">
        <f t="shared" si="46"/>
        <v>45463.34</v>
      </c>
      <c r="GN34">
        <f t="shared" si="47"/>
        <v>0</v>
      </c>
      <c r="GO34">
        <f t="shared" si="48"/>
        <v>0</v>
      </c>
      <c r="GP34">
        <f t="shared" si="49"/>
        <v>45463.34</v>
      </c>
      <c r="GR34">
        <v>0</v>
      </c>
      <c r="GS34">
        <v>3</v>
      </c>
      <c r="GT34">
        <v>0</v>
      </c>
      <c r="GU34" t="s">
        <v>3</v>
      </c>
      <c r="GV34">
        <f t="shared" si="50"/>
        <v>0</v>
      </c>
      <c r="GW34">
        <v>1</v>
      </c>
      <c r="GX34">
        <f t="shared" si="51"/>
        <v>0</v>
      </c>
      <c r="HA34">
        <v>0</v>
      </c>
      <c r="HB34">
        <v>0</v>
      </c>
      <c r="HC34">
        <f t="shared" si="52"/>
        <v>0</v>
      </c>
      <c r="HE34" t="s">
        <v>3</v>
      </c>
      <c r="HF34" t="s">
        <v>3</v>
      </c>
      <c r="HM34" t="s">
        <v>3</v>
      </c>
      <c r="HN34" t="s">
        <v>3</v>
      </c>
      <c r="HO34" t="s">
        <v>3</v>
      </c>
      <c r="HP34" t="s">
        <v>3</v>
      </c>
      <c r="HQ34" t="s">
        <v>3</v>
      </c>
      <c r="HS34">
        <v>0</v>
      </c>
      <c r="IK34">
        <v>0</v>
      </c>
    </row>
    <row r="35" spans="1:245" x14ac:dyDescent="0.2">
      <c r="A35">
        <v>17</v>
      </c>
      <c r="B35">
        <v>1</v>
      </c>
      <c r="C35">
        <f>ROW(SmtRes!A28)</f>
        <v>28</v>
      </c>
      <c r="D35">
        <f>ROW(EtalonRes!A28)</f>
        <v>28</v>
      </c>
      <c r="E35" t="s">
        <v>53</v>
      </c>
      <c r="F35" t="s">
        <v>36</v>
      </c>
      <c r="G35" t="s">
        <v>54</v>
      </c>
      <c r="H35" t="s">
        <v>25</v>
      </c>
      <c r="I35">
        <v>3</v>
      </c>
      <c r="J35">
        <v>0</v>
      </c>
      <c r="K35">
        <v>3</v>
      </c>
      <c r="O35">
        <f t="shared" si="21"/>
        <v>167.28</v>
      </c>
      <c r="P35">
        <f t="shared" si="22"/>
        <v>0.09</v>
      </c>
      <c r="Q35">
        <f t="shared" si="23"/>
        <v>0</v>
      </c>
      <c r="R35">
        <f t="shared" si="24"/>
        <v>0</v>
      </c>
      <c r="S35">
        <f t="shared" si="25"/>
        <v>167.19</v>
      </c>
      <c r="T35">
        <f t="shared" si="26"/>
        <v>0</v>
      </c>
      <c r="U35">
        <f t="shared" si="27"/>
        <v>0.24</v>
      </c>
      <c r="V35">
        <f t="shared" si="28"/>
        <v>0</v>
      </c>
      <c r="W35">
        <f t="shared" si="29"/>
        <v>0</v>
      </c>
      <c r="X35">
        <f t="shared" si="30"/>
        <v>117.03</v>
      </c>
      <c r="Y35">
        <f t="shared" si="31"/>
        <v>16.72</v>
      </c>
      <c r="AA35">
        <v>63640748</v>
      </c>
      <c r="AB35">
        <f t="shared" si="32"/>
        <v>55.76</v>
      </c>
      <c r="AC35">
        <f>ROUND(((ES35/2)),6)</f>
        <v>0.03</v>
      </c>
      <c r="AD35">
        <f>ROUND(((((ET35/2))-((EU35/2)))+AE35),6)</f>
        <v>0</v>
      </c>
      <c r="AE35">
        <f>ROUND(((EU35/2)),6)</f>
        <v>0</v>
      </c>
      <c r="AF35">
        <f>ROUND(((EV35/2)),6)</f>
        <v>55.73</v>
      </c>
      <c r="AG35">
        <f t="shared" si="33"/>
        <v>0</v>
      </c>
      <c r="AH35">
        <f>((EW35/2))</f>
        <v>0.08</v>
      </c>
      <c r="AI35">
        <f>((EX35/2))</f>
        <v>0</v>
      </c>
      <c r="AJ35">
        <f t="shared" si="34"/>
        <v>0</v>
      </c>
      <c r="AK35">
        <v>111.52</v>
      </c>
      <c r="AL35">
        <v>0.06</v>
      </c>
      <c r="AM35">
        <v>0</v>
      </c>
      <c r="AN35">
        <v>0</v>
      </c>
      <c r="AO35">
        <v>111.46</v>
      </c>
      <c r="AP35">
        <v>0</v>
      </c>
      <c r="AQ35">
        <v>0.16</v>
      </c>
      <c r="AR35">
        <v>0</v>
      </c>
      <c r="AS35">
        <v>0</v>
      </c>
      <c r="AT35">
        <v>70</v>
      </c>
      <c r="AU35">
        <v>10</v>
      </c>
      <c r="AV35">
        <v>1</v>
      </c>
      <c r="AW35">
        <v>1</v>
      </c>
      <c r="AZ35">
        <v>1</v>
      </c>
      <c r="BA35">
        <v>1</v>
      </c>
      <c r="BB35">
        <v>1</v>
      </c>
      <c r="BC35">
        <v>1</v>
      </c>
      <c r="BD35" t="s">
        <v>3</v>
      </c>
      <c r="BE35" t="s">
        <v>3</v>
      </c>
      <c r="BF35" t="s">
        <v>3</v>
      </c>
      <c r="BG35" t="s">
        <v>3</v>
      </c>
      <c r="BH35">
        <v>0</v>
      </c>
      <c r="BI35">
        <v>4</v>
      </c>
      <c r="BJ35" t="s">
        <v>38</v>
      </c>
      <c r="BM35">
        <v>0</v>
      </c>
      <c r="BN35">
        <v>0</v>
      </c>
      <c r="BO35" t="s">
        <v>3</v>
      </c>
      <c r="BP35">
        <v>0</v>
      </c>
      <c r="BQ35">
        <v>1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70</v>
      </c>
      <c r="CA35">
        <v>10</v>
      </c>
      <c r="CB35" t="s">
        <v>3</v>
      </c>
      <c r="CE35">
        <v>0</v>
      </c>
      <c r="CF35">
        <v>0</v>
      </c>
      <c r="CG35">
        <v>0</v>
      </c>
      <c r="CM35">
        <v>0</v>
      </c>
      <c r="CN35" t="s">
        <v>3</v>
      </c>
      <c r="CO35">
        <v>0</v>
      </c>
      <c r="CP35">
        <f t="shared" si="35"/>
        <v>167.28</v>
      </c>
      <c r="CQ35">
        <f t="shared" si="36"/>
        <v>0.03</v>
      </c>
      <c r="CR35">
        <f>(((((ET35/2))*BB35-((EU35/2))*BS35)+AE35*BS35)*AV35)</f>
        <v>0</v>
      </c>
      <c r="CS35">
        <f t="shared" si="37"/>
        <v>0</v>
      </c>
      <c r="CT35">
        <f t="shared" si="38"/>
        <v>55.73</v>
      </c>
      <c r="CU35">
        <f t="shared" si="39"/>
        <v>0</v>
      </c>
      <c r="CV35">
        <f t="shared" si="40"/>
        <v>0.08</v>
      </c>
      <c r="CW35">
        <f t="shared" si="41"/>
        <v>0</v>
      </c>
      <c r="CX35">
        <f t="shared" si="42"/>
        <v>0</v>
      </c>
      <c r="CY35">
        <f t="shared" si="43"/>
        <v>117.03299999999999</v>
      </c>
      <c r="CZ35">
        <f t="shared" si="44"/>
        <v>16.719000000000001</v>
      </c>
      <c r="DC35" t="s">
        <v>3</v>
      </c>
      <c r="DD35" t="s">
        <v>39</v>
      </c>
      <c r="DE35" t="s">
        <v>39</v>
      </c>
      <c r="DF35" t="s">
        <v>39</v>
      </c>
      <c r="DG35" t="s">
        <v>39</v>
      </c>
      <c r="DH35" t="s">
        <v>3</v>
      </c>
      <c r="DI35" t="s">
        <v>39</v>
      </c>
      <c r="DJ35" t="s">
        <v>39</v>
      </c>
      <c r="DK35" t="s">
        <v>3</v>
      </c>
      <c r="DL35" t="s">
        <v>3</v>
      </c>
      <c r="DM35" t="s">
        <v>3</v>
      </c>
      <c r="DN35">
        <v>0</v>
      </c>
      <c r="DO35">
        <v>0</v>
      </c>
      <c r="DP35">
        <v>1</v>
      </c>
      <c r="DQ35">
        <v>1</v>
      </c>
      <c r="DU35">
        <v>1010</v>
      </c>
      <c r="DV35" t="s">
        <v>25</v>
      </c>
      <c r="DW35" t="s">
        <v>25</v>
      </c>
      <c r="DX35">
        <v>1</v>
      </c>
      <c r="DZ35" t="s">
        <v>3</v>
      </c>
      <c r="EA35" t="s">
        <v>3</v>
      </c>
      <c r="EB35" t="s">
        <v>3</v>
      </c>
      <c r="EC35" t="s">
        <v>3</v>
      </c>
      <c r="EE35">
        <v>63408733</v>
      </c>
      <c r="EF35">
        <v>1</v>
      </c>
      <c r="EG35" t="s">
        <v>28</v>
      </c>
      <c r="EH35">
        <v>0</v>
      </c>
      <c r="EI35" t="s">
        <v>3</v>
      </c>
      <c r="EJ35">
        <v>4</v>
      </c>
      <c r="EK35">
        <v>0</v>
      </c>
      <c r="EL35" t="s">
        <v>29</v>
      </c>
      <c r="EM35" t="s">
        <v>30</v>
      </c>
      <c r="EO35" t="s">
        <v>3</v>
      </c>
      <c r="EQ35">
        <v>1572864</v>
      </c>
      <c r="ER35">
        <v>111.52</v>
      </c>
      <c r="ES35">
        <v>0.06</v>
      </c>
      <c r="ET35">
        <v>0</v>
      </c>
      <c r="EU35">
        <v>0</v>
      </c>
      <c r="EV35">
        <v>111.46</v>
      </c>
      <c r="EW35">
        <v>0.16</v>
      </c>
      <c r="EX35">
        <v>0</v>
      </c>
      <c r="EY35">
        <v>0</v>
      </c>
      <c r="FQ35">
        <v>0</v>
      </c>
      <c r="FR35">
        <v>0</v>
      </c>
      <c r="FS35">
        <v>0</v>
      </c>
      <c r="FX35">
        <v>70</v>
      </c>
      <c r="FY35">
        <v>10</v>
      </c>
      <c r="GA35" t="s">
        <v>3</v>
      </c>
      <c r="GD35">
        <v>0</v>
      </c>
      <c r="GF35">
        <v>-87423678</v>
      </c>
      <c r="GG35">
        <v>2</v>
      </c>
      <c r="GH35">
        <v>1</v>
      </c>
      <c r="GI35">
        <v>-2</v>
      </c>
      <c r="GJ35">
        <v>0</v>
      </c>
      <c r="GK35">
        <f>ROUND(R35*(R12)/100,2)</f>
        <v>0</v>
      </c>
      <c r="GL35">
        <f t="shared" si="45"/>
        <v>0</v>
      </c>
      <c r="GM35">
        <f t="shared" si="46"/>
        <v>301.02999999999997</v>
      </c>
      <c r="GN35">
        <f t="shared" si="47"/>
        <v>0</v>
      </c>
      <c r="GO35">
        <f t="shared" si="48"/>
        <v>0</v>
      </c>
      <c r="GP35">
        <f t="shared" si="49"/>
        <v>301.02999999999997</v>
      </c>
      <c r="GR35">
        <v>0</v>
      </c>
      <c r="GS35">
        <v>3</v>
      </c>
      <c r="GT35">
        <v>0</v>
      </c>
      <c r="GU35" t="s">
        <v>3</v>
      </c>
      <c r="GV35">
        <f t="shared" si="50"/>
        <v>0</v>
      </c>
      <c r="GW35">
        <v>1</v>
      </c>
      <c r="GX35">
        <f t="shared" si="51"/>
        <v>0</v>
      </c>
      <c r="HA35">
        <v>0</v>
      </c>
      <c r="HB35">
        <v>0</v>
      </c>
      <c r="HC35">
        <f t="shared" si="52"/>
        <v>0</v>
      </c>
      <c r="HE35" t="s">
        <v>3</v>
      </c>
      <c r="HF35" t="s">
        <v>3</v>
      </c>
      <c r="HM35" t="s">
        <v>3</v>
      </c>
      <c r="HN35" t="s">
        <v>3</v>
      </c>
      <c r="HO35" t="s">
        <v>3</v>
      </c>
      <c r="HP35" t="s">
        <v>3</v>
      </c>
      <c r="HQ35" t="s">
        <v>3</v>
      </c>
      <c r="HS35">
        <v>0</v>
      </c>
      <c r="IK35">
        <v>0</v>
      </c>
    </row>
    <row r="36" spans="1:245" x14ac:dyDescent="0.2">
      <c r="A36">
        <v>17</v>
      </c>
      <c r="B36">
        <v>1</v>
      </c>
      <c r="C36">
        <f>ROW(SmtRes!A31)</f>
        <v>31</v>
      </c>
      <c r="D36">
        <f>ROW(EtalonRes!A31)</f>
        <v>31</v>
      </c>
      <c r="E36" t="s">
        <v>55</v>
      </c>
      <c r="F36" t="s">
        <v>56</v>
      </c>
      <c r="G36" t="s">
        <v>57</v>
      </c>
      <c r="H36" t="s">
        <v>25</v>
      </c>
      <c r="I36">
        <f>ROUND(2+1,9)</f>
        <v>3</v>
      </c>
      <c r="J36">
        <v>0</v>
      </c>
      <c r="K36">
        <f>ROUND(2+1,9)</f>
        <v>3</v>
      </c>
      <c r="O36">
        <f t="shared" si="21"/>
        <v>5286.9</v>
      </c>
      <c r="P36">
        <f t="shared" si="22"/>
        <v>20.28</v>
      </c>
      <c r="Q36">
        <f t="shared" si="23"/>
        <v>0</v>
      </c>
      <c r="R36">
        <f t="shared" si="24"/>
        <v>0</v>
      </c>
      <c r="S36">
        <f t="shared" si="25"/>
        <v>5266.62</v>
      </c>
      <c r="T36">
        <f t="shared" si="26"/>
        <v>0</v>
      </c>
      <c r="U36">
        <f t="shared" si="27"/>
        <v>7.5600000000000005</v>
      </c>
      <c r="V36">
        <f t="shared" si="28"/>
        <v>0</v>
      </c>
      <c r="W36">
        <f t="shared" si="29"/>
        <v>0</v>
      </c>
      <c r="X36">
        <f t="shared" si="30"/>
        <v>3686.63</v>
      </c>
      <c r="Y36">
        <f t="shared" si="31"/>
        <v>526.66</v>
      </c>
      <c r="AA36">
        <v>63640748</v>
      </c>
      <c r="AB36">
        <f t="shared" si="32"/>
        <v>1762.3</v>
      </c>
      <c r="AC36">
        <f>ROUND(((ES36*2)),6)</f>
        <v>6.76</v>
      </c>
      <c r="AD36">
        <f>ROUND(((((ET36*2))-((EU36*2)))+AE36),6)</f>
        <v>0</v>
      </c>
      <c r="AE36">
        <f>ROUND(((EU36*2)),6)</f>
        <v>0</v>
      </c>
      <c r="AF36">
        <f>ROUND(((EV36*2)),6)</f>
        <v>1755.54</v>
      </c>
      <c r="AG36">
        <f t="shared" si="33"/>
        <v>0</v>
      </c>
      <c r="AH36">
        <f>((EW36*2))</f>
        <v>2.52</v>
      </c>
      <c r="AI36">
        <f>((EX36*2))</f>
        <v>0</v>
      </c>
      <c r="AJ36">
        <f t="shared" si="34"/>
        <v>0</v>
      </c>
      <c r="AK36">
        <v>881.15</v>
      </c>
      <c r="AL36">
        <v>3.38</v>
      </c>
      <c r="AM36">
        <v>0</v>
      </c>
      <c r="AN36">
        <v>0</v>
      </c>
      <c r="AO36">
        <v>877.77</v>
      </c>
      <c r="AP36">
        <v>0</v>
      </c>
      <c r="AQ36">
        <v>1.26</v>
      </c>
      <c r="AR36">
        <v>0</v>
      </c>
      <c r="AS36">
        <v>0</v>
      </c>
      <c r="AT36">
        <v>70</v>
      </c>
      <c r="AU36">
        <v>10</v>
      </c>
      <c r="AV36">
        <v>1</v>
      </c>
      <c r="AW36">
        <v>1</v>
      </c>
      <c r="AZ36">
        <v>1</v>
      </c>
      <c r="BA36">
        <v>1</v>
      </c>
      <c r="BB36">
        <v>1</v>
      </c>
      <c r="BC36">
        <v>1</v>
      </c>
      <c r="BD36" t="s">
        <v>3</v>
      </c>
      <c r="BE36" t="s">
        <v>3</v>
      </c>
      <c r="BF36" t="s">
        <v>3</v>
      </c>
      <c r="BG36" t="s">
        <v>3</v>
      </c>
      <c r="BH36">
        <v>0</v>
      </c>
      <c r="BI36">
        <v>4</v>
      </c>
      <c r="BJ36" t="s">
        <v>58</v>
      </c>
      <c r="BM36">
        <v>0</v>
      </c>
      <c r="BN36">
        <v>0</v>
      </c>
      <c r="BO36" t="s">
        <v>3</v>
      </c>
      <c r="BP36">
        <v>0</v>
      </c>
      <c r="BQ36">
        <v>1</v>
      </c>
      <c r="BR36">
        <v>0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70</v>
      </c>
      <c r="CA36">
        <v>10</v>
      </c>
      <c r="CB36" t="s">
        <v>3</v>
      </c>
      <c r="CE36">
        <v>0</v>
      </c>
      <c r="CF36">
        <v>0</v>
      </c>
      <c r="CG36">
        <v>0</v>
      </c>
      <c r="CM36">
        <v>0</v>
      </c>
      <c r="CN36" t="s">
        <v>3</v>
      </c>
      <c r="CO36">
        <v>0</v>
      </c>
      <c r="CP36">
        <f t="shared" si="35"/>
        <v>5286.9</v>
      </c>
      <c r="CQ36">
        <f t="shared" si="36"/>
        <v>6.76</v>
      </c>
      <c r="CR36">
        <f>(((((ET36*2))*BB36-((EU36*2))*BS36)+AE36*BS36)*AV36)</f>
        <v>0</v>
      </c>
      <c r="CS36">
        <f t="shared" si="37"/>
        <v>0</v>
      </c>
      <c r="CT36">
        <f t="shared" si="38"/>
        <v>1755.54</v>
      </c>
      <c r="CU36">
        <f t="shared" si="39"/>
        <v>0</v>
      </c>
      <c r="CV36">
        <f t="shared" si="40"/>
        <v>2.52</v>
      </c>
      <c r="CW36">
        <f t="shared" si="41"/>
        <v>0</v>
      </c>
      <c r="CX36">
        <f t="shared" si="42"/>
        <v>0</v>
      </c>
      <c r="CY36">
        <f t="shared" si="43"/>
        <v>3686.6339999999996</v>
      </c>
      <c r="CZ36">
        <f t="shared" si="44"/>
        <v>526.66199999999992</v>
      </c>
      <c r="DC36" t="s">
        <v>3</v>
      </c>
      <c r="DD36" t="s">
        <v>59</v>
      </c>
      <c r="DE36" t="s">
        <v>59</v>
      </c>
      <c r="DF36" t="s">
        <v>59</v>
      </c>
      <c r="DG36" t="s">
        <v>59</v>
      </c>
      <c r="DH36" t="s">
        <v>3</v>
      </c>
      <c r="DI36" t="s">
        <v>59</v>
      </c>
      <c r="DJ36" t="s">
        <v>59</v>
      </c>
      <c r="DK36" t="s">
        <v>3</v>
      </c>
      <c r="DL36" t="s">
        <v>3</v>
      </c>
      <c r="DM36" t="s">
        <v>3</v>
      </c>
      <c r="DN36">
        <v>0</v>
      </c>
      <c r="DO36">
        <v>0</v>
      </c>
      <c r="DP36">
        <v>1</v>
      </c>
      <c r="DQ36">
        <v>1</v>
      </c>
      <c r="DU36">
        <v>1010</v>
      </c>
      <c r="DV36" t="s">
        <v>25</v>
      </c>
      <c r="DW36" t="s">
        <v>25</v>
      </c>
      <c r="DX36">
        <v>1</v>
      </c>
      <c r="DZ36" t="s">
        <v>3</v>
      </c>
      <c r="EA36" t="s">
        <v>3</v>
      </c>
      <c r="EB36" t="s">
        <v>3</v>
      </c>
      <c r="EC36" t="s">
        <v>3</v>
      </c>
      <c r="EE36">
        <v>63408733</v>
      </c>
      <c r="EF36">
        <v>1</v>
      </c>
      <c r="EG36" t="s">
        <v>28</v>
      </c>
      <c r="EH36">
        <v>0</v>
      </c>
      <c r="EI36" t="s">
        <v>3</v>
      </c>
      <c r="EJ36">
        <v>4</v>
      </c>
      <c r="EK36">
        <v>0</v>
      </c>
      <c r="EL36" t="s">
        <v>29</v>
      </c>
      <c r="EM36" t="s">
        <v>30</v>
      </c>
      <c r="EO36" t="s">
        <v>3</v>
      </c>
      <c r="EQ36">
        <v>1572864</v>
      </c>
      <c r="ER36">
        <v>881.15</v>
      </c>
      <c r="ES36">
        <v>3.38</v>
      </c>
      <c r="ET36">
        <v>0</v>
      </c>
      <c r="EU36">
        <v>0</v>
      </c>
      <c r="EV36">
        <v>877.77</v>
      </c>
      <c r="EW36">
        <v>1.26</v>
      </c>
      <c r="EX36">
        <v>0</v>
      </c>
      <c r="EY36">
        <v>0</v>
      </c>
      <c r="FQ36">
        <v>0</v>
      </c>
      <c r="FR36">
        <v>0</v>
      </c>
      <c r="FS36">
        <v>0</v>
      </c>
      <c r="FX36">
        <v>70</v>
      </c>
      <c r="FY36">
        <v>10</v>
      </c>
      <c r="GA36" t="s">
        <v>3</v>
      </c>
      <c r="GD36">
        <v>0</v>
      </c>
      <c r="GF36">
        <v>748798419</v>
      </c>
      <c r="GG36">
        <v>2</v>
      </c>
      <c r="GH36">
        <v>1</v>
      </c>
      <c r="GI36">
        <v>-2</v>
      </c>
      <c r="GJ36">
        <v>0</v>
      </c>
      <c r="GK36">
        <f>ROUND(R36*(R12)/100,2)</f>
        <v>0</v>
      </c>
      <c r="GL36">
        <f t="shared" si="45"/>
        <v>0</v>
      </c>
      <c r="GM36">
        <f t="shared" si="46"/>
        <v>9500.19</v>
      </c>
      <c r="GN36">
        <f t="shared" si="47"/>
        <v>0</v>
      </c>
      <c r="GO36">
        <f t="shared" si="48"/>
        <v>0</v>
      </c>
      <c r="GP36">
        <f t="shared" si="49"/>
        <v>9500.19</v>
      </c>
      <c r="GR36">
        <v>0</v>
      </c>
      <c r="GS36">
        <v>3</v>
      </c>
      <c r="GT36">
        <v>0</v>
      </c>
      <c r="GU36" t="s">
        <v>3</v>
      </c>
      <c r="GV36">
        <f t="shared" si="50"/>
        <v>0</v>
      </c>
      <c r="GW36">
        <v>1</v>
      </c>
      <c r="GX36">
        <f t="shared" si="51"/>
        <v>0</v>
      </c>
      <c r="HA36">
        <v>0</v>
      </c>
      <c r="HB36">
        <v>0</v>
      </c>
      <c r="HC36">
        <f t="shared" si="52"/>
        <v>0</v>
      </c>
      <c r="HE36" t="s">
        <v>3</v>
      </c>
      <c r="HF36" t="s">
        <v>3</v>
      </c>
      <c r="HM36" t="s">
        <v>3</v>
      </c>
      <c r="HN36" t="s">
        <v>3</v>
      </c>
      <c r="HO36" t="s">
        <v>3</v>
      </c>
      <c r="HP36" t="s">
        <v>3</v>
      </c>
      <c r="HQ36" t="s">
        <v>3</v>
      </c>
      <c r="HS36">
        <v>0</v>
      </c>
      <c r="IK36">
        <v>0</v>
      </c>
    </row>
    <row r="37" spans="1:245" x14ac:dyDescent="0.2">
      <c r="A37">
        <v>17</v>
      </c>
      <c r="B37">
        <v>1</v>
      </c>
      <c r="C37">
        <f>ROW(SmtRes!A34)</f>
        <v>34</v>
      </c>
      <c r="D37">
        <f>ROW(EtalonRes!A34)</f>
        <v>34</v>
      </c>
      <c r="E37" t="s">
        <v>3</v>
      </c>
      <c r="F37" t="s">
        <v>60</v>
      </c>
      <c r="G37" t="s">
        <v>61</v>
      </c>
      <c r="H37" t="s">
        <v>25</v>
      </c>
      <c r="I37">
        <v>16</v>
      </c>
      <c r="J37">
        <v>0</v>
      </c>
      <c r="K37">
        <v>16</v>
      </c>
      <c r="O37">
        <f t="shared" si="21"/>
        <v>6821.28</v>
      </c>
      <c r="P37">
        <f t="shared" si="22"/>
        <v>802.24</v>
      </c>
      <c r="Q37">
        <f t="shared" si="23"/>
        <v>0</v>
      </c>
      <c r="R37">
        <f t="shared" si="24"/>
        <v>0</v>
      </c>
      <c r="S37">
        <f t="shared" si="25"/>
        <v>6019.04</v>
      </c>
      <c r="T37">
        <f t="shared" si="26"/>
        <v>0</v>
      </c>
      <c r="U37">
        <f t="shared" si="27"/>
        <v>8.64</v>
      </c>
      <c r="V37">
        <f t="shared" si="28"/>
        <v>0</v>
      </c>
      <c r="W37">
        <f t="shared" si="29"/>
        <v>0</v>
      </c>
      <c r="X37">
        <f t="shared" si="30"/>
        <v>4213.33</v>
      </c>
      <c r="Y37">
        <f t="shared" si="31"/>
        <v>601.9</v>
      </c>
      <c r="AA37">
        <v>-1</v>
      </c>
      <c r="AB37">
        <f t="shared" si="32"/>
        <v>426.33</v>
      </c>
      <c r="AC37">
        <f t="shared" ref="AC37:AC42" si="53">ROUND((ES37),6)</f>
        <v>50.14</v>
      </c>
      <c r="AD37">
        <f t="shared" ref="AD37:AD42" si="54">ROUND((((ET37)-(EU37))+AE37),6)</f>
        <v>0</v>
      </c>
      <c r="AE37">
        <f t="shared" ref="AE37:AF42" si="55">ROUND((EU37),6)</f>
        <v>0</v>
      </c>
      <c r="AF37">
        <f t="shared" si="55"/>
        <v>376.19</v>
      </c>
      <c r="AG37">
        <f t="shared" si="33"/>
        <v>0</v>
      </c>
      <c r="AH37">
        <f t="shared" ref="AH37:AI42" si="56">(EW37)</f>
        <v>0.54</v>
      </c>
      <c r="AI37">
        <f t="shared" si="56"/>
        <v>0</v>
      </c>
      <c r="AJ37">
        <f t="shared" si="34"/>
        <v>0</v>
      </c>
      <c r="AK37">
        <v>426.33</v>
      </c>
      <c r="AL37">
        <v>50.14</v>
      </c>
      <c r="AM37">
        <v>0</v>
      </c>
      <c r="AN37">
        <v>0</v>
      </c>
      <c r="AO37">
        <v>376.19</v>
      </c>
      <c r="AP37">
        <v>0</v>
      </c>
      <c r="AQ37">
        <v>0.54</v>
      </c>
      <c r="AR37">
        <v>0</v>
      </c>
      <c r="AS37">
        <v>0</v>
      </c>
      <c r="AT37">
        <v>70</v>
      </c>
      <c r="AU37">
        <v>10</v>
      </c>
      <c r="AV37">
        <v>1</v>
      </c>
      <c r="AW37">
        <v>1</v>
      </c>
      <c r="AZ37">
        <v>1</v>
      </c>
      <c r="BA37">
        <v>1</v>
      </c>
      <c r="BB37">
        <v>1</v>
      </c>
      <c r="BC37">
        <v>1</v>
      </c>
      <c r="BD37" t="s">
        <v>3</v>
      </c>
      <c r="BE37" t="s">
        <v>3</v>
      </c>
      <c r="BF37" t="s">
        <v>3</v>
      </c>
      <c r="BG37" t="s">
        <v>3</v>
      </c>
      <c r="BH37">
        <v>0</v>
      </c>
      <c r="BI37">
        <v>4</v>
      </c>
      <c r="BJ37" t="s">
        <v>62</v>
      </c>
      <c r="BM37">
        <v>0</v>
      </c>
      <c r="BN37">
        <v>0</v>
      </c>
      <c r="BO37" t="s">
        <v>3</v>
      </c>
      <c r="BP37">
        <v>0</v>
      </c>
      <c r="BQ37">
        <v>1</v>
      </c>
      <c r="BR37">
        <v>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70</v>
      </c>
      <c r="CA37">
        <v>10</v>
      </c>
      <c r="CB37" t="s">
        <v>3</v>
      </c>
      <c r="CE37">
        <v>0</v>
      </c>
      <c r="CF37">
        <v>0</v>
      </c>
      <c r="CG37">
        <v>0</v>
      </c>
      <c r="CM37">
        <v>0</v>
      </c>
      <c r="CN37" t="s">
        <v>3</v>
      </c>
      <c r="CO37">
        <v>0</v>
      </c>
      <c r="CP37">
        <f t="shared" si="35"/>
        <v>6821.28</v>
      </c>
      <c r="CQ37">
        <f t="shared" si="36"/>
        <v>50.14</v>
      </c>
      <c r="CR37">
        <f t="shared" ref="CR37:CR42" si="57">((((ET37)*BB37-(EU37)*BS37)+AE37*BS37)*AV37)</f>
        <v>0</v>
      </c>
      <c r="CS37">
        <f t="shared" si="37"/>
        <v>0</v>
      </c>
      <c r="CT37">
        <f t="shared" si="38"/>
        <v>376.19</v>
      </c>
      <c r="CU37">
        <f t="shared" si="39"/>
        <v>0</v>
      </c>
      <c r="CV37">
        <f t="shared" si="40"/>
        <v>0.54</v>
      </c>
      <c r="CW37">
        <f t="shared" si="41"/>
        <v>0</v>
      </c>
      <c r="CX37">
        <f t="shared" si="42"/>
        <v>0</v>
      </c>
      <c r="CY37">
        <f t="shared" si="43"/>
        <v>4213.3279999999995</v>
      </c>
      <c r="CZ37">
        <f t="shared" si="44"/>
        <v>601.904</v>
      </c>
      <c r="DC37" t="s">
        <v>3</v>
      </c>
      <c r="DD37" t="s">
        <v>3</v>
      </c>
      <c r="DE37" t="s">
        <v>3</v>
      </c>
      <c r="DF37" t="s">
        <v>3</v>
      </c>
      <c r="DG37" t="s">
        <v>3</v>
      </c>
      <c r="DH37" t="s">
        <v>3</v>
      </c>
      <c r="DI37" t="s">
        <v>3</v>
      </c>
      <c r="DJ37" t="s">
        <v>3</v>
      </c>
      <c r="DK37" t="s">
        <v>3</v>
      </c>
      <c r="DL37" t="s">
        <v>3</v>
      </c>
      <c r="DM37" t="s">
        <v>3</v>
      </c>
      <c r="DN37">
        <v>0</v>
      </c>
      <c r="DO37">
        <v>0</v>
      </c>
      <c r="DP37">
        <v>1</v>
      </c>
      <c r="DQ37">
        <v>1</v>
      </c>
      <c r="DU37">
        <v>1010</v>
      </c>
      <c r="DV37" t="s">
        <v>25</v>
      </c>
      <c r="DW37" t="s">
        <v>25</v>
      </c>
      <c r="DX37">
        <v>1</v>
      </c>
      <c r="DZ37" t="s">
        <v>3</v>
      </c>
      <c r="EA37" t="s">
        <v>3</v>
      </c>
      <c r="EB37" t="s">
        <v>3</v>
      </c>
      <c r="EC37" t="s">
        <v>3</v>
      </c>
      <c r="EE37">
        <v>63408733</v>
      </c>
      <c r="EF37">
        <v>1</v>
      </c>
      <c r="EG37" t="s">
        <v>28</v>
      </c>
      <c r="EH37">
        <v>0</v>
      </c>
      <c r="EI37" t="s">
        <v>3</v>
      </c>
      <c r="EJ37">
        <v>4</v>
      </c>
      <c r="EK37">
        <v>0</v>
      </c>
      <c r="EL37" t="s">
        <v>29</v>
      </c>
      <c r="EM37" t="s">
        <v>30</v>
      </c>
      <c r="EO37" t="s">
        <v>3</v>
      </c>
      <c r="EQ37">
        <v>1024</v>
      </c>
      <c r="ER37">
        <v>426.33</v>
      </c>
      <c r="ES37">
        <v>50.14</v>
      </c>
      <c r="ET37">
        <v>0</v>
      </c>
      <c r="EU37">
        <v>0</v>
      </c>
      <c r="EV37">
        <v>376.19</v>
      </c>
      <c r="EW37">
        <v>0.54</v>
      </c>
      <c r="EX37">
        <v>0</v>
      </c>
      <c r="EY37">
        <v>0</v>
      </c>
      <c r="FQ37">
        <v>0</v>
      </c>
      <c r="FR37">
        <v>0</v>
      </c>
      <c r="FS37">
        <v>0</v>
      </c>
      <c r="FX37">
        <v>70</v>
      </c>
      <c r="FY37">
        <v>10</v>
      </c>
      <c r="GA37" t="s">
        <v>3</v>
      </c>
      <c r="GD37">
        <v>0</v>
      </c>
      <c r="GF37">
        <v>-1229540430</v>
      </c>
      <c r="GG37">
        <v>2</v>
      </c>
      <c r="GH37">
        <v>1</v>
      </c>
      <c r="GI37">
        <v>-2</v>
      </c>
      <c r="GJ37">
        <v>0</v>
      </c>
      <c r="GK37">
        <f>ROUND(R37*(R12)/100,2)</f>
        <v>0</v>
      </c>
      <c r="GL37">
        <f t="shared" si="45"/>
        <v>0</v>
      </c>
      <c r="GM37">
        <f t="shared" si="46"/>
        <v>11636.51</v>
      </c>
      <c r="GN37">
        <f t="shared" si="47"/>
        <v>0</v>
      </c>
      <c r="GO37">
        <f t="shared" si="48"/>
        <v>0</v>
      </c>
      <c r="GP37">
        <f t="shared" si="49"/>
        <v>11636.51</v>
      </c>
      <c r="GR37">
        <v>0</v>
      </c>
      <c r="GS37">
        <v>3</v>
      </c>
      <c r="GT37">
        <v>0</v>
      </c>
      <c r="GU37" t="s">
        <v>3</v>
      </c>
      <c r="GV37">
        <f t="shared" si="50"/>
        <v>0</v>
      </c>
      <c r="GW37">
        <v>1</v>
      </c>
      <c r="GX37">
        <f t="shared" si="51"/>
        <v>0</v>
      </c>
      <c r="HA37">
        <v>0</v>
      </c>
      <c r="HB37">
        <v>0</v>
      </c>
      <c r="HC37">
        <f t="shared" si="52"/>
        <v>0</v>
      </c>
      <c r="HE37" t="s">
        <v>3</v>
      </c>
      <c r="HF37" t="s">
        <v>3</v>
      </c>
      <c r="HM37" t="s">
        <v>3</v>
      </c>
      <c r="HN37" t="s">
        <v>3</v>
      </c>
      <c r="HO37" t="s">
        <v>3</v>
      </c>
      <c r="HP37" t="s">
        <v>3</v>
      </c>
      <c r="HQ37" t="s">
        <v>3</v>
      </c>
      <c r="HS37">
        <v>0</v>
      </c>
      <c r="IK37">
        <v>0</v>
      </c>
    </row>
    <row r="38" spans="1:245" x14ac:dyDescent="0.2">
      <c r="A38">
        <v>17</v>
      </c>
      <c r="B38">
        <v>1</v>
      </c>
      <c r="C38">
        <f>ROW(SmtRes!A37)</f>
        <v>37</v>
      </c>
      <c r="D38">
        <f>ROW(EtalonRes!A37)</f>
        <v>37</v>
      </c>
      <c r="E38" t="s">
        <v>3</v>
      </c>
      <c r="F38" t="s">
        <v>60</v>
      </c>
      <c r="G38" t="s">
        <v>63</v>
      </c>
      <c r="H38" t="s">
        <v>25</v>
      </c>
      <c r="I38">
        <v>6</v>
      </c>
      <c r="J38">
        <v>0</v>
      </c>
      <c r="K38">
        <v>6</v>
      </c>
      <c r="O38">
        <f t="shared" si="21"/>
        <v>2557.98</v>
      </c>
      <c r="P38">
        <f t="shared" si="22"/>
        <v>300.83999999999997</v>
      </c>
      <c r="Q38">
        <f t="shared" si="23"/>
        <v>0</v>
      </c>
      <c r="R38">
        <f t="shared" si="24"/>
        <v>0</v>
      </c>
      <c r="S38">
        <f t="shared" si="25"/>
        <v>2257.14</v>
      </c>
      <c r="T38">
        <f t="shared" si="26"/>
        <v>0</v>
      </c>
      <c r="U38">
        <f t="shared" si="27"/>
        <v>3.24</v>
      </c>
      <c r="V38">
        <f t="shared" si="28"/>
        <v>0</v>
      </c>
      <c r="W38">
        <f t="shared" si="29"/>
        <v>0</v>
      </c>
      <c r="X38">
        <f t="shared" si="30"/>
        <v>1580</v>
      </c>
      <c r="Y38">
        <f t="shared" si="31"/>
        <v>225.71</v>
      </c>
      <c r="AA38">
        <v>-1</v>
      </c>
      <c r="AB38">
        <f t="shared" si="32"/>
        <v>426.33</v>
      </c>
      <c r="AC38">
        <f t="shared" si="53"/>
        <v>50.14</v>
      </c>
      <c r="AD38">
        <f t="shared" si="54"/>
        <v>0</v>
      </c>
      <c r="AE38">
        <f t="shared" si="55"/>
        <v>0</v>
      </c>
      <c r="AF38">
        <f t="shared" si="55"/>
        <v>376.19</v>
      </c>
      <c r="AG38">
        <f t="shared" si="33"/>
        <v>0</v>
      </c>
      <c r="AH38">
        <f t="shared" si="56"/>
        <v>0.54</v>
      </c>
      <c r="AI38">
        <f t="shared" si="56"/>
        <v>0</v>
      </c>
      <c r="AJ38">
        <f t="shared" si="34"/>
        <v>0</v>
      </c>
      <c r="AK38">
        <v>426.33</v>
      </c>
      <c r="AL38">
        <v>50.14</v>
      </c>
      <c r="AM38">
        <v>0</v>
      </c>
      <c r="AN38">
        <v>0</v>
      </c>
      <c r="AO38">
        <v>376.19</v>
      </c>
      <c r="AP38">
        <v>0</v>
      </c>
      <c r="AQ38">
        <v>0.54</v>
      </c>
      <c r="AR38">
        <v>0</v>
      </c>
      <c r="AS38">
        <v>0</v>
      </c>
      <c r="AT38">
        <v>70</v>
      </c>
      <c r="AU38">
        <v>10</v>
      </c>
      <c r="AV38">
        <v>1</v>
      </c>
      <c r="AW38">
        <v>1</v>
      </c>
      <c r="AZ38">
        <v>1</v>
      </c>
      <c r="BA38">
        <v>1</v>
      </c>
      <c r="BB38">
        <v>1</v>
      </c>
      <c r="BC38">
        <v>1</v>
      </c>
      <c r="BD38" t="s">
        <v>3</v>
      </c>
      <c r="BE38" t="s">
        <v>3</v>
      </c>
      <c r="BF38" t="s">
        <v>3</v>
      </c>
      <c r="BG38" t="s">
        <v>3</v>
      </c>
      <c r="BH38">
        <v>0</v>
      </c>
      <c r="BI38">
        <v>4</v>
      </c>
      <c r="BJ38" t="s">
        <v>62</v>
      </c>
      <c r="BM38">
        <v>0</v>
      </c>
      <c r="BN38">
        <v>0</v>
      </c>
      <c r="BO38" t="s">
        <v>3</v>
      </c>
      <c r="BP38">
        <v>0</v>
      </c>
      <c r="BQ38">
        <v>1</v>
      </c>
      <c r="BR38">
        <v>0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3</v>
      </c>
      <c r="BZ38">
        <v>70</v>
      </c>
      <c r="CA38">
        <v>10</v>
      </c>
      <c r="CB38" t="s">
        <v>3</v>
      </c>
      <c r="CE38">
        <v>0</v>
      </c>
      <c r="CF38">
        <v>0</v>
      </c>
      <c r="CG38">
        <v>0</v>
      </c>
      <c r="CM38">
        <v>0</v>
      </c>
      <c r="CN38" t="s">
        <v>3</v>
      </c>
      <c r="CO38">
        <v>0</v>
      </c>
      <c r="CP38">
        <f t="shared" si="35"/>
        <v>2557.98</v>
      </c>
      <c r="CQ38">
        <f t="shared" si="36"/>
        <v>50.14</v>
      </c>
      <c r="CR38">
        <f t="shared" si="57"/>
        <v>0</v>
      </c>
      <c r="CS38">
        <f t="shared" si="37"/>
        <v>0</v>
      </c>
      <c r="CT38">
        <f t="shared" si="38"/>
        <v>376.19</v>
      </c>
      <c r="CU38">
        <f t="shared" si="39"/>
        <v>0</v>
      </c>
      <c r="CV38">
        <f t="shared" si="40"/>
        <v>0.54</v>
      </c>
      <c r="CW38">
        <f t="shared" si="41"/>
        <v>0</v>
      </c>
      <c r="CX38">
        <f t="shared" si="42"/>
        <v>0</v>
      </c>
      <c r="CY38">
        <f t="shared" si="43"/>
        <v>1579.9979999999998</v>
      </c>
      <c r="CZ38">
        <f t="shared" si="44"/>
        <v>225.71399999999997</v>
      </c>
      <c r="DC38" t="s">
        <v>3</v>
      </c>
      <c r="DD38" t="s">
        <v>3</v>
      </c>
      <c r="DE38" t="s">
        <v>3</v>
      </c>
      <c r="DF38" t="s">
        <v>3</v>
      </c>
      <c r="DG38" t="s">
        <v>3</v>
      </c>
      <c r="DH38" t="s">
        <v>3</v>
      </c>
      <c r="DI38" t="s">
        <v>3</v>
      </c>
      <c r="DJ38" t="s">
        <v>3</v>
      </c>
      <c r="DK38" t="s">
        <v>3</v>
      </c>
      <c r="DL38" t="s">
        <v>3</v>
      </c>
      <c r="DM38" t="s">
        <v>3</v>
      </c>
      <c r="DN38">
        <v>0</v>
      </c>
      <c r="DO38">
        <v>0</v>
      </c>
      <c r="DP38">
        <v>1</v>
      </c>
      <c r="DQ38">
        <v>1</v>
      </c>
      <c r="DU38">
        <v>1010</v>
      </c>
      <c r="DV38" t="s">
        <v>25</v>
      </c>
      <c r="DW38" t="s">
        <v>25</v>
      </c>
      <c r="DX38">
        <v>1</v>
      </c>
      <c r="DZ38" t="s">
        <v>3</v>
      </c>
      <c r="EA38" t="s">
        <v>3</v>
      </c>
      <c r="EB38" t="s">
        <v>3</v>
      </c>
      <c r="EC38" t="s">
        <v>3</v>
      </c>
      <c r="EE38">
        <v>63408733</v>
      </c>
      <c r="EF38">
        <v>1</v>
      </c>
      <c r="EG38" t="s">
        <v>28</v>
      </c>
      <c r="EH38">
        <v>0</v>
      </c>
      <c r="EI38" t="s">
        <v>3</v>
      </c>
      <c r="EJ38">
        <v>4</v>
      </c>
      <c r="EK38">
        <v>0</v>
      </c>
      <c r="EL38" t="s">
        <v>29</v>
      </c>
      <c r="EM38" t="s">
        <v>30</v>
      </c>
      <c r="EO38" t="s">
        <v>3</v>
      </c>
      <c r="EQ38">
        <v>1024</v>
      </c>
      <c r="ER38">
        <v>426.33</v>
      </c>
      <c r="ES38">
        <v>50.14</v>
      </c>
      <c r="ET38">
        <v>0</v>
      </c>
      <c r="EU38">
        <v>0</v>
      </c>
      <c r="EV38">
        <v>376.19</v>
      </c>
      <c r="EW38">
        <v>0.54</v>
      </c>
      <c r="EX38">
        <v>0</v>
      </c>
      <c r="EY38">
        <v>0</v>
      </c>
      <c r="FQ38">
        <v>0</v>
      </c>
      <c r="FR38">
        <v>0</v>
      </c>
      <c r="FS38">
        <v>0</v>
      </c>
      <c r="FX38">
        <v>70</v>
      </c>
      <c r="FY38">
        <v>10</v>
      </c>
      <c r="GA38" t="s">
        <v>3</v>
      </c>
      <c r="GD38">
        <v>0</v>
      </c>
      <c r="GF38">
        <v>-752866787</v>
      </c>
      <c r="GG38">
        <v>2</v>
      </c>
      <c r="GH38">
        <v>1</v>
      </c>
      <c r="GI38">
        <v>-2</v>
      </c>
      <c r="GJ38">
        <v>0</v>
      </c>
      <c r="GK38">
        <f>ROUND(R38*(R12)/100,2)</f>
        <v>0</v>
      </c>
      <c r="GL38">
        <f t="shared" si="45"/>
        <v>0</v>
      </c>
      <c r="GM38">
        <f t="shared" si="46"/>
        <v>4363.6899999999996</v>
      </c>
      <c r="GN38">
        <f t="shared" si="47"/>
        <v>0</v>
      </c>
      <c r="GO38">
        <f t="shared" si="48"/>
        <v>0</v>
      </c>
      <c r="GP38">
        <f t="shared" si="49"/>
        <v>4363.6899999999996</v>
      </c>
      <c r="GR38">
        <v>0</v>
      </c>
      <c r="GS38">
        <v>3</v>
      </c>
      <c r="GT38">
        <v>0</v>
      </c>
      <c r="GU38" t="s">
        <v>3</v>
      </c>
      <c r="GV38">
        <f t="shared" si="50"/>
        <v>0</v>
      </c>
      <c r="GW38">
        <v>1</v>
      </c>
      <c r="GX38">
        <f t="shared" si="51"/>
        <v>0</v>
      </c>
      <c r="HA38">
        <v>0</v>
      </c>
      <c r="HB38">
        <v>0</v>
      </c>
      <c r="HC38">
        <f t="shared" si="52"/>
        <v>0</v>
      </c>
      <c r="HE38" t="s">
        <v>3</v>
      </c>
      <c r="HF38" t="s">
        <v>3</v>
      </c>
      <c r="HM38" t="s">
        <v>3</v>
      </c>
      <c r="HN38" t="s">
        <v>3</v>
      </c>
      <c r="HO38" t="s">
        <v>3</v>
      </c>
      <c r="HP38" t="s">
        <v>3</v>
      </c>
      <c r="HQ38" t="s">
        <v>3</v>
      </c>
      <c r="HS38">
        <v>0</v>
      </c>
      <c r="IK38">
        <v>0</v>
      </c>
    </row>
    <row r="39" spans="1:245" x14ac:dyDescent="0.2">
      <c r="A39">
        <v>17</v>
      </c>
      <c r="B39">
        <v>1</v>
      </c>
      <c r="C39">
        <f>ROW(SmtRes!A40)</f>
        <v>40</v>
      </c>
      <c r="D39">
        <f>ROW(EtalonRes!A40)</f>
        <v>40</v>
      </c>
      <c r="E39" t="s">
        <v>3</v>
      </c>
      <c r="F39" t="s">
        <v>60</v>
      </c>
      <c r="G39" t="s">
        <v>64</v>
      </c>
      <c r="H39" t="s">
        <v>25</v>
      </c>
      <c r="I39">
        <v>11</v>
      </c>
      <c r="J39">
        <v>0</v>
      </c>
      <c r="K39">
        <v>11</v>
      </c>
      <c r="O39">
        <f t="shared" si="21"/>
        <v>4689.63</v>
      </c>
      <c r="P39">
        <f t="shared" si="22"/>
        <v>551.54</v>
      </c>
      <c r="Q39">
        <f t="shared" si="23"/>
        <v>0</v>
      </c>
      <c r="R39">
        <f t="shared" si="24"/>
        <v>0</v>
      </c>
      <c r="S39">
        <f t="shared" si="25"/>
        <v>4138.09</v>
      </c>
      <c r="T39">
        <f t="shared" si="26"/>
        <v>0</v>
      </c>
      <c r="U39">
        <f t="shared" si="27"/>
        <v>5.94</v>
      </c>
      <c r="V39">
        <f t="shared" si="28"/>
        <v>0</v>
      </c>
      <c r="W39">
        <f t="shared" si="29"/>
        <v>0</v>
      </c>
      <c r="X39">
        <f t="shared" si="30"/>
        <v>2896.66</v>
      </c>
      <c r="Y39">
        <f t="shared" si="31"/>
        <v>413.81</v>
      </c>
      <c r="AA39">
        <v>-1</v>
      </c>
      <c r="AB39">
        <f t="shared" si="32"/>
        <v>426.33</v>
      </c>
      <c r="AC39">
        <f t="shared" si="53"/>
        <v>50.14</v>
      </c>
      <c r="AD39">
        <f t="shared" si="54"/>
        <v>0</v>
      </c>
      <c r="AE39">
        <f t="shared" si="55"/>
        <v>0</v>
      </c>
      <c r="AF39">
        <f t="shared" si="55"/>
        <v>376.19</v>
      </c>
      <c r="AG39">
        <f t="shared" si="33"/>
        <v>0</v>
      </c>
      <c r="AH39">
        <f t="shared" si="56"/>
        <v>0.54</v>
      </c>
      <c r="AI39">
        <f t="shared" si="56"/>
        <v>0</v>
      </c>
      <c r="AJ39">
        <f t="shared" si="34"/>
        <v>0</v>
      </c>
      <c r="AK39">
        <v>426.33</v>
      </c>
      <c r="AL39">
        <v>50.14</v>
      </c>
      <c r="AM39">
        <v>0</v>
      </c>
      <c r="AN39">
        <v>0</v>
      </c>
      <c r="AO39">
        <v>376.19</v>
      </c>
      <c r="AP39">
        <v>0</v>
      </c>
      <c r="AQ39">
        <v>0.54</v>
      </c>
      <c r="AR39">
        <v>0</v>
      </c>
      <c r="AS39">
        <v>0</v>
      </c>
      <c r="AT39">
        <v>70</v>
      </c>
      <c r="AU39">
        <v>10</v>
      </c>
      <c r="AV39">
        <v>1</v>
      </c>
      <c r="AW39">
        <v>1</v>
      </c>
      <c r="AZ39">
        <v>1</v>
      </c>
      <c r="BA39">
        <v>1</v>
      </c>
      <c r="BB39">
        <v>1</v>
      </c>
      <c r="BC39">
        <v>1</v>
      </c>
      <c r="BD39" t="s">
        <v>3</v>
      </c>
      <c r="BE39" t="s">
        <v>3</v>
      </c>
      <c r="BF39" t="s">
        <v>3</v>
      </c>
      <c r="BG39" t="s">
        <v>3</v>
      </c>
      <c r="BH39">
        <v>0</v>
      </c>
      <c r="BI39">
        <v>4</v>
      </c>
      <c r="BJ39" t="s">
        <v>62</v>
      </c>
      <c r="BM39">
        <v>0</v>
      </c>
      <c r="BN39">
        <v>0</v>
      </c>
      <c r="BO39" t="s">
        <v>3</v>
      </c>
      <c r="BP39">
        <v>0</v>
      </c>
      <c r="BQ39">
        <v>1</v>
      </c>
      <c r="BR39">
        <v>0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70</v>
      </c>
      <c r="CA39">
        <v>10</v>
      </c>
      <c r="CB39" t="s">
        <v>3</v>
      </c>
      <c r="CE39">
        <v>0</v>
      </c>
      <c r="CF39">
        <v>0</v>
      </c>
      <c r="CG39">
        <v>0</v>
      </c>
      <c r="CM39">
        <v>0</v>
      </c>
      <c r="CN39" t="s">
        <v>3</v>
      </c>
      <c r="CO39">
        <v>0</v>
      </c>
      <c r="CP39">
        <f t="shared" si="35"/>
        <v>4689.63</v>
      </c>
      <c r="CQ39">
        <f t="shared" si="36"/>
        <v>50.14</v>
      </c>
      <c r="CR39">
        <f t="shared" si="57"/>
        <v>0</v>
      </c>
      <c r="CS39">
        <f t="shared" si="37"/>
        <v>0</v>
      </c>
      <c r="CT39">
        <f t="shared" si="38"/>
        <v>376.19</v>
      </c>
      <c r="CU39">
        <f t="shared" si="39"/>
        <v>0</v>
      </c>
      <c r="CV39">
        <f t="shared" si="40"/>
        <v>0.54</v>
      </c>
      <c r="CW39">
        <f t="shared" si="41"/>
        <v>0</v>
      </c>
      <c r="CX39">
        <f t="shared" si="42"/>
        <v>0</v>
      </c>
      <c r="CY39">
        <f t="shared" si="43"/>
        <v>2896.663</v>
      </c>
      <c r="CZ39">
        <f t="shared" si="44"/>
        <v>413.80900000000003</v>
      </c>
      <c r="DC39" t="s">
        <v>3</v>
      </c>
      <c r="DD39" t="s">
        <v>3</v>
      </c>
      <c r="DE39" t="s">
        <v>3</v>
      </c>
      <c r="DF39" t="s">
        <v>3</v>
      </c>
      <c r="DG39" t="s">
        <v>3</v>
      </c>
      <c r="DH39" t="s">
        <v>3</v>
      </c>
      <c r="DI39" t="s">
        <v>3</v>
      </c>
      <c r="DJ39" t="s">
        <v>3</v>
      </c>
      <c r="DK39" t="s">
        <v>3</v>
      </c>
      <c r="DL39" t="s">
        <v>3</v>
      </c>
      <c r="DM39" t="s">
        <v>3</v>
      </c>
      <c r="DN39">
        <v>0</v>
      </c>
      <c r="DO39">
        <v>0</v>
      </c>
      <c r="DP39">
        <v>1</v>
      </c>
      <c r="DQ39">
        <v>1</v>
      </c>
      <c r="DU39">
        <v>1010</v>
      </c>
      <c r="DV39" t="s">
        <v>25</v>
      </c>
      <c r="DW39" t="s">
        <v>25</v>
      </c>
      <c r="DX39">
        <v>1</v>
      </c>
      <c r="DZ39" t="s">
        <v>3</v>
      </c>
      <c r="EA39" t="s">
        <v>3</v>
      </c>
      <c r="EB39" t="s">
        <v>3</v>
      </c>
      <c r="EC39" t="s">
        <v>3</v>
      </c>
      <c r="EE39">
        <v>63408733</v>
      </c>
      <c r="EF39">
        <v>1</v>
      </c>
      <c r="EG39" t="s">
        <v>28</v>
      </c>
      <c r="EH39">
        <v>0</v>
      </c>
      <c r="EI39" t="s">
        <v>3</v>
      </c>
      <c r="EJ39">
        <v>4</v>
      </c>
      <c r="EK39">
        <v>0</v>
      </c>
      <c r="EL39" t="s">
        <v>29</v>
      </c>
      <c r="EM39" t="s">
        <v>30</v>
      </c>
      <c r="EO39" t="s">
        <v>3</v>
      </c>
      <c r="EQ39">
        <v>1024</v>
      </c>
      <c r="ER39">
        <v>426.33</v>
      </c>
      <c r="ES39">
        <v>50.14</v>
      </c>
      <c r="ET39">
        <v>0</v>
      </c>
      <c r="EU39">
        <v>0</v>
      </c>
      <c r="EV39">
        <v>376.19</v>
      </c>
      <c r="EW39">
        <v>0.54</v>
      </c>
      <c r="EX39">
        <v>0</v>
      </c>
      <c r="EY39">
        <v>0</v>
      </c>
      <c r="FQ39">
        <v>0</v>
      </c>
      <c r="FR39">
        <v>0</v>
      </c>
      <c r="FS39">
        <v>0</v>
      </c>
      <c r="FX39">
        <v>70</v>
      </c>
      <c r="FY39">
        <v>10</v>
      </c>
      <c r="GA39" t="s">
        <v>3</v>
      </c>
      <c r="GD39">
        <v>0</v>
      </c>
      <c r="GF39">
        <v>-614850695</v>
      </c>
      <c r="GG39">
        <v>2</v>
      </c>
      <c r="GH39">
        <v>1</v>
      </c>
      <c r="GI39">
        <v>-2</v>
      </c>
      <c r="GJ39">
        <v>0</v>
      </c>
      <c r="GK39">
        <f>ROUND(R39*(R12)/100,2)</f>
        <v>0</v>
      </c>
      <c r="GL39">
        <f t="shared" si="45"/>
        <v>0</v>
      </c>
      <c r="GM39">
        <f t="shared" si="46"/>
        <v>8000.1</v>
      </c>
      <c r="GN39">
        <f t="shared" si="47"/>
        <v>0</v>
      </c>
      <c r="GO39">
        <f t="shared" si="48"/>
        <v>0</v>
      </c>
      <c r="GP39">
        <f t="shared" si="49"/>
        <v>8000.1</v>
      </c>
      <c r="GR39">
        <v>0</v>
      </c>
      <c r="GS39">
        <v>3</v>
      </c>
      <c r="GT39">
        <v>0</v>
      </c>
      <c r="GU39" t="s">
        <v>3</v>
      </c>
      <c r="GV39">
        <f t="shared" si="50"/>
        <v>0</v>
      </c>
      <c r="GW39">
        <v>1</v>
      </c>
      <c r="GX39">
        <f t="shared" si="51"/>
        <v>0</v>
      </c>
      <c r="HA39">
        <v>0</v>
      </c>
      <c r="HB39">
        <v>0</v>
      </c>
      <c r="HC39">
        <f t="shared" si="52"/>
        <v>0</v>
      </c>
      <c r="HE39" t="s">
        <v>3</v>
      </c>
      <c r="HF39" t="s">
        <v>3</v>
      </c>
      <c r="HM39" t="s">
        <v>3</v>
      </c>
      <c r="HN39" t="s">
        <v>3</v>
      </c>
      <c r="HO39" t="s">
        <v>3</v>
      </c>
      <c r="HP39" t="s">
        <v>3</v>
      </c>
      <c r="HQ39" t="s">
        <v>3</v>
      </c>
      <c r="HS39">
        <v>0</v>
      </c>
      <c r="IK39">
        <v>0</v>
      </c>
    </row>
    <row r="40" spans="1:245" x14ac:dyDescent="0.2">
      <c r="A40">
        <v>17</v>
      </c>
      <c r="B40">
        <v>1</v>
      </c>
      <c r="C40">
        <f>ROW(SmtRes!A43)</f>
        <v>43</v>
      </c>
      <c r="D40">
        <f>ROW(EtalonRes!A43)</f>
        <v>43</v>
      </c>
      <c r="E40" t="s">
        <v>3</v>
      </c>
      <c r="F40" t="s">
        <v>65</v>
      </c>
      <c r="G40" t="s">
        <v>66</v>
      </c>
      <c r="H40" t="s">
        <v>25</v>
      </c>
      <c r="I40">
        <v>3</v>
      </c>
      <c r="J40">
        <v>0</v>
      </c>
      <c r="K40">
        <v>3</v>
      </c>
      <c r="O40">
        <f t="shared" si="21"/>
        <v>694.26</v>
      </c>
      <c r="P40">
        <f t="shared" si="22"/>
        <v>150.87</v>
      </c>
      <c r="Q40">
        <f t="shared" si="23"/>
        <v>0</v>
      </c>
      <c r="R40">
        <f t="shared" si="24"/>
        <v>0</v>
      </c>
      <c r="S40">
        <f t="shared" si="25"/>
        <v>543.39</v>
      </c>
      <c r="T40">
        <f t="shared" si="26"/>
        <v>0</v>
      </c>
      <c r="U40">
        <f t="shared" si="27"/>
        <v>0.78</v>
      </c>
      <c r="V40">
        <f t="shared" si="28"/>
        <v>0</v>
      </c>
      <c r="W40">
        <f t="shared" si="29"/>
        <v>0</v>
      </c>
      <c r="X40">
        <f t="shared" si="30"/>
        <v>380.37</v>
      </c>
      <c r="Y40">
        <f t="shared" si="31"/>
        <v>54.34</v>
      </c>
      <c r="AA40">
        <v>-1</v>
      </c>
      <c r="AB40">
        <f t="shared" si="32"/>
        <v>231.42</v>
      </c>
      <c r="AC40">
        <f t="shared" si="53"/>
        <v>50.29</v>
      </c>
      <c r="AD40">
        <f t="shared" si="54"/>
        <v>0</v>
      </c>
      <c r="AE40">
        <f t="shared" si="55"/>
        <v>0</v>
      </c>
      <c r="AF40">
        <f t="shared" si="55"/>
        <v>181.13</v>
      </c>
      <c r="AG40">
        <f t="shared" si="33"/>
        <v>0</v>
      </c>
      <c r="AH40">
        <f t="shared" si="56"/>
        <v>0.26</v>
      </c>
      <c r="AI40">
        <f t="shared" si="56"/>
        <v>0</v>
      </c>
      <c r="AJ40">
        <f t="shared" si="34"/>
        <v>0</v>
      </c>
      <c r="AK40">
        <v>231.42</v>
      </c>
      <c r="AL40">
        <v>50.29</v>
      </c>
      <c r="AM40">
        <v>0</v>
      </c>
      <c r="AN40">
        <v>0</v>
      </c>
      <c r="AO40">
        <v>181.13</v>
      </c>
      <c r="AP40">
        <v>0</v>
      </c>
      <c r="AQ40">
        <v>0.26</v>
      </c>
      <c r="AR40">
        <v>0</v>
      </c>
      <c r="AS40">
        <v>0</v>
      </c>
      <c r="AT40">
        <v>70</v>
      </c>
      <c r="AU40">
        <v>10</v>
      </c>
      <c r="AV40">
        <v>1</v>
      </c>
      <c r="AW40">
        <v>1</v>
      </c>
      <c r="AZ40">
        <v>1</v>
      </c>
      <c r="BA40">
        <v>1</v>
      </c>
      <c r="BB40">
        <v>1</v>
      </c>
      <c r="BC40">
        <v>1</v>
      </c>
      <c r="BD40" t="s">
        <v>3</v>
      </c>
      <c r="BE40" t="s">
        <v>3</v>
      </c>
      <c r="BF40" t="s">
        <v>3</v>
      </c>
      <c r="BG40" t="s">
        <v>3</v>
      </c>
      <c r="BH40">
        <v>0</v>
      </c>
      <c r="BI40">
        <v>4</v>
      </c>
      <c r="BJ40" t="s">
        <v>67</v>
      </c>
      <c r="BM40">
        <v>0</v>
      </c>
      <c r="BN40">
        <v>0</v>
      </c>
      <c r="BO40" t="s">
        <v>3</v>
      </c>
      <c r="BP40">
        <v>0</v>
      </c>
      <c r="BQ40">
        <v>1</v>
      </c>
      <c r="BR40">
        <v>0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 t="s">
        <v>3</v>
      </c>
      <c r="BZ40">
        <v>70</v>
      </c>
      <c r="CA40">
        <v>10</v>
      </c>
      <c r="CB40" t="s">
        <v>3</v>
      </c>
      <c r="CE40">
        <v>0</v>
      </c>
      <c r="CF40">
        <v>0</v>
      </c>
      <c r="CG40">
        <v>0</v>
      </c>
      <c r="CM40">
        <v>0</v>
      </c>
      <c r="CN40" t="s">
        <v>3</v>
      </c>
      <c r="CO40">
        <v>0</v>
      </c>
      <c r="CP40">
        <f t="shared" si="35"/>
        <v>694.26</v>
      </c>
      <c r="CQ40">
        <f t="shared" si="36"/>
        <v>50.29</v>
      </c>
      <c r="CR40">
        <f t="shared" si="57"/>
        <v>0</v>
      </c>
      <c r="CS40">
        <f t="shared" si="37"/>
        <v>0</v>
      </c>
      <c r="CT40">
        <f t="shared" si="38"/>
        <v>181.13</v>
      </c>
      <c r="CU40">
        <f t="shared" si="39"/>
        <v>0</v>
      </c>
      <c r="CV40">
        <f t="shared" si="40"/>
        <v>0.26</v>
      </c>
      <c r="CW40">
        <f t="shared" si="41"/>
        <v>0</v>
      </c>
      <c r="CX40">
        <f t="shared" si="42"/>
        <v>0</v>
      </c>
      <c r="CY40">
        <f t="shared" si="43"/>
        <v>380.37299999999993</v>
      </c>
      <c r="CZ40">
        <f t="shared" si="44"/>
        <v>54.338999999999999</v>
      </c>
      <c r="DC40" t="s">
        <v>3</v>
      </c>
      <c r="DD40" t="s">
        <v>3</v>
      </c>
      <c r="DE40" t="s">
        <v>3</v>
      </c>
      <c r="DF40" t="s">
        <v>3</v>
      </c>
      <c r="DG40" t="s">
        <v>3</v>
      </c>
      <c r="DH40" t="s">
        <v>3</v>
      </c>
      <c r="DI40" t="s">
        <v>3</v>
      </c>
      <c r="DJ40" t="s">
        <v>3</v>
      </c>
      <c r="DK40" t="s">
        <v>3</v>
      </c>
      <c r="DL40" t="s">
        <v>3</v>
      </c>
      <c r="DM40" t="s">
        <v>3</v>
      </c>
      <c r="DN40">
        <v>0</v>
      </c>
      <c r="DO40">
        <v>0</v>
      </c>
      <c r="DP40">
        <v>1</v>
      </c>
      <c r="DQ40">
        <v>1</v>
      </c>
      <c r="DU40">
        <v>1010</v>
      </c>
      <c r="DV40" t="s">
        <v>25</v>
      </c>
      <c r="DW40" t="s">
        <v>25</v>
      </c>
      <c r="DX40">
        <v>1</v>
      </c>
      <c r="DZ40" t="s">
        <v>3</v>
      </c>
      <c r="EA40" t="s">
        <v>3</v>
      </c>
      <c r="EB40" t="s">
        <v>3</v>
      </c>
      <c r="EC40" t="s">
        <v>3</v>
      </c>
      <c r="EE40">
        <v>63408733</v>
      </c>
      <c r="EF40">
        <v>1</v>
      </c>
      <c r="EG40" t="s">
        <v>28</v>
      </c>
      <c r="EH40">
        <v>0</v>
      </c>
      <c r="EI40" t="s">
        <v>3</v>
      </c>
      <c r="EJ40">
        <v>4</v>
      </c>
      <c r="EK40">
        <v>0</v>
      </c>
      <c r="EL40" t="s">
        <v>29</v>
      </c>
      <c r="EM40" t="s">
        <v>30</v>
      </c>
      <c r="EO40" t="s">
        <v>3</v>
      </c>
      <c r="EQ40">
        <v>1024</v>
      </c>
      <c r="ER40">
        <v>231.42</v>
      </c>
      <c r="ES40">
        <v>50.29</v>
      </c>
      <c r="ET40">
        <v>0</v>
      </c>
      <c r="EU40">
        <v>0</v>
      </c>
      <c r="EV40">
        <v>181.13</v>
      </c>
      <c r="EW40">
        <v>0.26</v>
      </c>
      <c r="EX40">
        <v>0</v>
      </c>
      <c r="EY40">
        <v>0</v>
      </c>
      <c r="FQ40">
        <v>0</v>
      </c>
      <c r="FR40">
        <v>0</v>
      </c>
      <c r="FS40">
        <v>0</v>
      </c>
      <c r="FX40">
        <v>70</v>
      </c>
      <c r="FY40">
        <v>10</v>
      </c>
      <c r="GA40" t="s">
        <v>3</v>
      </c>
      <c r="GD40">
        <v>0</v>
      </c>
      <c r="GF40">
        <v>-1532930147</v>
      </c>
      <c r="GG40">
        <v>2</v>
      </c>
      <c r="GH40">
        <v>1</v>
      </c>
      <c r="GI40">
        <v>-2</v>
      </c>
      <c r="GJ40">
        <v>0</v>
      </c>
      <c r="GK40">
        <f>ROUND(R40*(R12)/100,2)</f>
        <v>0</v>
      </c>
      <c r="GL40">
        <f t="shared" si="45"/>
        <v>0</v>
      </c>
      <c r="GM40">
        <f t="shared" si="46"/>
        <v>1128.97</v>
      </c>
      <c r="GN40">
        <f t="shared" si="47"/>
        <v>0</v>
      </c>
      <c r="GO40">
        <f t="shared" si="48"/>
        <v>0</v>
      </c>
      <c r="GP40">
        <f t="shared" si="49"/>
        <v>1128.97</v>
      </c>
      <c r="GR40">
        <v>0</v>
      </c>
      <c r="GS40">
        <v>3</v>
      </c>
      <c r="GT40">
        <v>0</v>
      </c>
      <c r="GU40" t="s">
        <v>3</v>
      </c>
      <c r="GV40">
        <f t="shared" si="50"/>
        <v>0</v>
      </c>
      <c r="GW40">
        <v>1</v>
      </c>
      <c r="GX40">
        <f t="shared" si="51"/>
        <v>0</v>
      </c>
      <c r="HA40">
        <v>0</v>
      </c>
      <c r="HB40">
        <v>0</v>
      </c>
      <c r="HC40">
        <f t="shared" si="52"/>
        <v>0</v>
      </c>
      <c r="HE40" t="s">
        <v>3</v>
      </c>
      <c r="HF40" t="s">
        <v>3</v>
      </c>
      <c r="HM40" t="s">
        <v>3</v>
      </c>
      <c r="HN40" t="s">
        <v>3</v>
      </c>
      <c r="HO40" t="s">
        <v>3</v>
      </c>
      <c r="HP40" t="s">
        <v>3</v>
      </c>
      <c r="HQ40" t="s">
        <v>3</v>
      </c>
      <c r="HS40">
        <v>0</v>
      </c>
      <c r="IK40">
        <v>0</v>
      </c>
    </row>
    <row r="41" spans="1:245" x14ac:dyDescent="0.2">
      <c r="A41">
        <v>17</v>
      </c>
      <c r="B41">
        <v>1</v>
      </c>
      <c r="C41">
        <f>ROW(SmtRes!A46)</f>
        <v>46</v>
      </c>
      <c r="D41">
        <f>ROW(EtalonRes!A46)</f>
        <v>46</v>
      </c>
      <c r="E41" t="s">
        <v>3</v>
      </c>
      <c r="F41" t="s">
        <v>60</v>
      </c>
      <c r="G41" t="s">
        <v>68</v>
      </c>
      <c r="H41" t="s">
        <v>25</v>
      </c>
      <c r="I41">
        <v>5</v>
      </c>
      <c r="J41">
        <v>0</v>
      </c>
      <c r="K41">
        <v>5</v>
      </c>
      <c r="O41">
        <f t="shared" si="21"/>
        <v>2131.65</v>
      </c>
      <c r="P41">
        <f t="shared" si="22"/>
        <v>250.7</v>
      </c>
      <c r="Q41">
        <f t="shared" si="23"/>
        <v>0</v>
      </c>
      <c r="R41">
        <f t="shared" si="24"/>
        <v>0</v>
      </c>
      <c r="S41">
        <f t="shared" si="25"/>
        <v>1880.95</v>
      </c>
      <c r="T41">
        <f t="shared" si="26"/>
        <v>0</v>
      </c>
      <c r="U41">
        <f t="shared" si="27"/>
        <v>2.7</v>
      </c>
      <c r="V41">
        <f t="shared" si="28"/>
        <v>0</v>
      </c>
      <c r="W41">
        <f t="shared" si="29"/>
        <v>0</v>
      </c>
      <c r="X41">
        <f t="shared" si="30"/>
        <v>1316.67</v>
      </c>
      <c r="Y41">
        <f t="shared" si="31"/>
        <v>188.1</v>
      </c>
      <c r="AA41">
        <v>-1</v>
      </c>
      <c r="AB41">
        <f t="shared" si="32"/>
        <v>426.33</v>
      </c>
      <c r="AC41">
        <f t="shared" si="53"/>
        <v>50.14</v>
      </c>
      <c r="AD41">
        <f t="shared" si="54"/>
        <v>0</v>
      </c>
      <c r="AE41">
        <f t="shared" si="55"/>
        <v>0</v>
      </c>
      <c r="AF41">
        <f t="shared" si="55"/>
        <v>376.19</v>
      </c>
      <c r="AG41">
        <f t="shared" si="33"/>
        <v>0</v>
      </c>
      <c r="AH41">
        <f t="shared" si="56"/>
        <v>0.54</v>
      </c>
      <c r="AI41">
        <f t="shared" si="56"/>
        <v>0</v>
      </c>
      <c r="AJ41">
        <f t="shared" si="34"/>
        <v>0</v>
      </c>
      <c r="AK41">
        <v>426.33</v>
      </c>
      <c r="AL41">
        <v>50.14</v>
      </c>
      <c r="AM41">
        <v>0</v>
      </c>
      <c r="AN41">
        <v>0</v>
      </c>
      <c r="AO41">
        <v>376.19</v>
      </c>
      <c r="AP41">
        <v>0</v>
      </c>
      <c r="AQ41">
        <v>0.54</v>
      </c>
      <c r="AR41">
        <v>0</v>
      </c>
      <c r="AS41">
        <v>0</v>
      </c>
      <c r="AT41">
        <v>70</v>
      </c>
      <c r="AU41">
        <v>10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4</v>
      </c>
      <c r="BJ41" t="s">
        <v>62</v>
      </c>
      <c r="BM41">
        <v>0</v>
      </c>
      <c r="BN41">
        <v>0</v>
      </c>
      <c r="BO41" t="s">
        <v>3</v>
      </c>
      <c r="BP41">
        <v>0</v>
      </c>
      <c r="BQ41">
        <v>1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70</v>
      </c>
      <c r="CA41">
        <v>10</v>
      </c>
      <c r="CB41" t="s">
        <v>3</v>
      </c>
      <c r="CE41">
        <v>0</v>
      </c>
      <c r="CF41">
        <v>0</v>
      </c>
      <c r="CG41">
        <v>0</v>
      </c>
      <c r="CM41">
        <v>0</v>
      </c>
      <c r="CN41" t="s">
        <v>3</v>
      </c>
      <c r="CO41">
        <v>0</v>
      </c>
      <c r="CP41">
        <f t="shared" si="35"/>
        <v>2131.65</v>
      </c>
      <c r="CQ41">
        <f t="shared" si="36"/>
        <v>50.14</v>
      </c>
      <c r="CR41">
        <f t="shared" si="57"/>
        <v>0</v>
      </c>
      <c r="CS41">
        <f t="shared" si="37"/>
        <v>0</v>
      </c>
      <c r="CT41">
        <f t="shared" si="38"/>
        <v>376.19</v>
      </c>
      <c r="CU41">
        <f t="shared" si="39"/>
        <v>0</v>
      </c>
      <c r="CV41">
        <f t="shared" si="40"/>
        <v>0.54</v>
      </c>
      <c r="CW41">
        <f t="shared" si="41"/>
        <v>0</v>
      </c>
      <c r="CX41">
        <f t="shared" si="42"/>
        <v>0</v>
      </c>
      <c r="CY41">
        <f t="shared" si="43"/>
        <v>1316.665</v>
      </c>
      <c r="CZ41">
        <f t="shared" si="44"/>
        <v>188.095</v>
      </c>
      <c r="DC41" t="s">
        <v>3</v>
      </c>
      <c r="DD41" t="s">
        <v>3</v>
      </c>
      <c r="DE41" t="s">
        <v>3</v>
      </c>
      <c r="DF41" t="s">
        <v>3</v>
      </c>
      <c r="DG41" t="s">
        <v>3</v>
      </c>
      <c r="DH41" t="s">
        <v>3</v>
      </c>
      <c r="DI41" t="s">
        <v>3</v>
      </c>
      <c r="DJ41" t="s">
        <v>3</v>
      </c>
      <c r="DK41" t="s">
        <v>3</v>
      </c>
      <c r="DL41" t="s">
        <v>3</v>
      </c>
      <c r="DM41" t="s">
        <v>3</v>
      </c>
      <c r="DN41">
        <v>0</v>
      </c>
      <c r="DO41">
        <v>0</v>
      </c>
      <c r="DP41">
        <v>1</v>
      </c>
      <c r="DQ41">
        <v>1</v>
      </c>
      <c r="DU41">
        <v>1010</v>
      </c>
      <c r="DV41" t="s">
        <v>25</v>
      </c>
      <c r="DW41" t="s">
        <v>25</v>
      </c>
      <c r="DX41">
        <v>1</v>
      </c>
      <c r="DZ41" t="s">
        <v>3</v>
      </c>
      <c r="EA41" t="s">
        <v>3</v>
      </c>
      <c r="EB41" t="s">
        <v>3</v>
      </c>
      <c r="EC41" t="s">
        <v>3</v>
      </c>
      <c r="EE41">
        <v>63408733</v>
      </c>
      <c r="EF41">
        <v>1</v>
      </c>
      <c r="EG41" t="s">
        <v>28</v>
      </c>
      <c r="EH41">
        <v>0</v>
      </c>
      <c r="EI41" t="s">
        <v>3</v>
      </c>
      <c r="EJ41">
        <v>4</v>
      </c>
      <c r="EK41">
        <v>0</v>
      </c>
      <c r="EL41" t="s">
        <v>29</v>
      </c>
      <c r="EM41" t="s">
        <v>30</v>
      </c>
      <c r="EO41" t="s">
        <v>3</v>
      </c>
      <c r="EQ41">
        <v>1024</v>
      </c>
      <c r="ER41">
        <v>426.33</v>
      </c>
      <c r="ES41">
        <v>50.14</v>
      </c>
      <c r="ET41">
        <v>0</v>
      </c>
      <c r="EU41">
        <v>0</v>
      </c>
      <c r="EV41">
        <v>376.19</v>
      </c>
      <c r="EW41">
        <v>0.54</v>
      </c>
      <c r="EX41">
        <v>0</v>
      </c>
      <c r="EY41">
        <v>0</v>
      </c>
      <c r="FQ41">
        <v>0</v>
      </c>
      <c r="FR41">
        <v>0</v>
      </c>
      <c r="FS41">
        <v>0</v>
      </c>
      <c r="FX41">
        <v>70</v>
      </c>
      <c r="FY41">
        <v>10</v>
      </c>
      <c r="GA41" t="s">
        <v>3</v>
      </c>
      <c r="GD41">
        <v>0</v>
      </c>
      <c r="GF41">
        <v>-1857490688</v>
      </c>
      <c r="GG41">
        <v>2</v>
      </c>
      <c r="GH41">
        <v>1</v>
      </c>
      <c r="GI41">
        <v>-2</v>
      </c>
      <c r="GJ41">
        <v>0</v>
      </c>
      <c r="GK41">
        <f>ROUND(R41*(R12)/100,2)</f>
        <v>0</v>
      </c>
      <c r="GL41">
        <f t="shared" si="45"/>
        <v>0</v>
      </c>
      <c r="GM41">
        <f t="shared" si="46"/>
        <v>3636.42</v>
      </c>
      <c r="GN41">
        <f t="shared" si="47"/>
        <v>0</v>
      </c>
      <c r="GO41">
        <f t="shared" si="48"/>
        <v>0</v>
      </c>
      <c r="GP41">
        <f t="shared" si="49"/>
        <v>3636.42</v>
      </c>
      <c r="GR41">
        <v>0</v>
      </c>
      <c r="GS41">
        <v>3</v>
      </c>
      <c r="GT41">
        <v>0</v>
      </c>
      <c r="GU41" t="s">
        <v>3</v>
      </c>
      <c r="GV41">
        <f t="shared" si="50"/>
        <v>0</v>
      </c>
      <c r="GW41">
        <v>1</v>
      </c>
      <c r="GX41">
        <f t="shared" si="51"/>
        <v>0</v>
      </c>
      <c r="HA41">
        <v>0</v>
      </c>
      <c r="HB41">
        <v>0</v>
      </c>
      <c r="HC41">
        <f t="shared" si="52"/>
        <v>0</v>
      </c>
      <c r="HE41" t="s">
        <v>3</v>
      </c>
      <c r="HF41" t="s">
        <v>3</v>
      </c>
      <c r="HM41" t="s">
        <v>3</v>
      </c>
      <c r="HN41" t="s">
        <v>3</v>
      </c>
      <c r="HO41" t="s">
        <v>3</v>
      </c>
      <c r="HP41" t="s">
        <v>3</v>
      </c>
      <c r="HQ41" t="s">
        <v>3</v>
      </c>
      <c r="HS41">
        <v>0</v>
      </c>
      <c r="IK41">
        <v>0</v>
      </c>
    </row>
    <row r="42" spans="1:245" x14ac:dyDescent="0.2">
      <c r="A42">
        <v>17</v>
      </c>
      <c r="B42">
        <v>1</v>
      </c>
      <c r="C42">
        <f>ROW(SmtRes!A49)</f>
        <v>49</v>
      </c>
      <c r="D42">
        <f>ROW(EtalonRes!A49)</f>
        <v>49</v>
      </c>
      <c r="E42" t="s">
        <v>3</v>
      </c>
      <c r="F42" t="s">
        <v>69</v>
      </c>
      <c r="G42" t="s">
        <v>70</v>
      </c>
      <c r="H42" t="s">
        <v>71</v>
      </c>
      <c r="I42">
        <v>3.1</v>
      </c>
      <c r="J42">
        <v>0</v>
      </c>
      <c r="K42">
        <v>3.1</v>
      </c>
      <c r="O42">
        <f t="shared" si="21"/>
        <v>788.52</v>
      </c>
      <c r="P42">
        <f t="shared" si="22"/>
        <v>11.07</v>
      </c>
      <c r="Q42">
        <f t="shared" si="23"/>
        <v>0</v>
      </c>
      <c r="R42">
        <f t="shared" si="24"/>
        <v>0</v>
      </c>
      <c r="S42">
        <f t="shared" si="25"/>
        <v>777.45</v>
      </c>
      <c r="T42">
        <f t="shared" si="26"/>
        <v>0</v>
      </c>
      <c r="U42">
        <f t="shared" si="27"/>
        <v>1.1159999999999999</v>
      </c>
      <c r="V42">
        <f t="shared" si="28"/>
        <v>0</v>
      </c>
      <c r="W42">
        <f t="shared" si="29"/>
        <v>0</v>
      </c>
      <c r="X42">
        <f t="shared" si="30"/>
        <v>544.22</v>
      </c>
      <c r="Y42">
        <f t="shared" si="31"/>
        <v>77.75</v>
      </c>
      <c r="AA42">
        <v>-1</v>
      </c>
      <c r="AB42">
        <f t="shared" si="32"/>
        <v>254.36</v>
      </c>
      <c r="AC42">
        <f t="shared" si="53"/>
        <v>3.57</v>
      </c>
      <c r="AD42">
        <f t="shared" si="54"/>
        <v>0</v>
      </c>
      <c r="AE42">
        <f t="shared" si="55"/>
        <v>0</v>
      </c>
      <c r="AF42">
        <f t="shared" si="55"/>
        <v>250.79</v>
      </c>
      <c r="AG42">
        <f t="shared" si="33"/>
        <v>0</v>
      </c>
      <c r="AH42">
        <f t="shared" si="56"/>
        <v>0.36</v>
      </c>
      <c r="AI42">
        <f t="shared" si="56"/>
        <v>0</v>
      </c>
      <c r="AJ42">
        <f t="shared" si="34"/>
        <v>0</v>
      </c>
      <c r="AK42">
        <v>254.36</v>
      </c>
      <c r="AL42">
        <v>3.57</v>
      </c>
      <c r="AM42">
        <v>0</v>
      </c>
      <c r="AN42">
        <v>0</v>
      </c>
      <c r="AO42">
        <v>250.79</v>
      </c>
      <c r="AP42">
        <v>0</v>
      </c>
      <c r="AQ42">
        <v>0.36</v>
      </c>
      <c r="AR42">
        <v>0</v>
      </c>
      <c r="AS42">
        <v>0</v>
      </c>
      <c r="AT42">
        <v>70</v>
      </c>
      <c r="AU42">
        <v>10</v>
      </c>
      <c r="AV42">
        <v>1</v>
      </c>
      <c r="AW42">
        <v>1</v>
      </c>
      <c r="AZ42">
        <v>1</v>
      </c>
      <c r="BA42">
        <v>1</v>
      </c>
      <c r="BB42">
        <v>1</v>
      </c>
      <c r="BC42">
        <v>1</v>
      </c>
      <c r="BD42" t="s">
        <v>3</v>
      </c>
      <c r="BE42" t="s">
        <v>3</v>
      </c>
      <c r="BF42" t="s">
        <v>3</v>
      </c>
      <c r="BG42" t="s">
        <v>3</v>
      </c>
      <c r="BH42">
        <v>0</v>
      </c>
      <c r="BI42">
        <v>4</v>
      </c>
      <c r="BJ42" t="s">
        <v>72</v>
      </c>
      <c r="BM42">
        <v>0</v>
      </c>
      <c r="BN42">
        <v>0</v>
      </c>
      <c r="BO42" t="s">
        <v>3</v>
      </c>
      <c r="BP42">
        <v>0</v>
      </c>
      <c r="BQ42">
        <v>1</v>
      </c>
      <c r="BR42">
        <v>0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 t="s">
        <v>3</v>
      </c>
      <c r="BZ42">
        <v>70</v>
      </c>
      <c r="CA42">
        <v>10</v>
      </c>
      <c r="CB42" t="s">
        <v>3</v>
      </c>
      <c r="CE42">
        <v>0</v>
      </c>
      <c r="CF42">
        <v>0</v>
      </c>
      <c r="CG42">
        <v>0</v>
      </c>
      <c r="CM42">
        <v>0</v>
      </c>
      <c r="CN42" t="s">
        <v>3</v>
      </c>
      <c r="CO42">
        <v>0</v>
      </c>
      <c r="CP42">
        <f t="shared" si="35"/>
        <v>788.5200000000001</v>
      </c>
      <c r="CQ42">
        <f t="shared" si="36"/>
        <v>3.57</v>
      </c>
      <c r="CR42">
        <f t="shared" si="57"/>
        <v>0</v>
      </c>
      <c r="CS42">
        <f t="shared" si="37"/>
        <v>0</v>
      </c>
      <c r="CT42">
        <f t="shared" si="38"/>
        <v>250.79</v>
      </c>
      <c r="CU42">
        <f t="shared" si="39"/>
        <v>0</v>
      </c>
      <c r="CV42">
        <f t="shared" si="40"/>
        <v>0.36</v>
      </c>
      <c r="CW42">
        <f t="shared" si="41"/>
        <v>0</v>
      </c>
      <c r="CX42">
        <f t="shared" si="42"/>
        <v>0</v>
      </c>
      <c r="CY42">
        <f t="shared" si="43"/>
        <v>544.21500000000003</v>
      </c>
      <c r="CZ42">
        <f t="shared" si="44"/>
        <v>77.745000000000005</v>
      </c>
      <c r="DC42" t="s">
        <v>3</v>
      </c>
      <c r="DD42" t="s">
        <v>3</v>
      </c>
      <c r="DE42" t="s">
        <v>3</v>
      </c>
      <c r="DF42" t="s">
        <v>3</v>
      </c>
      <c r="DG42" t="s">
        <v>3</v>
      </c>
      <c r="DH42" t="s">
        <v>3</v>
      </c>
      <c r="DI42" t="s">
        <v>3</v>
      </c>
      <c r="DJ42" t="s">
        <v>3</v>
      </c>
      <c r="DK42" t="s">
        <v>3</v>
      </c>
      <c r="DL42" t="s">
        <v>3</v>
      </c>
      <c r="DM42" t="s">
        <v>3</v>
      </c>
      <c r="DN42">
        <v>0</v>
      </c>
      <c r="DO42">
        <v>0</v>
      </c>
      <c r="DP42">
        <v>1</v>
      </c>
      <c r="DQ42">
        <v>1</v>
      </c>
      <c r="DU42">
        <v>1010</v>
      </c>
      <c r="DV42" t="s">
        <v>71</v>
      </c>
      <c r="DW42" t="s">
        <v>71</v>
      </c>
      <c r="DX42">
        <v>10</v>
      </c>
      <c r="DZ42" t="s">
        <v>3</v>
      </c>
      <c r="EA42" t="s">
        <v>3</v>
      </c>
      <c r="EB42" t="s">
        <v>3</v>
      </c>
      <c r="EC42" t="s">
        <v>3</v>
      </c>
      <c r="EE42">
        <v>63408733</v>
      </c>
      <c r="EF42">
        <v>1</v>
      </c>
      <c r="EG42" t="s">
        <v>28</v>
      </c>
      <c r="EH42">
        <v>0</v>
      </c>
      <c r="EI42" t="s">
        <v>3</v>
      </c>
      <c r="EJ42">
        <v>4</v>
      </c>
      <c r="EK42">
        <v>0</v>
      </c>
      <c r="EL42" t="s">
        <v>29</v>
      </c>
      <c r="EM42" t="s">
        <v>30</v>
      </c>
      <c r="EO42" t="s">
        <v>3</v>
      </c>
      <c r="EQ42">
        <v>1024</v>
      </c>
      <c r="ER42">
        <v>254.36</v>
      </c>
      <c r="ES42">
        <v>3.57</v>
      </c>
      <c r="ET42">
        <v>0</v>
      </c>
      <c r="EU42">
        <v>0</v>
      </c>
      <c r="EV42">
        <v>250.79</v>
      </c>
      <c r="EW42">
        <v>0.36</v>
      </c>
      <c r="EX42">
        <v>0</v>
      </c>
      <c r="EY42">
        <v>0</v>
      </c>
      <c r="FQ42">
        <v>0</v>
      </c>
      <c r="FR42">
        <v>0</v>
      </c>
      <c r="FS42">
        <v>0</v>
      </c>
      <c r="FX42">
        <v>70</v>
      </c>
      <c r="FY42">
        <v>10</v>
      </c>
      <c r="GA42" t="s">
        <v>3</v>
      </c>
      <c r="GD42">
        <v>0</v>
      </c>
      <c r="GF42">
        <v>-1545574183</v>
      </c>
      <c r="GG42">
        <v>2</v>
      </c>
      <c r="GH42">
        <v>1</v>
      </c>
      <c r="GI42">
        <v>-2</v>
      </c>
      <c r="GJ42">
        <v>0</v>
      </c>
      <c r="GK42">
        <f>ROUND(R42*(R12)/100,2)</f>
        <v>0</v>
      </c>
      <c r="GL42">
        <f t="shared" si="45"/>
        <v>0</v>
      </c>
      <c r="GM42">
        <f t="shared" si="46"/>
        <v>1410.49</v>
      </c>
      <c r="GN42">
        <f t="shared" si="47"/>
        <v>0</v>
      </c>
      <c r="GO42">
        <f t="shared" si="48"/>
        <v>0</v>
      </c>
      <c r="GP42">
        <f t="shared" si="49"/>
        <v>1410.49</v>
      </c>
      <c r="GR42">
        <v>0</v>
      </c>
      <c r="GS42">
        <v>3</v>
      </c>
      <c r="GT42">
        <v>0</v>
      </c>
      <c r="GU42" t="s">
        <v>3</v>
      </c>
      <c r="GV42">
        <f t="shared" si="50"/>
        <v>0</v>
      </c>
      <c r="GW42">
        <v>1</v>
      </c>
      <c r="GX42">
        <f t="shared" si="51"/>
        <v>0</v>
      </c>
      <c r="HA42">
        <v>0</v>
      </c>
      <c r="HB42">
        <v>0</v>
      </c>
      <c r="HC42">
        <f t="shared" si="52"/>
        <v>0</v>
      </c>
      <c r="HE42" t="s">
        <v>3</v>
      </c>
      <c r="HF42" t="s">
        <v>3</v>
      </c>
      <c r="HM42" t="s">
        <v>3</v>
      </c>
      <c r="HN42" t="s">
        <v>3</v>
      </c>
      <c r="HO42" t="s">
        <v>3</v>
      </c>
      <c r="HP42" t="s">
        <v>3</v>
      </c>
      <c r="HQ42" t="s">
        <v>3</v>
      </c>
      <c r="HS42">
        <v>0</v>
      </c>
      <c r="IK42">
        <v>0</v>
      </c>
    </row>
    <row r="44" spans="1:245" x14ac:dyDescent="0.2">
      <c r="A44" s="1">
        <v>5</v>
      </c>
      <c r="B44" s="1">
        <v>1</v>
      </c>
      <c r="C44" s="1"/>
      <c r="D44" s="1">
        <f>ROW(A52)</f>
        <v>52</v>
      </c>
      <c r="E44" s="1"/>
      <c r="F44" s="1" t="s">
        <v>73</v>
      </c>
      <c r="G44" s="1" t="s">
        <v>74</v>
      </c>
      <c r="H44" s="1" t="s">
        <v>3</v>
      </c>
      <c r="I44" s="1">
        <v>0</v>
      </c>
      <c r="J44" s="1"/>
      <c r="K44" s="1">
        <v>-1</v>
      </c>
      <c r="L44" s="1"/>
      <c r="M44" s="1" t="s">
        <v>3</v>
      </c>
      <c r="N44" s="1"/>
      <c r="O44" s="1"/>
      <c r="P44" s="1"/>
      <c r="Q44" s="1"/>
      <c r="R44" s="1"/>
      <c r="S44" s="1">
        <v>0</v>
      </c>
      <c r="T44" s="1"/>
      <c r="U44" s="1" t="s">
        <v>3</v>
      </c>
      <c r="V44" s="1">
        <v>0</v>
      </c>
      <c r="W44" s="1"/>
      <c r="X44" s="1"/>
      <c r="Y44" s="1"/>
      <c r="Z44" s="1"/>
      <c r="AA44" s="1"/>
      <c r="AB44" s="1" t="s">
        <v>3</v>
      </c>
      <c r="AC44" s="1" t="s">
        <v>3</v>
      </c>
      <c r="AD44" s="1" t="s">
        <v>3</v>
      </c>
      <c r="AE44" s="1" t="s">
        <v>3</v>
      </c>
      <c r="AF44" s="1" t="s">
        <v>3</v>
      </c>
      <c r="AG44" s="1" t="s">
        <v>3</v>
      </c>
      <c r="AH44" s="1"/>
      <c r="AI44" s="1"/>
      <c r="AJ44" s="1"/>
      <c r="AK44" s="1"/>
      <c r="AL44" s="1"/>
      <c r="AM44" s="1"/>
      <c r="AN44" s="1"/>
      <c r="AO44" s="1"/>
      <c r="AP44" s="1" t="s">
        <v>3</v>
      </c>
      <c r="AQ44" s="1" t="s">
        <v>3</v>
      </c>
      <c r="AR44" s="1" t="s">
        <v>3</v>
      </c>
      <c r="AS44" s="1"/>
      <c r="AT44" s="1"/>
      <c r="AU44" s="1"/>
      <c r="AV44" s="1"/>
      <c r="AW44" s="1"/>
      <c r="AX44" s="1"/>
      <c r="AY44" s="1"/>
      <c r="AZ44" s="1" t="s">
        <v>3</v>
      </c>
      <c r="BA44" s="1"/>
      <c r="BB44" s="1" t="s">
        <v>3</v>
      </c>
      <c r="BC44" s="1" t="s">
        <v>3</v>
      </c>
      <c r="BD44" s="1" t="s">
        <v>3</v>
      </c>
      <c r="BE44" s="1" t="s">
        <v>3</v>
      </c>
      <c r="BF44" s="1" t="s">
        <v>3</v>
      </c>
      <c r="BG44" s="1" t="s">
        <v>3</v>
      </c>
      <c r="BH44" s="1" t="s">
        <v>3</v>
      </c>
      <c r="BI44" s="1" t="s">
        <v>3</v>
      </c>
      <c r="BJ44" s="1" t="s">
        <v>3</v>
      </c>
      <c r="BK44" s="1" t="s">
        <v>3</v>
      </c>
      <c r="BL44" s="1" t="s">
        <v>3</v>
      </c>
      <c r="BM44" s="1" t="s">
        <v>3</v>
      </c>
      <c r="BN44" s="1" t="s">
        <v>3</v>
      </c>
      <c r="BO44" s="1" t="s">
        <v>3</v>
      </c>
      <c r="BP44" s="1" t="s">
        <v>3</v>
      </c>
      <c r="BQ44" s="1"/>
      <c r="BR44" s="1"/>
      <c r="BS44" s="1"/>
      <c r="BT44" s="1"/>
      <c r="BU44" s="1"/>
      <c r="BV44" s="1"/>
      <c r="BW44" s="1"/>
      <c r="BX44" s="1">
        <v>0</v>
      </c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>
        <v>0</v>
      </c>
    </row>
    <row r="46" spans="1:245" x14ac:dyDescent="0.2">
      <c r="A46" s="6">
        <v>52</v>
      </c>
      <c r="B46" s="6">
        <f t="shared" ref="B46:G46" si="58">B52</f>
        <v>1</v>
      </c>
      <c r="C46" s="6">
        <f t="shared" si="58"/>
        <v>5</v>
      </c>
      <c r="D46" s="6">
        <f t="shared" si="58"/>
        <v>44</v>
      </c>
      <c r="E46" s="6">
        <f t="shared" si="58"/>
        <v>0</v>
      </c>
      <c r="F46" s="6" t="str">
        <f t="shared" si="58"/>
        <v>Новый подраздел</v>
      </c>
      <c r="G46" s="6" t="str">
        <f t="shared" si="58"/>
        <v>Аспирационные извещатели</v>
      </c>
      <c r="H46" s="6"/>
      <c r="I46" s="6"/>
      <c r="J46" s="6"/>
      <c r="K46" s="6"/>
      <c r="L46" s="6"/>
      <c r="M46" s="6"/>
      <c r="N46" s="6"/>
      <c r="O46" s="6">
        <f t="shared" ref="O46:AT46" si="59">O52</f>
        <v>0</v>
      </c>
      <c r="P46" s="6">
        <f t="shared" si="59"/>
        <v>0</v>
      </c>
      <c r="Q46" s="6">
        <f t="shared" si="59"/>
        <v>0</v>
      </c>
      <c r="R46" s="6">
        <f t="shared" si="59"/>
        <v>0</v>
      </c>
      <c r="S46" s="6">
        <f t="shared" si="59"/>
        <v>0</v>
      </c>
      <c r="T46" s="6">
        <f t="shared" si="59"/>
        <v>0</v>
      </c>
      <c r="U46" s="6">
        <f t="shared" si="59"/>
        <v>0</v>
      </c>
      <c r="V46" s="6">
        <f t="shared" si="59"/>
        <v>0</v>
      </c>
      <c r="W46" s="6">
        <f t="shared" si="59"/>
        <v>0</v>
      </c>
      <c r="X46" s="6">
        <f t="shared" si="59"/>
        <v>0</v>
      </c>
      <c r="Y46" s="6">
        <f t="shared" si="59"/>
        <v>0</v>
      </c>
      <c r="Z46" s="6">
        <f t="shared" si="59"/>
        <v>0</v>
      </c>
      <c r="AA46" s="6">
        <f t="shared" si="59"/>
        <v>0</v>
      </c>
      <c r="AB46" s="6">
        <f t="shared" si="59"/>
        <v>0</v>
      </c>
      <c r="AC46" s="6">
        <f t="shared" si="59"/>
        <v>0</v>
      </c>
      <c r="AD46" s="6">
        <f t="shared" si="59"/>
        <v>0</v>
      </c>
      <c r="AE46" s="6">
        <f t="shared" si="59"/>
        <v>0</v>
      </c>
      <c r="AF46" s="6">
        <f t="shared" si="59"/>
        <v>0</v>
      </c>
      <c r="AG46" s="6">
        <f t="shared" si="59"/>
        <v>0</v>
      </c>
      <c r="AH46" s="6">
        <f t="shared" si="59"/>
        <v>0</v>
      </c>
      <c r="AI46" s="6">
        <f t="shared" si="59"/>
        <v>0</v>
      </c>
      <c r="AJ46" s="6">
        <f t="shared" si="59"/>
        <v>0</v>
      </c>
      <c r="AK46" s="6">
        <f t="shared" si="59"/>
        <v>0</v>
      </c>
      <c r="AL46" s="6">
        <f t="shared" si="59"/>
        <v>0</v>
      </c>
      <c r="AM46" s="6">
        <f t="shared" si="59"/>
        <v>0</v>
      </c>
      <c r="AN46" s="6">
        <f t="shared" si="59"/>
        <v>0</v>
      </c>
      <c r="AO46" s="6">
        <f t="shared" si="59"/>
        <v>0</v>
      </c>
      <c r="AP46" s="6">
        <f t="shared" si="59"/>
        <v>0</v>
      </c>
      <c r="AQ46" s="6">
        <f t="shared" si="59"/>
        <v>0</v>
      </c>
      <c r="AR46" s="6">
        <f t="shared" si="59"/>
        <v>0</v>
      </c>
      <c r="AS46" s="6">
        <f t="shared" si="59"/>
        <v>0</v>
      </c>
      <c r="AT46" s="6">
        <f t="shared" si="59"/>
        <v>0</v>
      </c>
      <c r="AU46" s="6">
        <f t="shared" ref="AU46:BZ46" si="60">AU52</f>
        <v>0</v>
      </c>
      <c r="AV46" s="6">
        <f t="shared" si="60"/>
        <v>0</v>
      </c>
      <c r="AW46" s="6">
        <f t="shared" si="60"/>
        <v>0</v>
      </c>
      <c r="AX46" s="6">
        <f t="shared" si="60"/>
        <v>0</v>
      </c>
      <c r="AY46" s="6">
        <f t="shared" si="60"/>
        <v>0</v>
      </c>
      <c r="AZ46" s="6">
        <f t="shared" si="60"/>
        <v>0</v>
      </c>
      <c r="BA46" s="6">
        <f t="shared" si="60"/>
        <v>0</v>
      </c>
      <c r="BB46" s="6">
        <f t="shared" si="60"/>
        <v>0</v>
      </c>
      <c r="BC46" s="6">
        <f t="shared" si="60"/>
        <v>0</v>
      </c>
      <c r="BD46" s="6">
        <f t="shared" si="60"/>
        <v>0</v>
      </c>
      <c r="BE46" s="6">
        <f t="shared" si="60"/>
        <v>0</v>
      </c>
      <c r="BF46" s="6">
        <f t="shared" si="60"/>
        <v>0</v>
      </c>
      <c r="BG46" s="6">
        <f t="shared" si="60"/>
        <v>0</v>
      </c>
      <c r="BH46" s="6">
        <f t="shared" si="60"/>
        <v>0</v>
      </c>
      <c r="BI46" s="6">
        <f t="shared" si="60"/>
        <v>0</v>
      </c>
      <c r="BJ46" s="6">
        <f t="shared" si="60"/>
        <v>0</v>
      </c>
      <c r="BK46" s="6">
        <f t="shared" si="60"/>
        <v>0</v>
      </c>
      <c r="BL46" s="6">
        <f t="shared" si="60"/>
        <v>0</v>
      </c>
      <c r="BM46" s="6">
        <f t="shared" si="60"/>
        <v>0</v>
      </c>
      <c r="BN46" s="6">
        <f t="shared" si="60"/>
        <v>0</v>
      </c>
      <c r="BO46" s="6">
        <f t="shared" si="60"/>
        <v>0</v>
      </c>
      <c r="BP46" s="6">
        <f t="shared" si="60"/>
        <v>0</v>
      </c>
      <c r="BQ46" s="6">
        <f t="shared" si="60"/>
        <v>0</v>
      </c>
      <c r="BR46" s="6">
        <f t="shared" si="60"/>
        <v>0</v>
      </c>
      <c r="BS46" s="6">
        <f t="shared" si="60"/>
        <v>0</v>
      </c>
      <c r="BT46" s="6">
        <f t="shared" si="60"/>
        <v>0</v>
      </c>
      <c r="BU46" s="6">
        <f t="shared" si="60"/>
        <v>0</v>
      </c>
      <c r="BV46" s="6">
        <f t="shared" si="60"/>
        <v>0</v>
      </c>
      <c r="BW46" s="6">
        <f t="shared" si="60"/>
        <v>0</v>
      </c>
      <c r="BX46" s="6">
        <f t="shared" si="60"/>
        <v>0</v>
      </c>
      <c r="BY46" s="6">
        <f t="shared" si="60"/>
        <v>0</v>
      </c>
      <c r="BZ46" s="6">
        <f t="shared" si="60"/>
        <v>0</v>
      </c>
      <c r="CA46" s="6">
        <f t="shared" ref="CA46:DF46" si="61">CA52</f>
        <v>0</v>
      </c>
      <c r="CB46" s="6">
        <f t="shared" si="61"/>
        <v>0</v>
      </c>
      <c r="CC46" s="6">
        <f t="shared" si="61"/>
        <v>0</v>
      </c>
      <c r="CD46" s="6">
        <f t="shared" si="61"/>
        <v>0</v>
      </c>
      <c r="CE46" s="6">
        <f t="shared" si="61"/>
        <v>0</v>
      </c>
      <c r="CF46" s="6">
        <f t="shared" si="61"/>
        <v>0</v>
      </c>
      <c r="CG46" s="6">
        <f t="shared" si="61"/>
        <v>0</v>
      </c>
      <c r="CH46" s="6">
        <f t="shared" si="61"/>
        <v>0</v>
      </c>
      <c r="CI46" s="6">
        <f t="shared" si="61"/>
        <v>0</v>
      </c>
      <c r="CJ46" s="6">
        <f t="shared" si="61"/>
        <v>0</v>
      </c>
      <c r="CK46" s="6">
        <f t="shared" si="61"/>
        <v>0</v>
      </c>
      <c r="CL46" s="6">
        <f t="shared" si="61"/>
        <v>0</v>
      </c>
      <c r="CM46" s="6">
        <f t="shared" si="61"/>
        <v>0</v>
      </c>
      <c r="CN46" s="6">
        <f t="shared" si="61"/>
        <v>0</v>
      </c>
      <c r="CO46" s="6">
        <f t="shared" si="61"/>
        <v>0</v>
      </c>
      <c r="CP46" s="6">
        <f t="shared" si="61"/>
        <v>0</v>
      </c>
      <c r="CQ46" s="6">
        <f t="shared" si="61"/>
        <v>0</v>
      </c>
      <c r="CR46" s="6">
        <f t="shared" si="61"/>
        <v>0</v>
      </c>
      <c r="CS46" s="6">
        <f t="shared" si="61"/>
        <v>0</v>
      </c>
      <c r="CT46" s="6">
        <f t="shared" si="61"/>
        <v>0</v>
      </c>
      <c r="CU46" s="6">
        <f t="shared" si="61"/>
        <v>0</v>
      </c>
      <c r="CV46" s="6">
        <f t="shared" si="61"/>
        <v>0</v>
      </c>
      <c r="CW46" s="6">
        <f t="shared" si="61"/>
        <v>0</v>
      </c>
      <c r="CX46" s="6">
        <f t="shared" si="61"/>
        <v>0</v>
      </c>
      <c r="CY46" s="6">
        <f t="shared" si="61"/>
        <v>0</v>
      </c>
      <c r="CZ46" s="6">
        <f t="shared" si="61"/>
        <v>0</v>
      </c>
      <c r="DA46" s="6">
        <f t="shared" si="61"/>
        <v>0</v>
      </c>
      <c r="DB46" s="6">
        <f t="shared" si="61"/>
        <v>0</v>
      </c>
      <c r="DC46" s="6">
        <f t="shared" si="61"/>
        <v>0</v>
      </c>
      <c r="DD46" s="6">
        <f t="shared" si="61"/>
        <v>0</v>
      </c>
      <c r="DE46" s="6">
        <f t="shared" si="61"/>
        <v>0</v>
      </c>
      <c r="DF46" s="6">
        <f t="shared" si="61"/>
        <v>0</v>
      </c>
      <c r="DG46" s="2">
        <f t="shared" ref="DG46:EL46" si="62">DG52</f>
        <v>0</v>
      </c>
      <c r="DH46" s="2">
        <f t="shared" si="62"/>
        <v>0</v>
      </c>
      <c r="DI46" s="2">
        <f t="shared" si="62"/>
        <v>0</v>
      </c>
      <c r="DJ46" s="2">
        <f t="shared" si="62"/>
        <v>0</v>
      </c>
      <c r="DK46" s="2">
        <f t="shared" si="62"/>
        <v>0</v>
      </c>
      <c r="DL46" s="2">
        <f t="shared" si="62"/>
        <v>0</v>
      </c>
      <c r="DM46" s="2">
        <f t="shared" si="62"/>
        <v>0</v>
      </c>
      <c r="DN46" s="2">
        <f t="shared" si="62"/>
        <v>0</v>
      </c>
      <c r="DO46" s="2">
        <f t="shared" si="62"/>
        <v>0</v>
      </c>
      <c r="DP46" s="2">
        <f t="shared" si="62"/>
        <v>0</v>
      </c>
      <c r="DQ46" s="2">
        <f t="shared" si="62"/>
        <v>0</v>
      </c>
      <c r="DR46" s="2">
        <f t="shared" si="62"/>
        <v>0</v>
      </c>
      <c r="DS46" s="2">
        <f t="shared" si="62"/>
        <v>0</v>
      </c>
      <c r="DT46" s="2">
        <f t="shared" si="62"/>
        <v>0</v>
      </c>
      <c r="DU46" s="2">
        <f t="shared" si="62"/>
        <v>0</v>
      </c>
      <c r="DV46" s="2">
        <f t="shared" si="62"/>
        <v>0</v>
      </c>
      <c r="DW46" s="2">
        <f t="shared" si="62"/>
        <v>0</v>
      </c>
      <c r="DX46" s="2">
        <f t="shared" si="62"/>
        <v>0</v>
      </c>
      <c r="DY46" s="2">
        <f t="shared" si="62"/>
        <v>0</v>
      </c>
      <c r="DZ46" s="2">
        <f t="shared" si="62"/>
        <v>0</v>
      </c>
      <c r="EA46" s="2">
        <f t="shared" si="62"/>
        <v>0</v>
      </c>
      <c r="EB46" s="2">
        <f t="shared" si="62"/>
        <v>0</v>
      </c>
      <c r="EC46" s="2">
        <f t="shared" si="62"/>
        <v>0</v>
      </c>
      <c r="ED46" s="2">
        <f t="shared" si="62"/>
        <v>0</v>
      </c>
      <c r="EE46" s="2">
        <f t="shared" si="62"/>
        <v>0</v>
      </c>
      <c r="EF46" s="2">
        <f t="shared" si="62"/>
        <v>0</v>
      </c>
      <c r="EG46" s="2">
        <f t="shared" si="62"/>
        <v>0</v>
      </c>
      <c r="EH46" s="2">
        <f t="shared" si="62"/>
        <v>0</v>
      </c>
      <c r="EI46" s="2">
        <f t="shared" si="62"/>
        <v>0</v>
      </c>
      <c r="EJ46" s="2">
        <f t="shared" si="62"/>
        <v>0</v>
      </c>
      <c r="EK46" s="2">
        <f t="shared" si="62"/>
        <v>0</v>
      </c>
      <c r="EL46" s="2">
        <f t="shared" si="62"/>
        <v>0</v>
      </c>
      <c r="EM46" s="2">
        <f t="shared" ref="EM46:FR46" si="63">EM52</f>
        <v>0</v>
      </c>
      <c r="EN46" s="2">
        <f t="shared" si="63"/>
        <v>0</v>
      </c>
      <c r="EO46" s="2">
        <f t="shared" si="63"/>
        <v>0</v>
      </c>
      <c r="EP46" s="2">
        <f t="shared" si="63"/>
        <v>0</v>
      </c>
      <c r="EQ46" s="2">
        <f t="shared" si="63"/>
        <v>0</v>
      </c>
      <c r="ER46" s="2">
        <f t="shared" si="63"/>
        <v>0</v>
      </c>
      <c r="ES46" s="2">
        <f t="shared" si="63"/>
        <v>0</v>
      </c>
      <c r="ET46" s="2">
        <f t="shared" si="63"/>
        <v>0</v>
      </c>
      <c r="EU46" s="2">
        <f t="shared" si="63"/>
        <v>0</v>
      </c>
      <c r="EV46" s="2">
        <f t="shared" si="63"/>
        <v>0</v>
      </c>
      <c r="EW46" s="2">
        <f t="shared" si="63"/>
        <v>0</v>
      </c>
      <c r="EX46" s="2">
        <f t="shared" si="63"/>
        <v>0</v>
      </c>
      <c r="EY46" s="2">
        <f t="shared" si="63"/>
        <v>0</v>
      </c>
      <c r="EZ46" s="2">
        <f t="shared" si="63"/>
        <v>0</v>
      </c>
      <c r="FA46" s="2">
        <f t="shared" si="63"/>
        <v>0</v>
      </c>
      <c r="FB46" s="2">
        <f t="shared" si="63"/>
        <v>0</v>
      </c>
      <c r="FC46" s="2">
        <f t="shared" si="63"/>
        <v>0</v>
      </c>
      <c r="FD46" s="2">
        <f t="shared" si="63"/>
        <v>0</v>
      </c>
      <c r="FE46" s="2">
        <f t="shared" si="63"/>
        <v>0</v>
      </c>
      <c r="FF46" s="2">
        <f t="shared" si="63"/>
        <v>0</v>
      </c>
      <c r="FG46" s="2">
        <f t="shared" si="63"/>
        <v>0</v>
      </c>
      <c r="FH46" s="2">
        <f t="shared" si="63"/>
        <v>0</v>
      </c>
      <c r="FI46" s="2">
        <f t="shared" si="63"/>
        <v>0</v>
      </c>
      <c r="FJ46" s="2">
        <f t="shared" si="63"/>
        <v>0</v>
      </c>
      <c r="FK46" s="2">
        <f t="shared" si="63"/>
        <v>0</v>
      </c>
      <c r="FL46" s="2">
        <f t="shared" si="63"/>
        <v>0</v>
      </c>
      <c r="FM46" s="2">
        <f t="shared" si="63"/>
        <v>0</v>
      </c>
      <c r="FN46" s="2">
        <f t="shared" si="63"/>
        <v>0</v>
      </c>
      <c r="FO46" s="2">
        <f t="shared" si="63"/>
        <v>0</v>
      </c>
      <c r="FP46" s="2">
        <f t="shared" si="63"/>
        <v>0</v>
      </c>
      <c r="FQ46" s="2">
        <f t="shared" si="63"/>
        <v>0</v>
      </c>
      <c r="FR46" s="2">
        <f t="shared" si="63"/>
        <v>0</v>
      </c>
      <c r="FS46" s="2">
        <f t="shared" ref="FS46:GX46" si="64">FS52</f>
        <v>0</v>
      </c>
      <c r="FT46" s="2">
        <f t="shared" si="64"/>
        <v>0</v>
      </c>
      <c r="FU46" s="2">
        <f t="shared" si="64"/>
        <v>0</v>
      </c>
      <c r="FV46" s="2">
        <f t="shared" si="64"/>
        <v>0</v>
      </c>
      <c r="FW46" s="2">
        <f t="shared" si="64"/>
        <v>0</v>
      </c>
      <c r="FX46" s="2">
        <f t="shared" si="64"/>
        <v>0</v>
      </c>
      <c r="FY46" s="2">
        <f t="shared" si="64"/>
        <v>0</v>
      </c>
      <c r="FZ46" s="2">
        <f t="shared" si="64"/>
        <v>0</v>
      </c>
      <c r="GA46" s="2">
        <f t="shared" si="64"/>
        <v>0</v>
      </c>
      <c r="GB46" s="2">
        <f t="shared" si="64"/>
        <v>0</v>
      </c>
      <c r="GC46" s="2">
        <f t="shared" si="64"/>
        <v>0</v>
      </c>
      <c r="GD46" s="2">
        <f t="shared" si="64"/>
        <v>0</v>
      </c>
      <c r="GE46" s="2">
        <f t="shared" si="64"/>
        <v>0</v>
      </c>
      <c r="GF46" s="2">
        <f t="shared" si="64"/>
        <v>0</v>
      </c>
      <c r="GG46" s="2">
        <f t="shared" si="64"/>
        <v>0</v>
      </c>
      <c r="GH46" s="2">
        <f t="shared" si="64"/>
        <v>0</v>
      </c>
      <c r="GI46" s="2">
        <f t="shared" si="64"/>
        <v>0</v>
      </c>
      <c r="GJ46" s="2">
        <f t="shared" si="64"/>
        <v>0</v>
      </c>
      <c r="GK46" s="2">
        <f t="shared" si="64"/>
        <v>0</v>
      </c>
      <c r="GL46" s="2">
        <f t="shared" si="64"/>
        <v>0</v>
      </c>
      <c r="GM46" s="2">
        <f t="shared" si="64"/>
        <v>0</v>
      </c>
      <c r="GN46" s="2">
        <f t="shared" si="64"/>
        <v>0</v>
      </c>
      <c r="GO46" s="2">
        <f t="shared" si="64"/>
        <v>0</v>
      </c>
      <c r="GP46" s="2">
        <f t="shared" si="64"/>
        <v>0</v>
      </c>
      <c r="GQ46" s="2">
        <f t="shared" si="64"/>
        <v>0</v>
      </c>
      <c r="GR46" s="2">
        <f t="shared" si="64"/>
        <v>0</v>
      </c>
      <c r="GS46" s="2">
        <f t="shared" si="64"/>
        <v>0</v>
      </c>
      <c r="GT46" s="2">
        <f t="shared" si="64"/>
        <v>0</v>
      </c>
      <c r="GU46" s="2">
        <f t="shared" si="64"/>
        <v>0</v>
      </c>
      <c r="GV46" s="2">
        <f t="shared" si="64"/>
        <v>0</v>
      </c>
      <c r="GW46" s="2">
        <f t="shared" si="64"/>
        <v>0</v>
      </c>
      <c r="GX46" s="2">
        <f t="shared" si="64"/>
        <v>0</v>
      </c>
    </row>
    <row r="48" spans="1:245" x14ac:dyDescent="0.2">
      <c r="A48">
        <v>17</v>
      </c>
      <c r="B48">
        <v>1</v>
      </c>
      <c r="C48">
        <f>ROW(SmtRes!A52)</f>
        <v>52</v>
      </c>
      <c r="D48">
        <f>ROW(EtalonRes!A52)</f>
        <v>52</v>
      </c>
      <c r="E48" t="s">
        <v>3</v>
      </c>
      <c r="F48" t="s">
        <v>60</v>
      </c>
      <c r="G48" t="s">
        <v>75</v>
      </c>
      <c r="H48" t="s">
        <v>25</v>
      </c>
      <c r="I48">
        <v>4</v>
      </c>
      <c r="J48">
        <v>0</v>
      </c>
      <c r="K48">
        <v>4</v>
      </c>
      <c r="O48">
        <f>ROUND(CP48,2)</f>
        <v>1705.32</v>
      </c>
      <c r="P48">
        <f>ROUND(CQ48*I48,2)</f>
        <v>200.56</v>
      </c>
      <c r="Q48">
        <f>ROUND(CR48*I48,2)</f>
        <v>0</v>
      </c>
      <c r="R48">
        <f>ROUND(CS48*I48,2)</f>
        <v>0</v>
      </c>
      <c r="S48">
        <f>ROUND(CT48*I48,2)</f>
        <v>1504.76</v>
      </c>
      <c r="T48">
        <f>ROUND(CU48*I48,2)</f>
        <v>0</v>
      </c>
      <c r="U48">
        <f>CV48*I48</f>
        <v>2.16</v>
      </c>
      <c r="V48">
        <f>CW48*I48</f>
        <v>0</v>
      </c>
      <c r="W48">
        <f>ROUND(CX48*I48,2)</f>
        <v>0</v>
      </c>
      <c r="X48">
        <f t="shared" ref="X48:Y50" si="65">ROUND(CY48,2)</f>
        <v>1053.33</v>
      </c>
      <c r="Y48">
        <f t="shared" si="65"/>
        <v>150.47999999999999</v>
      </c>
      <c r="AA48">
        <v>-1</v>
      </c>
      <c r="AB48">
        <f>ROUND((AC48+AD48+AF48),6)</f>
        <v>426.33</v>
      </c>
      <c r="AC48">
        <f>ROUND((ES48),6)</f>
        <v>50.14</v>
      </c>
      <c r="AD48">
        <f>ROUND((((ET48)-(EU48))+AE48),6)</f>
        <v>0</v>
      </c>
      <c r="AE48">
        <f t="shared" ref="AE48:AF50" si="66">ROUND((EU48),6)</f>
        <v>0</v>
      </c>
      <c r="AF48">
        <f t="shared" si="66"/>
        <v>376.19</v>
      </c>
      <c r="AG48">
        <f>ROUND((AP48),6)</f>
        <v>0</v>
      </c>
      <c r="AH48">
        <f t="shared" ref="AH48:AI50" si="67">(EW48)</f>
        <v>0.54</v>
      </c>
      <c r="AI48">
        <f t="shared" si="67"/>
        <v>0</v>
      </c>
      <c r="AJ48">
        <f>(AS48)</f>
        <v>0</v>
      </c>
      <c r="AK48">
        <v>426.33</v>
      </c>
      <c r="AL48">
        <v>50.14</v>
      </c>
      <c r="AM48">
        <v>0</v>
      </c>
      <c r="AN48">
        <v>0</v>
      </c>
      <c r="AO48">
        <v>376.19</v>
      </c>
      <c r="AP48">
        <v>0</v>
      </c>
      <c r="AQ48">
        <v>0.54</v>
      </c>
      <c r="AR48">
        <v>0</v>
      </c>
      <c r="AS48">
        <v>0</v>
      </c>
      <c r="AT48">
        <v>70</v>
      </c>
      <c r="AU48">
        <v>10</v>
      </c>
      <c r="AV48">
        <v>1</v>
      </c>
      <c r="AW48">
        <v>1</v>
      </c>
      <c r="AZ48">
        <v>1</v>
      </c>
      <c r="BA48">
        <v>1</v>
      </c>
      <c r="BB48">
        <v>1</v>
      </c>
      <c r="BC48">
        <v>1</v>
      </c>
      <c r="BD48" t="s">
        <v>3</v>
      </c>
      <c r="BE48" t="s">
        <v>3</v>
      </c>
      <c r="BF48" t="s">
        <v>3</v>
      </c>
      <c r="BG48" t="s">
        <v>3</v>
      </c>
      <c r="BH48">
        <v>0</v>
      </c>
      <c r="BI48">
        <v>4</v>
      </c>
      <c r="BJ48" t="s">
        <v>62</v>
      </c>
      <c r="BM48">
        <v>0</v>
      </c>
      <c r="BN48">
        <v>0</v>
      </c>
      <c r="BO48" t="s">
        <v>3</v>
      </c>
      <c r="BP48">
        <v>0</v>
      </c>
      <c r="BQ48">
        <v>1</v>
      </c>
      <c r="BR48">
        <v>0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 t="s">
        <v>3</v>
      </c>
      <c r="BZ48">
        <v>70</v>
      </c>
      <c r="CA48">
        <v>10</v>
      </c>
      <c r="CB48" t="s">
        <v>3</v>
      </c>
      <c r="CE48">
        <v>0</v>
      </c>
      <c r="CF48">
        <v>0</v>
      </c>
      <c r="CG48">
        <v>0</v>
      </c>
      <c r="CM48">
        <v>0</v>
      </c>
      <c r="CN48" t="s">
        <v>3</v>
      </c>
      <c r="CO48">
        <v>0</v>
      </c>
      <c r="CP48">
        <f>(P48+Q48+S48)</f>
        <v>1705.32</v>
      </c>
      <c r="CQ48">
        <f>(AC48*BC48*AW48)</f>
        <v>50.14</v>
      </c>
      <c r="CR48">
        <f>((((ET48)*BB48-(EU48)*BS48)+AE48*BS48)*AV48)</f>
        <v>0</v>
      </c>
      <c r="CS48">
        <f>(AE48*BS48*AV48)</f>
        <v>0</v>
      </c>
      <c r="CT48">
        <f>(AF48*BA48*AV48)</f>
        <v>376.19</v>
      </c>
      <c r="CU48">
        <f>AG48</f>
        <v>0</v>
      </c>
      <c r="CV48">
        <f>(AH48*AV48)</f>
        <v>0.54</v>
      </c>
      <c r="CW48">
        <f t="shared" ref="CW48:CX50" si="68">AI48</f>
        <v>0</v>
      </c>
      <c r="CX48">
        <f t="shared" si="68"/>
        <v>0</v>
      </c>
      <c r="CY48">
        <f>((S48*BZ48)/100)</f>
        <v>1053.3319999999999</v>
      </c>
      <c r="CZ48">
        <f>((S48*CA48)/100)</f>
        <v>150.476</v>
      </c>
      <c r="DC48" t="s">
        <v>3</v>
      </c>
      <c r="DD48" t="s">
        <v>3</v>
      </c>
      <c r="DE48" t="s">
        <v>3</v>
      </c>
      <c r="DF48" t="s">
        <v>3</v>
      </c>
      <c r="DG48" t="s">
        <v>3</v>
      </c>
      <c r="DH48" t="s">
        <v>3</v>
      </c>
      <c r="DI48" t="s">
        <v>3</v>
      </c>
      <c r="DJ48" t="s">
        <v>3</v>
      </c>
      <c r="DK48" t="s">
        <v>3</v>
      </c>
      <c r="DL48" t="s">
        <v>3</v>
      </c>
      <c r="DM48" t="s">
        <v>3</v>
      </c>
      <c r="DN48">
        <v>0</v>
      </c>
      <c r="DO48">
        <v>0</v>
      </c>
      <c r="DP48">
        <v>1</v>
      </c>
      <c r="DQ48">
        <v>1</v>
      </c>
      <c r="DU48">
        <v>1010</v>
      </c>
      <c r="DV48" t="s">
        <v>25</v>
      </c>
      <c r="DW48" t="s">
        <v>25</v>
      </c>
      <c r="DX48">
        <v>1</v>
      </c>
      <c r="DZ48" t="s">
        <v>3</v>
      </c>
      <c r="EA48" t="s">
        <v>3</v>
      </c>
      <c r="EB48" t="s">
        <v>3</v>
      </c>
      <c r="EC48" t="s">
        <v>3</v>
      </c>
      <c r="EE48">
        <v>63408733</v>
      </c>
      <c r="EF48">
        <v>1</v>
      </c>
      <c r="EG48" t="s">
        <v>28</v>
      </c>
      <c r="EH48">
        <v>0</v>
      </c>
      <c r="EI48" t="s">
        <v>3</v>
      </c>
      <c r="EJ48">
        <v>4</v>
      </c>
      <c r="EK48">
        <v>0</v>
      </c>
      <c r="EL48" t="s">
        <v>29</v>
      </c>
      <c r="EM48" t="s">
        <v>30</v>
      </c>
      <c r="EO48" t="s">
        <v>3</v>
      </c>
      <c r="EQ48">
        <v>1024</v>
      </c>
      <c r="ER48">
        <v>426.33</v>
      </c>
      <c r="ES48">
        <v>50.14</v>
      </c>
      <c r="ET48">
        <v>0</v>
      </c>
      <c r="EU48">
        <v>0</v>
      </c>
      <c r="EV48">
        <v>376.19</v>
      </c>
      <c r="EW48">
        <v>0.54</v>
      </c>
      <c r="EX48">
        <v>0</v>
      </c>
      <c r="EY48">
        <v>0</v>
      </c>
      <c r="FQ48">
        <v>0</v>
      </c>
      <c r="FR48">
        <v>0</v>
      </c>
      <c r="FS48">
        <v>0</v>
      </c>
      <c r="FX48">
        <v>70</v>
      </c>
      <c r="FY48">
        <v>10</v>
      </c>
      <c r="GA48" t="s">
        <v>3</v>
      </c>
      <c r="GD48">
        <v>0</v>
      </c>
      <c r="GF48">
        <v>-2031636779</v>
      </c>
      <c r="GG48">
        <v>2</v>
      </c>
      <c r="GH48">
        <v>1</v>
      </c>
      <c r="GI48">
        <v>-2</v>
      </c>
      <c r="GJ48">
        <v>0</v>
      </c>
      <c r="GK48">
        <f>ROUND(R48*(R12)/100,2)</f>
        <v>0</v>
      </c>
      <c r="GL48">
        <f>ROUND(IF(AND(BH48=3,BI48=3,FS48&lt;&gt;0),P48,0),2)</f>
        <v>0</v>
      </c>
      <c r="GM48">
        <f>ROUND(O48+X48+Y48+GK48,2)+GX48</f>
        <v>2909.13</v>
      </c>
      <c r="GN48">
        <f>IF(OR(BI48=0,BI48=1),GM48-GX48,0)</f>
        <v>0</v>
      </c>
      <c r="GO48">
        <f>IF(BI48=2,GM48-GX48,0)</f>
        <v>0</v>
      </c>
      <c r="GP48">
        <f>IF(BI48=4,GM48-GX48,0)</f>
        <v>2909.13</v>
      </c>
      <c r="GR48">
        <v>0</v>
      </c>
      <c r="GS48">
        <v>3</v>
      </c>
      <c r="GT48">
        <v>0</v>
      </c>
      <c r="GU48" t="s">
        <v>3</v>
      </c>
      <c r="GV48">
        <f>ROUND((GT48),6)</f>
        <v>0</v>
      </c>
      <c r="GW48">
        <v>1</v>
      </c>
      <c r="GX48">
        <f>ROUND(HC48*I48,2)</f>
        <v>0</v>
      </c>
      <c r="HA48">
        <v>0</v>
      </c>
      <c r="HB48">
        <v>0</v>
      </c>
      <c r="HC48">
        <f>GV48*GW48</f>
        <v>0</v>
      </c>
      <c r="HE48" t="s">
        <v>3</v>
      </c>
      <c r="HF48" t="s">
        <v>3</v>
      </c>
      <c r="HM48" t="s">
        <v>3</v>
      </c>
      <c r="HN48" t="s">
        <v>3</v>
      </c>
      <c r="HO48" t="s">
        <v>3</v>
      </c>
      <c r="HP48" t="s">
        <v>3</v>
      </c>
      <c r="HQ48" t="s">
        <v>3</v>
      </c>
      <c r="HS48">
        <v>0</v>
      </c>
      <c r="IK48">
        <v>0</v>
      </c>
    </row>
    <row r="49" spans="1:245" x14ac:dyDescent="0.2">
      <c r="A49">
        <v>17</v>
      </c>
      <c r="B49">
        <v>1</v>
      </c>
      <c r="C49">
        <f>ROW(SmtRes!A55)</f>
        <v>55</v>
      </c>
      <c r="D49">
        <f>ROW(EtalonRes!A55)</f>
        <v>55</v>
      </c>
      <c r="E49" t="s">
        <v>3</v>
      </c>
      <c r="F49" t="s">
        <v>56</v>
      </c>
      <c r="G49" t="s">
        <v>76</v>
      </c>
      <c r="H49" t="s">
        <v>25</v>
      </c>
      <c r="I49">
        <v>2</v>
      </c>
      <c r="J49">
        <v>0</v>
      </c>
      <c r="K49">
        <v>2</v>
      </c>
      <c r="O49">
        <f>ROUND(CP49,2)</f>
        <v>1762.3</v>
      </c>
      <c r="P49">
        <f>ROUND(CQ49*I49,2)</f>
        <v>6.76</v>
      </c>
      <c r="Q49">
        <f>ROUND(CR49*I49,2)</f>
        <v>0</v>
      </c>
      <c r="R49">
        <f>ROUND(CS49*I49,2)</f>
        <v>0</v>
      </c>
      <c r="S49">
        <f>ROUND(CT49*I49,2)</f>
        <v>1755.54</v>
      </c>
      <c r="T49">
        <f>ROUND(CU49*I49,2)</f>
        <v>0</v>
      </c>
      <c r="U49">
        <f>CV49*I49</f>
        <v>2.52</v>
      </c>
      <c r="V49">
        <f>CW49*I49</f>
        <v>0</v>
      </c>
      <c r="W49">
        <f>ROUND(CX49*I49,2)</f>
        <v>0</v>
      </c>
      <c r="X49">
        <f t="shared" si="65"/>
        <v>1228.8800000000001</v>
      </c>
      <c r="Y49">
        <f t="shared" si="65"/>
        <v>175.55</v>
      </c>
      <c r="AA49">
        <v>-1</v>
      </c>
      <c r="AB49">
        <f>ROUND((AC49+AD49+AF49),6)</f>
        <v>881.15</v>
      </c>
      <c r="AC49">
        <f>ROUND((ES49),6)</f>
        <v>3.38</v>
      </c>
      <c r="AD49">
        <f>ROUND((((ET49)-(EU49))+AE49),6)</f>
        <v>0</v>
      </c>
      <c r="AE49">
        <f t="shared" si="66"/>
        <v>0</v>
      </c>
      <c r="AF49">
        <f t="shared" si="66"/>
        <v>877.77</v>
      </c>
      <c r="AG49">
        <f>ROUND((AP49),6)</f>
        <v>0</v>
      </c>
      <c r="AH49">
        <f t="shared" si="67"/>
        <v>1.26</v>
      </c>
      <c r="AI49">
        <f t="shared" si="67"/>
        <v>0</v>
      </c>
      <c r="AJ49">
        <f>(AS49)</f>
        <v>0</v>
      </c>
      <c r="AK49">
        <v>881.15</v>
      </c>
      <c r="AL49">
        <v>3.38</v>
      </c>
      <c r="AM49">
        <v>0</v>
      </c>
      <c r="AN49">
        <v>0</v>
      </c>
      <c r="AO49">
        <v>877.77</v>
      </c>
      <c r="AP49">
        <v>0</v>
      </c>
      <c r="AQ49">
        <v>1.26</v>
      </c>
      <c r="AR49">
        <v>0</v>
      </c>
      <c r="AS49">
        <v>0</v>
      </c>
      <c r="AT49">
        <v>70</v>
      </c>
      <c r="AU49">
        <v>10</v>
      </c>
      <c r="AV49">
        <v>1</v>
      </c>
      <c r="AW49">
        <v>1</v>
      </c>
      <c r="AZ49">
        <v>1</v>
      </c>
      <c r="BA49">
        <v>1</v>
      </c>
      <c r="BB49">
        <v>1</v>
      </c>
      <c r="BC49">
        <v>1</v>
      </c>
      <c r="BD49" t="s">
        <v>3</v>
      </c>
      <c r="BE49" t="s">
        <v>3</v>
      </c>
      <c r="BF49" t="s">
        <v>3</v>
      </c>
      <c r="BG49" t="s">
        <v>3</v>
      </c>
      <c r="BH49">
        <v>0</v>
      </c>
      <c r="BI49">
        <v>4</v>
      </c>
      <c r="BJ49" t="s">
        <v>58</v>
      </c>
      <c r="BM49">
        <v>0</v>
      </c>
      <c r="BN49">
        <v>0</v>
      </c>
      <c r="BO49" t="s">
        <v>3</v>
      </c>
      <c r="BP49">
        <v>0</v>
      </c>
      <c r="BQ49">
        <v>1</v>
      </c>
      <c r="BR49">
        <v>0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 t="s">
        <v>3</v>
      </c>
      <c r="BZ49">
        <v>70</v>
      </c>
      <c r="CA49">
        <v>10</v>
      </c>
      <c r="CB49" t="s">
        <v>3</v>
      </c>
      <c r="CE49">
        <v>0</v>
      </c>
      <c r="CF49">
        <v>0</v>
      </c>
      <c r="CG49">
        <v>0</v>
      </c>
      <c r="CM49">
        <v>0</v>
      </c>
      <c r="CN49" t="s">
        <v>3</v>
      </c>
      <c r="CO49">
        <v>0</v>
      </c>
      <c r="CP49">
        <f>(P49+Q49+S49)</f>
        <v>1762.3</v>
      </c>
      <c r="CQ49">
        <f>(AC49*BC49*AW49)</f>
        <v>3.38</v>
      </c>
      <c r="CR49">
        <f>((((ET49)*BB49-(EU49)*BS49)+AE49*BS49)*AV49)</f>
        <v>0</v>
      </c>
      <c r="CS49">
        <f>(AE49*BS49*AV49)</f>
        <v>0</v>
      </c>
      <c r="CT49">
        <f>(AF49*BA49*AV49)</f>
        <v>877.77</v>
      </c>
      <c r="CU49">
        <f>AG49</f>
        <v>0</v>
      </c>
      <c r="CV49">
        <f>(AH49*AV49)</f>
        <v>1.26</v>
      </c>
      <c r="CW49">
        <f t="shared" si="68"/>
        <v>0</v>
      </c>
      <c r="CX49">
        <f t="shared" si="68"/>
        <v>0</v>
      </c>
      <c r="CY49">
        <f>((S49*BZ49)/100)</f>
        <v>1228.8779999999999</v>
      </c>
      <c r="CZ49">
        <f>((S49*CA49)/100)</f>
        <v>175.554</v>
      </c>
      <c r="DC49" t="s">
        <v>3</v>
      </c>
      <c r="DD49" t="s">
        <v>3</v>
      </c>
      <c r="DE49" t="s">
        <v>3</v>
      </c>
      <c r="DF49" t="s">
        <v>3</v>
      </c>
      <c r="DG49" t="s">
        <v>3</v>
      </c>
      <c r="DH49" t="s">
        <v>3</v>
      </c>
      <c r="DI49" t="s">
        <v>3</v>
      </c>
      <c r="DJ49" t="s">
        <v>3</v>
      </c>
      <c r="DK49" t="s">
        <v>3</v>
      </c>
      <c r="DL49" t="s">
        <v>3</v>
      </c>
      <c r="DM49" t="s">
        <v>3</v>
      </c>
      <c r="DN49">
        <v>0</v>
      </c>
      <c r="DO49">
        <v>0</v>
      </c>
      <c r="DP49">
        <v>1</v>
      </c>
      <c r="DQ49">
        <v>1</v>
      </c>
      <c r="DU49">
        <v>1010</v>
      </c>
      <c r="DV49" t="s">
        <v>25</v>
      </c>
      <c r="DW49" t="s">
        <v>25</v>
      </c>
      <c r="DX49">
        <v>1</v>
      </c>
      <c r="DZ49" t="s">
        <v>3</v>
      </c>
      <c r="EA49" t="s">
        <v>3</v>
      </c>
      <c r="EB49" t="s">
        <v>3</v>
      </c>
      <c r="EC49" t="s">
        <v>3</v>
      </c>
      <c r="EE49">
        <v>63408733</v>
      </c>
      <c r="EF49">
        <v>1</v>
      </c>
      <c r="EG49" t="s">
        <v>28</v>
      </c>
      <c r="EH49">
        <v>0</v>
      </c>
      <c r="EI49" t="s">
        <v>3</v>
      </c>
      <c r="EJ49">
        <v>4</v>
      </c>
      <c r="EK49">
        <v>0</v>
      </c>
      <c r="EL49" t="s">
        <v>29</v>
      </c>
      <c r="EM49" t="s">
        <v>30</v>
      </c>
      <c r="EO49" t="s">
        <v>3</v>
      </c>
      <c r="EQ49">
        <v>1024</v>
      </c>
      <c r="ER49">
        <v>881.15</v>
      </c>
      <c r="ES49">
        <v>3.38</v>
      </c>
      <c r="ET49">
        <v>0</v>
      </c>
      <c r="EU49">
        <v>0</v>
      </c>
      <c r="EV49">
        <v>877.77</v>
      </c>
      <c r="EW49">
        <v>1.26</v>
      </c>
      <c r="EX49">
        <v>0</v>
      </c>
      <c r="EY49">
        <v>0</v>
      </c>
      <c r="FQ49">
        <v>0</v>
      </c>
      <c r="FR49">
        <v>0</v>
      </c>
      <c r="FS49">
        <v>0</v>
      </c>
      <c r="FX49">
        <v>70</v>
      </c>
      <c r="FY49">
        <v>10</v>
      </c>
      <c r="GA49" t="s">
        <v>3</v>
      </c>
      <c r="GD49">
        <v>0</v>
      </c>
      <c r="GF49">
        <v>-375763510</v>
      </c>
      <c r="GG49">
        <v>2</v>
      </c>
      <c r="GH49">
        <v>1</v>
      </c>
      <c r="GI49">
        <v>-2</v>
      </c>
      <c r="GJ49">
        <v>0</v>
      </c>
      <c r="GK49">
        <f>ROUND(R49*(R12)/100,2)</f>
        <v>0</v>
      </c>
      <c r="GL49">
        <f>ROUND(IF(AND(BH49=3,BI49=3,FS49&lt;&gt;0),P49,0),2)</f>
        <v>0</v>
      </c>
      <c r="GM49">
        <f>ROUND(O49+X49+Y49+GK49,2)+GX49</f>
        <v>3166.73</v>
      </c>
      <c r="GN49">
        <f>IF(OR(BI49=0,BI49=1),GM49-GX49,0)</f>
        <v>0</v>
      </c>
      <c r="GO49">
        <f>IF(BI49=2,GM49-GX49,0)</f>
        <v>0</v>
      </c>
      <c r="GP49">
        <f>IF(BI49=4,GM49-GX49,0)</f>
        <v>3166.73</v>
      </c>
      <c r="GR49">
        <v>0</v>
      </c>
      <c r="GS49">
        <v>3</v>
      </c>
      <c r="GT49">
        <v>0</v>
      </c>
      <c r="GU49" t="s">
        <v>3</v>
      </c>
      <c r="GV49">
        <f>ROUND((GT49),6)</f>
        <v>0</v>
      </c>
      <c r="GW49">
        <v>1</v>
      </c>
      <c r="GX49">
        <f>ROUND(HC49*I49,2)</f>
        <v>0</v>
      </c>
      <c r="HA49">
        <v>0</v>
      </c>
      <c r="HB49">
        <v>0</v>
      </c>
      <c r="HC49">
        <f>GV49*GW49</f>
        <v>0</v>
      </c>
      <c r="HE49" t="s">
        <v>3</v>
      </c>
      <c r="HF49" t="s">
        <v>3</v>
      </c>
      <c r="HM49" t="s">
        <v>3</v>
      </c>
      <c r="HN49" t="s">
        <v>3</v>
      </c>
      <c r="HO49" t="s">
        <v>3</v>
      </c>
      <c r="HP49" t="s">
        <v>3</v>
      </c>
      <c r="HQ49" t="s">
        <v>3</v>
      </c>
      <c r="HS49">
        <v>0</v>
      </c>
      <c r="IK49">
        <v>0</v>
      </c>
    </row>
    <row r="50" spans="1:245" x14ac:dyDescent="0.2">
      <c r="A50">
        <v>17</v>
      </c>
      <c r="B50">
        <v>1</v>
      </c>
      <c r="C50">
        <f>ROW(SmtRes!A58)</f>
        <v>58</v>
      </c>
      <c r="D50">
        <f>ROW(EtalonRes!A58)</f>
        <v>58</v>
      </c>
      <c r="E50" t="s">
        <v>3</v>
      </c>
      <c r="F50" t="s">
        <v>56</v>
      </c>
      <c r="G50" t="s">
        <v>77</v>
      </c>
      <c r="H50" t="s">
        <v>25</v>
      </c>
      <c r="I50">
        <v>1</v>
      </c>
      <c r="J50">
        <v>0</v>
      </c>
      <c r="K50">
        <v>1</v>
      </c>
      <c r="O50">
        <f>ROUND(CP50,2)</f>
        <v>881.15</v>
      </c>
      <c r="P50">
        <f>ROUND(CQ50*I50,2)</f>
        <v>3.38</v>
      </c>
      <c r="Q50">
        <f>ROUND(CR50*I50,2)</f>
        <v>0</v>
      </c>
      <c r="R50">
        <f>ROUND(CS50*I50,2)</f>
        <v>0</v>
      </c>
      <c r="S50">
        <f>ROUND(CT50*I50,2)</f>
        <v>877.77</v>
      </c>
      <c r="T50">
        <f>ROUND(CU50*I50,2)</f>
        <v>0</v>
      </c>
      <c r="U50">
        <f>CV50*I50</f>
        <v>1.26</v>
      </c>
      <c r="V50">
        <f>CW50*I50</f>
        <v>0</v>
      </c>
      <c r="W50">
        <f>ROUND(CX50*I50,2)</f>
        <v>0</v>
      </c>
      <c r="X50">
        <f t="shared" si="65"/>
        <v>614.44000000000005</v>
      </c>
      <c r="Y50">
        <f t="shared" si="65"/>
        <v>87.78</v>
      </c>
      <c r="AA50">
        <v>-1</v>
      </c>
      <c r="AB50">
        <f>ROUND((AC50+AD50+AF50),6)</f>
        <v>881.15</v>
      </c>
      <c r="AC50">
        <f>ROUND((ES50),6)</f>
        <v>3.38</v>
      </c>
      <c r="AD50">
        <f>ROUND((((ET50)-(EU50))+AE50),6)</f>
        <v>0</v>
      </c>
      <c r="AE50">
        <f t="shared" si="66"/>
        <v>0</v>
      </c>
      <c r="AF50">
        <f t="shared" si="66"/>
        <v>877.77</v>
      </c>
      <c r="AG50">
        <f>ROUND((AP50),6)</f>
        <v>0</v>
      </c>
      <c r="AH50">
        <f t="shared" si="67"/>
        <v>1.26</v>
      </c>
      <c r="AI50">
        <f t="shared" si="67"/>
        <v>0</v>
      </c>
      <c r="AJ50">
        <f>(AS50)</f>
        <v>0</v>
      </c>
      <c r="AK50">
        <v>881.15</v>
      </c>
      <c r="AL50">
        <v>3.38</v>
      </c>
      <c r="AM50">
        <v>0</v>
      </c>
      <c r="AN50">
        <v>0</v>
      </c>
      <c r="AO50">
        <v>877.77</v>
      </c>
      <c r="AP50">
        <v>0</v>
      </c>
      <c r="AQ50">
        <v>1.26</v>
      </c>
      <c r="AR50">
        <v>0</v>
      </c>
      <c r="AS50">
        <v>0</v>
      </c>
      <c r="AT50">
        <v>70</v>
      </c>
      <c r="AU50">
        <v>10</v>
      </c>
      <c r="AV50">
        <v>1</v>
      </c>
      <c r="AW50">
        <v>1</v>
      </c>
      <c r="AZ50">
        <v>1</v>
      </c>
      <c r="BA50">
        <v>1</v>
      </c>
      <c r="BB50">
        <v>1</v>
      </c>
      <c r="BC50">
        <v>1</v>
      </c>
      <c r="BD50" t="s">
        <v>3</v>
      </c>
      <c r="BE50" t="s">
        <v>3</v>
      </c>
      <c r="BF50" t="s">
        <v>3</v>
      </c>
      <c r="BG50" t="s">
        <v>3</v>
      </c>
      <c r="BH50">
        <v>0</v>
      </c>
      <c r="BI50">
        <v>4</v>
      </c>
      <c r="BJ50" t="s">
        <v>58</v>
      </c>
      <c r="BM50">
        <v>0</v>
      </c>
      <c r="BN50">
        <v>0</v>
      </c>
      <c r="BO50" t="s">
        <v>3</v>
      </c>
      <c r="BP50">
        <v>0</v>
      </c>
      <c r="BQ50">
        <v>1</v>
      </c>
      <c r="BR50">
        <v>0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 t="s">
        <v>3</v>
      </c>
      <c r="BZ50">
        <v>70</v>
      </c>
      <c r="CA50">
        <v>10</v>
      </c>
      <c r="CB50" t="s">
        <v>3</v>
      </c>
      <c r="CE50">
        <v>0</v>
      </c>
      <c r="CF50">
        <v>0</v>
      </c>
      <c r="CG50">
        <v>0</v>
      </c>
      <c r="CM50">
        <v>0</v>
      </c>
      <c r="CN50" t="s">
        <v>3</v>
      </c>
      <c r="CO50">
        <v>0</v>
      </c>
      <c r="CP50">
        <f>(P50+Q50+S50)</f>
        <v>881.15</v>
      </c>
      <c r="CQ50">
        <f>(AC50*BC50*AW50)</f>
        <v>3.38</v>
      </c>
      <c r="CR50">
        <f>((((ET50)*BB50-(EU50)*BS50)+AE50*BS50)*AV50)</f>
        <v>0</v>
      </c>
      <c r="CS50">
        <f>(AE50*BS50*AV50)</f>
        <v>0</v>
      </c>
      <c r="CT50">
        <f>(AF50*BA50*AV50)</f>
        <v>877.77</v>
      </c>
      <c r="CU50">
        <f>AG50</f>
        <v>0</v>
      </c>
      <c r="CV50">
        <f>(AH50*AV50)</f>
        <v>1.26</v>
      </c>
      <c r="CW50">
        <f t="shared" si="68"/>
        <v>0</v>
      </c>
      <c r="CX50">
        <f t="shared" si="68"/>
        <v>0</v>
      </c>
      <c r="CY50">
        <f>((S50*BZ50)/100)</f>
        <v>614.43899999999996</v>
      </c>
      <c r="CZ50">
        <f>((S50*CA50)/100)</f>
        <v>87.777000000000001</v>
      </c>
      <c r="DC50" t="s">
        <v>3</v>
      </c>
      <c r="DD50" t="s">
        <v>3</v>
      </c>
      <c r="DE50" t="s">
        <v>3</v>
      </c>
      <c r="DF50" t="s">
        <v>3</v>
      </c>
      <c r="DG50" t="s">
        <v>3</v>
      </c>
      <c r="DH50" t="s">
        <v>3</v>
      </c>
      <c r="DI50" t="s">
        <v>3</v>
      </c>
      <c r="DJ50" t="s">
        <v>3</v>
      </c>
      <c r="DK50" t="s">
        <v>3</v>
      </c>
      <c r="DL50" t="s">
        <v>3</v>
      </c>
      <c r="DM50" t="s">
        <v>3</v>
      </c>
      <c r="DN50">
        <v>0</v>
      </c>
      <c r="DO50">
        <v>0</v>
      </c>
      <c r="DP50">
        <v>1</v>
      </c>
      <c r="DQ50">
        <v>1</v>
      </c>
      <c r="DU50">
        <v>1010</v>
      </c>
      <c r="DV50" t="s">
        <v>25</v>
      </c>
      <c r="DW50" t="s">
        <v>25</v>
      </c>
      <c r="DX50">
        <v>1</v>
      </c>
      <c r="DZ50" t="s">
        <v>3</v>
      </c>
      <c r="EA50" t="s">
        <v>3</v>
      </c>
      <c r="EB50" t="s">
        <v>3</v>
      </c>
      <c r="EC50" t="s">
        <v>3</v>
      </c>
      <c r="EE50">
        <v>63408733</v>
      </c>
      <c r="EF50">
        <v>1</v>
      </c>
      <c r="EG50" t="s">
        <v>28</v>
      </c>
      <c r="EH50">
        <v>0</v>
      </c>
      <c r="EI50" t="s">
        <v>3</v>
      </c>
      <c r="EJ50">
        <v>4</v>
      </c>
      <c r="EK50">
        <v>0</v>
      </c>
      <c r="EL50" t="s">
        <v>29</v>
      </c>
      <c r="EM50" t="s">
        <v>30</v>
      </c>
      <c r="EO50" t="s">
        <v>3</v>
      </c>
      <c r="EQ50">
        <v>1024</v>
      </c>
      <c r="ER50">
        <v>881.15</v>
      </c>
      <c r="ES50">
        <v>3.38</v>
      </c>
      <c r="ET50">
        <v>0</v>
      </c>
      <c r="EU50">
        <v>0</v>
      </c>
      <c r="EV50">
        <v>877.77</v>
      </c>
      <c r="EW50">
        <v>1.26</v>
      </c>
      <c r="EX50">
        <v>0</v>
      </c>
      <c r="EY50">
        <v>0</v>
      </c>
      <c r="FQ50">
        <v>0</v>
      </c>
      <c r="FR50">
        <v>0</v>
      </c>
      <c r="FS50">
        <v>0</v>
      </c>
      <c r="FX50">
        <v>70</v>
      </c>
      <c r="FY50">
        <v>10</v>
      </c>
      <c r="GA50" t="s">
        <v>3</v>
      </c>
      <c r="GD50">
        <v>0</v>
      </c>
      <c r="GF50">
        <v>1637423326</v>
      </c>
      <c r="GG50">
        <v>2</v>
      </c>
      <c r="GH50">
        <v>1</v>
      </c>
      <c r="GI50">
        <v>-2</v>
      </c>
      <c r="GJ50">
        <v>0</v>
      </c>
      <c r="GK50">
        <f>ROUND(R50*(R12)/100,2)</f>
        <v>0</v>
      </c>
      <c r="GL50">
        <f>ROUND(IF(AND(BH50=3,BI50=3,FS50&lt;&gt;0),P50,0),2)</f>
        <v>0</v>
      </c>
      <c r="GM50">
        <f>ROUND(O50+X50+Y50+GK50,2)+GX50</f>
        <v>1583.37</v>
      </c>
      <c r="GN50">
        <f>IF(OR(BI50=0,BI50=1),GM50-GX50,0)</f>
        <v>0</v>
      </c>
      <c r="GO50">
        <f>IF(BI50=2,GM50-GX50,0)</f>
        <v>0</v>
      </c>
      <c r="GP50">
        <f>IF(BI50=4,GM50-GX50,0)</f>
        <v>1583.37</v>
      </c>
      <c r="GR50">
        <v>0</v>
      </c>
      <c r="GS50">
        <v>3</v>
      </c>
      <c r="GT50">
        <v>0</v>
      </c>
      <c r="GU50" t="s">
        <v>3</v>
      </c>
      <c r="GV50">
        <f>ROUND((GT50),6)</f>
        <v>0</v>
      </c>
      <c r="GW50">
        <v>1</v>
      </c>
      <c r="GX50">
        <f>ROUND(HC50*I50,2)</f>
        <v>0</v>
      </c>
      <c r="HA50">
        <v>0</v>
      </c>
      <c r="HB50">
        <v>0</v>
      </c>
      <c r="HC50">
        <f>GV50*GW50</f>
        <v>0</v>
      </c>
      <c r="HE50" t="s">
        <v>3</v>
      </c>
      <c r="HF50" t="s">
        <v>3</v>
      </c>
      <c r="HM50" t="s">
        <v>3</v>
      </c>
      <c r="HN50" t="s">
        <v>3</v>
      </c>
      <c r="HO50" t="s">
        <v>3</v>
      </c>
      <c r="HP50" t="s">
        <v>3</v>
      </c>
      <c r="HQ50" t="s">
        <v>3</v>
      </c>
      <c r="HS50">
        <v>0</v>
      </c>
      <c r="IK50">
        <v>0</v>
      </c>
    </row>
    <row r="52" spans="1:245" x14ac:dyDescent="0.2">
      <c r="A52" s="6">
        <v>51</v>
      </c>
      <c r="B52" s="6">
        <f>B44</f>
        <v>1</v>
      </c>
      <c r="C52" s="6">
        <f>A44</f>
        <v>5</v>
      </c>
      <c r="D52" s="6">
        <f>ROW(A44)</f>
        <v>44</v>
      </c>
      <c r="E52" s="6"/>
      <c r="F52" s="6" t="str">
        <f>IF(F44&lt;&gt;"",F44,"")</f>
        <v>Новый подраздел</v>
      </c>
      <c r="G52" s="6" t="str">
        <f>IF(G44&lt;&gt;"",G44,"")</f>
        <v>Аспирационные извещатели</v>
      </c>
      <c r="H52" s="6">
        <v>0</v>
      </c>
      <c r="I52" s="6"/>
      <c r="J52" s="6"/>
      <c r="K52" s="6"/>
      <c r="L52" s="6"/>
      <c r="M52" s="6"/>
      <c r="N52" s="6"/>
      <c r="O52" s="6">
        <f t="shared" ref="O52:T52" si="69">ROUND(AB52,2)</f>
        <v>0</v>
      </c>
      <c r="P52" s="6">
        <f t="shared" si="69"/>
        <v>0</v>
      </c>
      <c r="Q52" s="6">
        <f t="shared" si="69"/>
        <v>0</v>
      </c>
      <c r="R52" s="6">
        <f t="shared" si="69"/>
        <v>0</v>
      </c>
      <c r="S52" s="6">
        <f t="shared" si="69"/>
        <v>0</v>
      </c>
      <c r="T52" s="6">
        <f t="shared" si="69"/>
        <v>0</v>
      </c>
      <c r="U52" s="6">
        <f>AH52</f>
        <v>0</v>
      </c>
      <c r="V52" s="6">
        <f>AI52</f>
        <v>0</v>
      </c>
      <c r="W52" s="6">
        <f>ROUND(AJ52,2)</f>
        <v>0</v>
      </c>
      <c r="X52" s="6">
        <f>ROUND(AK52,2)</f>
        <v>0</v>
      </c>
      <c r="Y52" s="6">
        <f>ROUND(AL52,2)</f>
        <v>0</v>
      </c>
      <c r="Z52" s="6"/>
      <c r="AA52" s="6"/>
      <c r="AB52" s="6">
        <f>ROUND(SUMIF(AA48:AA50,"=63640748",O48:O50),2)</f>
        <v>0</v>
      </c>
      <c r="AC52" s="6">
        <f>ROUND(SUMIF(AA48:AA50,"=63640748",P48:P50),2)</f>
        <v>0</v>
      </c>
      <c r="AD52" s="6">
        <f>ROUND(SUMIF(AA48:AA50,"=63640748",Q48:Q50),2)</f>
        <v>0</v>
      </c>
      <c r="AE52" s="6">
        <f>ROUND(SUMIF(AA48:AA50,"=63640748",R48:R50),2)</f>
        <v>0</v>
      </c>
      <c r="AF52" s="6">
        <f>ROUND(SUMIF(AA48:AA50,"=63640748",S48:S50),2)</f>
        <v>0</v>
      </c>
      <c r="AG52" s="6">
        <f>ROUND(SUMIF(AA48:AA50,"=63640748",T48:T50),2)</f>
        <v>0</v>
      </c>
      <c r="AH52" s="6">
        <f>SUMIF(AA48:AA50,"=63640748",U48:U50)</f>
        <v>0</v>
      </c>
      <c r="AI52" s="6">
        <f>SUMIF(AA48:AA50,"=63640748",V48:V50)</f>
        <v>0</v>
      </c>
      <c r="AJ52" s="6">
        <f>ROUND(SUMIF(AA48:AA50,"=63640748",W48:W50),2)</f>
        <v>0</v>
      </c>
      <c r="AK52" s="6">
        <f>ROUND(SUMIF(AA48:AA50,"=63640748",X48:X50),2)</f>
        <v>0</v>
      </c>
      <c r="AL52" s="6">
        <f>ROUND(SUMIF(AA48:AA50,"=63640748",Y48:Y50),2)</f>
        <v>0</v>
      </c>
      <c r="AM52" s="6"/>
      <c r="AN52" s="6"/>
      <c r="AO52" s="6">
        <f t="shared" ref="AO52:BD52" si="70">ROUND(BX52,2)</f>
        <v>0</v>
      </c>
      <c r="AP52" s="6">
        <f t="shared" si="70"/>
        <v>0</v>
      </c>
      <c r="AQ52" s="6">
        <f t="shared" si="70"/>
        <v>0</v>
      </c>
      <c r="AR52" s="6">
        <f t="shared" si="70"/>
        <v>0</v>
      </c>
      <c r="AS52" s="6">
        <f t="shared" si="70"/>
        <v>0</v>
      </c>
      <c r="AT52" s="6">
        <f t="shared" si="70"/>
        <v>0</v>
      </c>
      <c r="AU52" s="6">
        <f t="shared" si="70"/>
        <v>0</v>
      </c>
      <c r="AV52" s="6">
        <f t="shared" si="70"/>
        <v>0</v>
      </c>
      <c r="AW52" s="6">
        <f t="shared" si="70"/>
        <v>0</v>
      </c>
      <c r="AX52" s="6">
        <f t="shared" si="70"/>
        <v>0</v>
      </c>
      <c r="AY52" s="6">
        <f t="shared" si="70"/>
        <v>0</v>
      </c>
      <c r="AZ52" s="6">
        <f t="shared" si="70"/>
        <v>0</v>
      </c>
      <c r="BA52" s="6">
        <f t="shared" si="70"/>
        <v>0</v>
      </c>
      <c r="BB52" s="6">
        <f t="shared" si="70"/>
        <v>0</v>
      </c>
      <c r="BC52" s="6">
        <f t="shared" si="70"/>
        <v>0</v>
      </c>
      <c r="BD52" s="6">
        <f t="shared" si="70"/>
        <v>0</v>
      </c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>
        <f>ROUND(SUMIF(AA48:AA50,"=63640748",FQ48:FQ50),2)</f>
        <v>0</v>
      </c>
      <c r="BY52" s="6">
        <f>ROUND(SUMIF(AA48:AA50,"=63640748",FR48:FR50),2)</f>
        <v>0</v>
      </c>
      <c r="BZ52" s="6">
        <f>ROUND(SUMIF(AA48:AA50,"=63640748",GL48:GL50),2)</f>
        <v>0</v>
      </c>
      <c r="CA52" s="6">
        <f>ROUND(SUMIF(AA48:AA50,"=63640748",GM48:GM50),2)</f>
        <v>0</v>
      </c>
      <c r="CB52" s="6">
        <f>ROUND(SUMIF(AA48:AA50,"=63640748",GN48:GN50),2)</f>
        <v>0</v>
      </c>
      <c r="CC52" s="6">
        <f>ROUND(SUMIF(AA48:AA50,"=63640748",GO48:GO50),2)</f>
        <v>0</v>
      </c>
      <c r="CD52" s="6">
        <f>ROUND(SUMIF(AA48:AA50,"=63640748",GP48:GP50),2)</f>
        <v>0</v>
      </c>
      <c r="CE52" s="6">
        <f>AC52-BX52</f>
        <v>0</v>
      </c>
      <c r="CF52" s="6">
        <f>AC52-BY52</f>
        <v>0</v>
      </c>
      <c r="CG52" s="6">
        <f>BX52-BZ52</f>
        <v>0</v>
      </c>
      <c r="CH52" s="6">
        <f>AC52-BX52-BY52+BZ52</f>
        <v>0</v>
      </c>
      <c r="CI52" s="6">
        <f>BY52-BZ52</f>
        <v>0</v>
      </c>
      <c r="CJ52" s="6">
        <f>ROUND(SUMIF(AA48:AA50,"=63640748",GX48:GX50),2)</f>
        <v>0</v>
      </c>
      <c r="CK52" s="6">
        <f>ROUND(SUMIF(AA48:AA50,"=63640748",GY48:GY50),2)</f>
        <v>0</v>
      </c>
      <c r="CL52" s="6">
        <f>ROUND(SUMIF(AA48:AA50,"=63640748",GZ48:GZ50),2)</f>
        <v>0</v>
      </c>
      <c r="CM52" s="6">
        <f>ROUND(SUMIF(AA48:AA50,"=63640748",HD48:HD50),2)</f>
        <v>0</v>
      </c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>
        <v>0</v>
      </c>
    </row>
    <row r="54" spans="1:245" x14ac:dyDescent="0.2">
      <c r="A54" s="3">
        <v>50</v>
      </c>
      <c r="B54" s="3">
        <v>0</v>
      </c>
      <c r="C54" s="3">
        <v>0</v>
      </c>
      <c r="D54" s="3">
        <v>1</v>
      </c>
      <c r="E54" s="3">
        <v>201</v>
      </c>
      <c r="F54" s="3">
        <f>ROUND(Source!O52,O54)</f>
        <v>0</v>
      </c>
      <c r="G54" s="3" t="s">
        <v>78</v>
      </c>
      <c r="H54" s="3" t="s">
        <v>79</v>
      </c>
      <c r="I54" s="3"/>
      <c r="J54" s="3"/>
      <c r="K54" s="3">
        <v>201</v>
      </c>
      <c r="L54" s="3">
        <v>1</v>
      </c>
      <c r="M54" s="3">
        <v>3</v>
      </c>
      <c r="N54" s="3" t="s">
        <v>3</v>
      </c>
      <c r="O54" s="3">
        <v>2</v>
      </c>
      <c r="P54" s="3"/>
      <c r="Q54" s="3"/>
      <c r="R54" s="3"/>
      <c r="S54" s="3"/>
      <c r="T54" s="3"/>
      <c r="U54" s="3"/>
      <c r="V54" s="3"/>
      <c r="W54" s="3">
        <v>0</v>
      </c>
      <c r="X54" s="3">
        <v>1</v>
      </c>
      <c r="Y54" s="3">
        <v>0</v>
      </c>
      <c r="Z54" s="3"/>
      <c r="AA54" s="3"/>
      <c r="AB54" s="3"/>
    </row>
    <row r="55" spans="1:245" x14ac:dyDescent="0.2">
      <c r="A55" s="3">
        <v>50</v>
      </c>
      <c r="B55" s="3">
        <v>0</v>
      </c>
      <c r="C55" s="3">
        <v>0</v>
      </c>
      <c r="D55" s="3">
        <v>1</v>
      </c>
      <c r="E55" s="3">
        <v>202</v>
      </c>
      <c r="F55" s="3">
        <f>ROUND(Source!P52,O55)</f>
        <v>0</v>
      </c>
      <c r="G55" s="3" t="s">
        <v>80</v>
      </c>
      <c r="H55" s="3" t="s">
        <v>81</v>
      </c>
      <c r="I55" s="3"/>
      <c r="J55" s="3"/>
      <c r="K55" s="3">
        <v>202</v>
      </c>
      <c r="L55" s="3">
        <v>2</v>
      </c>
      <c r="M55" s="3">
        <v>3</v>
      </c>
      <c r="N55" s="3" t="s">
        <v>3</v>
      </c>
      <c r="O55" s="3">
        <v>2</v>
      </c>
      <c r="P55" s="3"/>
      <c r="Q55" s="3"/>
      <c r="R55" s="3"/>
      <c r="S55" s="3"/>
      <c r="T55" s="3"/>
      <c r="U55" s="3"/>
      <c r="V55" s="3"/>
      <c r="W55" s="3">
        <v>0</v>
      </c>
      <c r="X55" s="3">
        <v>1</v>
      </c>
      <c r="Y55" s="3">
        <v>0</v>
      </c>
      <c r="Z55" s="3"/>
      <c r="AA55" s="3"/>
      <c r="AB55" s="3"/>
    </row>
    <row r="56" spans="1:245" x14ac:dyDescent="0.2">
      <c r="A56" s="3">
        <v>50</v>
      </c>
      <c r="B56" s="3">
        <v>0</v>
      </c>
      <c r="C56" s="3">
        <v>0</v>
      </c>
      <c r="D56" s="3">
        <v>1</v>
      </c>
      <c r="E56" s="3">
        <v>222</v>
      </c>
      <c r="F56" s="3">
        <f>ROUND(Source!AO52,O56)</f>
        <v>0</v>
      </c>
      <c r="G56" s="3" t="s">
        <v>82</v>
      </c>
      <c r="H56" s="3" t="s">
        <v>83</v>
      </c>
      <c r="I56" s="3"/>
      <c r="J56" s="3"/>
      <c r="K56" s="3">
        <v>222</v>
      </c>
      <c r="L56" s="3">
        <v>3</v>
      </c>
      <c r="M56" s="3">
        <v>3</v>
      </c>
      <c r="N56" s="3" t="s">
        <v>3</v>
      </c>
      <c r="O56" s="3">
        <v>2</v>
      </c>
      <c r="P56" s="3"/>
      <c r="Q56" s="3"/>
      <c r="R56" s="3"/>
      <c r="S56" s="3"/>
      <c r="T56" s="3"/>
      <c r="U56" s="3"/>
      <c r="V56" s="3"/>
      <c r="W56" s="3">
        <v>0</v>
      </c>
      <c r="X56" s="3">
        <v>1</v>
      </c>
      <c r="Y56" s="3">
        <v>0</v>
      </c>
      <c r="Z56" s="3"/>
      <c r="AA56" s="3"/>
      <c r="AB56" s="3"/>
    </row>
    <row r="57" spans="1:245" x14ac:dyDescent="0.2">
      <c r="A57" s="3">
        <v>50</v>
      </c>
      <c r="B57" s="3">
        <v>0</v>
      </c>
      <c r="C57" s="3">
        <v>0</v>
      </c>
      <c r="D57" s="3">
        <v>1</v>
      </c>
      <c r="E57" s="3">
        <v>225</v>
      </c>
      <c r="F57" s="3">
        <f>ROUND(Source!AV52,O57)</f>
        <v>0</v>
      </c>
      <c r="G57" s="3" t="s">
        <v>84</v>
      </c>
      <c r="H57" s="3" t="s">
        <v>85</v>
      </c>
      <c r="I57" s="3"/>
      <c r="J57" s="3"/>
      <c r="K57" s="3">
        <v>225</v>
      </c>
      <c r="L57" s="3">
        <v>4</v>
      </c>
      <c r="M57" s="3">
        <v>3</v>
      </c>
      <c r="N57" s="3" t="s">
        <v>3</v>
      </c>
      <c r="O57" s="3">
        <v>2</v>
      </c>
      <c r="P57" s="3"/>
      <c r="Q57" s="3"/>
      <c r="R57" s="3"/>
      <c r="S57" s="3"/>
      <c r="T57" s="3"/>
      <c r="U57" s="3"/>
      <c r="V57" s="3"/>
      <c r="W57" s="3">
        <v>0</v>
      </c>
      <c r="X57" s="3">
        <v>1</v>
      </c>
      <c r="Y57" s="3">
        <v>0</v>
      </c>
      <c r="Z57" s="3"/>
      <c r="AA57" s="3"/>
      <c r="AB57" s="3"/>
    </row>
    <row r="58" spans="1:245" x14ac:dyDescent="0.2">
      <c r="A58" s="3">
        <v>50</v>
      </c>
      <c r="B58" s="3">
        <v>0</v>
      </c>
      <c r="C58" s="3">
        <v>0</v>
      </c>
      <c r="D58" s="3">
        <v>1</v>
      </c>
      <c r="E58" s="3">
        <v>226</v>
      </c>
      <c r="F58" s="3">
        <f>ROUND(Source!AW52,O58)</f>
        <v>0</v>
      </c>
      <c r="G58" s="3" t="s">
        <v>86</v>
      </c>
      <c r="H58" s="3" t="s">
        <v>87</v>
      </c>
      <c r="I58" s="3"/>
      <c r="J58" s="3"/>
      <c r="K58" s="3">
        <v>226</v>
      </c>
      <c r="L58" s="3">
        <v>5</v>
      </c>
      <c r="M58" s="3">
        <v>3</v>
      </c>
      <c r="N58" s="3" t="s">
        <v>3</v>
      </c>
      <c r="O58" s="3">
        <v>2</v>
      </c>
      <c r="P58" s="3"/>
      <c r="Q58" s="3"/>
      <c r="R58" s="3"/>
      <c r="S58" s="3"/>
      <c r="T58" s="3"/>
      <c r="U58" s="3"/>
      <c r="V58" s="3"/>
      <c r="W58" s="3">
        <v>0</v>
      </c>
      <c r="X58" s="3">
        <v>1</v>
      </c>
      <c r="Y58" s="3">
        <v>0</v>
      </c>
      <c r="Z58" s="3"/>
      <c r="AA58" s="3"/>
      <c r="AB58" s="3"/>
    </row>
    <row r="59" spans="1:245" x14ac:dyDescent="0.2">
      <c r="A59" s="3">
        <v>50</v>
      </c>
      <c r="B59" s="3">
        <v>0</v>
      </c>
      <c r="C59" s="3">
        <v>0</v>
      </c>
      <c r="D59" s="3">
        <v>1</v>
      </c>
      <c r="E59" s="3">
        <v>227</v>
      </c>
      <c r="F59" s="3">
        <f>ROUND(Source!AX52,O59)</f>
        <v>0</v>
      </c>
      <c r="G59" s="3" t="s">
        <v>88</v>
      </c>
      <c r="H59" s="3" t="s">
        <v>89</v>
      </c>
      <c r="I59" s="3"/>
      <c r="J59" s="3"/>
      <c r="K59" s="3">
        <v>227</v>
      </c>
      <c r="L59" s="3">
        <v>6</v>
      </c>
      <c r="M59" s="3">
        <v>3</v>
      </c>
      <c r="N59" s="3" t="s">
        <v>3</v>
      </c>
      <c r="O59" s="3">
        <v>2</v>
      </c>
      <c r="P59" s="3"/>
      <c r="Q59" s="3"/>
      <c r="R59" s="3"/>
      <c r="S59" s="3"/>
      <c r="T59" s="3"/>
      <c r="U59" s="3"/>
      <c r="V59" s="3"/>
      <c r="W59" s="3">
        <v>0</v>
      </c>
      <c r="X59" s="3">
        <v>1</v>
      </c>
      <c r="Y59" s="3">
        <v>0</v>
      </c>
      <c r="Z59" s="3"/>
      <c r="AA59" s="3"/>
      <c r="AB59" s="3"/>
    </row>
    <row r="60" spans="1:245" x14ac:dyDescent="0.2">
      <c r="A60" s="3">
        <v>50</v>
      </c>
      <c r="B60" s="3">
        <v>0</v>
      </c>
      <c r="C60" s="3">
        <v>0</v>
      </c>
      <c r="D60" s="3">
        <v>1</v>
      </c>
      <c r="E60" s="3">
        <v>228</v>
      </c>
      <c r="F60" s="3">
        <f>ROUND(Source!AY52,O60)</f>
        <v>0</v>
      </c>
      <c r="G60" s="3" t="s">
        <v>90</v>
      </c>
      <c r="H60" s="3" t="s">
        <v>91</v>
      </c>
      <c r="I60" s="3"/>
      <c r="J60" s="3"/>
      <c r="K60" s="3">
        <v>228</v>
      </c>
      <c r="L60" s="3">
        <v>7</v>
      </c>
      <c r="M60" s="3">
        <v>3</v>
      </c>
      <c r="N60" s="3" t="s">
        <v>3</v>
      </c>
      <c r="O60" s="3">
        <v>2</v>
      </c>
      <c r="P60" s="3"/>
      <c r="Q60" s="3"/>
      <c r="R60" s="3"/>
      <c r="S60" s="3"/>
      <c r="T60" s="3"/>
      <c r="U60" s="3"/>
      <c r="V60" s="3"/>
      <c r="W60" s="3">
        <v>0</v>
      </c>
      <c r="X60" s="3">
        <v>1</v>
      </c>
      <c r="Y60" s="3">
        <v>0</v>
      </c>
      <c r="Z60" s="3"/>
      <c r="AA60" s="3"/>
      <c r="AB60" s="3"/>
    </row>
    <row r="61" spans="1:245" x14ac:dyDescent="0.2">
      <c r="A61" s="3">
        <v>50</v>
      </c>
      <c r="B61" s="3">
        <v>0</v>
      </c>
      <c r="C61" s="3">
        <v>0</v>
      </c>
      <c r="D61" s="3">
        <v>1</v>
      </c>
      <c r="E61" s="3">
        <v>216</v>
      </c>
      <c r="F61" s="3">
        <f>ROUND(Source!AP52,O61)</f>
        <v>0</v>
      </c>
      <c r="G61" s="3" t="s">
        <v>92</v>
      </c>
      <c r="H61" s="3" t="s">
        <v>93</v>
      </c>
      <c r="I61" s="3"/>
      <c r="J61" s="3"/>
      <c r="K61" s="3">
        <v>216</v>
      </c>
      <c r="L61" s="3">
        <v>8</v>
      </c>
      <c r="M61" s="3">
        <v>3</v>
      </c>
      <c r="N61" s="3" t="s">
        <v>3</v>
      </c>
      <c r="O61" s="3">
        <v>2</v>
      </c>
      <c r="P61" s="3"/>
      <c r="Q61" s="3"/>
      <c r="R61" s="3"/>
      <c r="S61" s="3"/>
      <c r="T61" s="3"/>
      <c r="U61" s="3"/>
      <c r="V61" s="3"/>
      <c r="W61" s="3">
        <v>0</v>
      </c>
      <c r="X61" s="3">
        <v>1</v>
      </c>
      <c r="Y61" s="3">
        <v>0</v>
      </c>
      <c r="Z61" s="3"/>
      <c r="AA61" s="3"/>
      <c r="AB61" s="3"/>
    </row>
    <row r="62" spans="1:245" x14ac:dyDescent="0.2">
      <c r="A62" s="3">
        <v>50</v>
      </c>
      <c r="B62" s="3">
        <v>0</v>
      </c>
      <c r="C62" s="3">
        <v>0</v>
      </c>
      <c r="D62" s="3">
        <v>1</v>
      </c>
      <c r="E62" s="3">
        <v>223</v>
      </c>
      <c r="F62" s="3">
        <f>ROUND(Source!AQ52,O62)</f>
        <v>0</v>
      </c>
      <c r="G62" s="3" t="s">
        <v>94</v>
      </c>
      <c r="H62" s="3" t="s">
        <v>95</v>
      </c>
      <c r="I62" s="3"/>
      <c r="J62" s="3"/>
      <c r="K62" s="3">
        <v>223</v>
      </c>
      <c r="L62" s="3">
        <v>9</v>
      </c>
      <c r="M62" s="3">
        <v>3</v>
      </c>
      <c r="N62" s="3" t="s">
        <v>3</v>
      </c>
      <c r="O62" s="3">
        <v>2</v>
      </c>
      <c r="P62" s="3"/>
      <c r="Q62" s="3"/>
      <c r="R62" s="3"/>
      <c r="S62" s="3"/>
      <c r="T62" s="3"/>
      <c r="U62" s="3"/>
      <c r="V62" s="3"/>
      <c r="W62" s="3">
        <v>0</v>
      </c>
      <c r="X62" s="3">
        <v>1</v>
      </c>
      <c r="Y62" s="3">
        <v>0</v>
      </c>
      <c r="Z62" s="3"/>
      <c r="AA62" s="3"/>
      <c r="AB62" s="3"/>
    </row>
    <row r="63" spans="1:245" x14ac:dyDescent="0.2">
      <c r="A63" s="3">
        <v>50</v>
      </c>
      <c r="B63" s="3">
        <v>0</v>
      </c>
      <c r="C63" s="3">
        <v>0</v>
      </c>
      <c r="D63" s="3">
        <v>1</v>
      </c>
      <c r="E63" s="3">
        <v>229</v>
      </c>
      <c r="F63" s="3">
        <f>ROUND(Source!AZ52,O63)</f>
        <v>0</v>
      </c>
      <c r="G63" s="3" t="s">
        <v>96</v>
      </c>
      <c r="H63" s="3" t="s">
        <v>97</v>
      </c>
      <c r="I63" s="3"/>
      <c r="J63" s="3"/>
      <c r="K63" s="3">
        <v>229</v>
      </c>
      <c r="L63" s="3">
        <v>10</v>
      </c>
      <c r="M63" s="3">
        <v>3</v>
      </c>
      <c r="N63" s="3" t="s">
        <v>3</v>
      </c>
      <c r="O63" s="3">
        <v>2</v>
      </c>
      <c r="P63" s="3"/>
      <c r="Q63" s="3"/>
      <c r="R63" s="3"/>
      <c r="S63" s="3"/>
      <c r="T63" s="3"/>
      <c r="U63" s="3"/>
      <c r="V63" s="3"/>
      <c r="W63" s="3">
        <v>0</v>
      </c>
      <c r="X63" s="3">
        <v>1</v>
      </c>
      <c r="Y63" s="3">
        <v>0</v>
      </c>
      <c r="Z63" s="3"/>
      <c r="AA63" s="3"/>
      <c r="AB63" s="3"/>
    </row>
    <row r="64" spans="1:245" x14ac:dyDescent="0.2">
      <c r="A64" s="3">
        <v>50</v>
      </c>
      <c r="B64" s="3">
        <v>0</v>
      </c>
      <c r="C64" s="3">
        <v>0</v>
      </c>
      <c r="D64" s="3">
        <v>1</v>
      </c>
      <c r="E64" s="3">
        <v>203</v>
      </c>
      <c r="F64" s="3">
        <f>ROUND(Source!Q52,O64)</f>
        <v>0</v>
      </c>
      <c r="G64" s="3" t="s">
        <v>98</v>
      </c>
      <c r="H64" s="3" t="s">
        <v>99</v>
      </c>
      <c r="I64" s="3"/>
      <c r="J64" s="3"/>
      <c r="K64" s="3">
        <v>203</v>
      </c>
      <c r="L64" s="3">
        <v>11</v>
      </c>
      <c r="M64" s="3">
        <v>3</v>
      </c>
      <c r="N64" s="3" t="s">
        <v>3</v>
      </c>
      <c r="O64" s="3">
        <v>2</v>
      </c>
      <c r="P64" s="3"/>
      <c r="Q64" s="3"/>
      <c r="R64" s="3"/>
      <c r="S64" s="3"/>
      <c r="T64" s="3"/>
      <c r="U64" s="3"/>
      <c r="V64" s="3"/>
      <c r="W64" s="3">
        <v>0</v>
      </c>
      <c r="X64" s="3">
        <v>1</v>
      </c>
      <c r="Y64" s="3">
        <v>0</v>
      </c>
      <c r="Z64" s="3"/>
      <c r="AA64" s="3"/>
      <c r="AB64" s="3"/>
    </row>
    <row r="65" spans="1:28" x14ac:dyDescent="0.2">
      <c r="A65" s="3">
        <v>50</v>
      </c>
      <c r="B65" s="3">
        <v>0</v>
      </c>
      <c r="C65" s="3">
        <v>0</v>
      </c>
      <c r="D65" s="3">
        <v>1</v>
      </c>
      <c r="E65" s="3">
        <v>231</v>
      </c>
      <c r="F65" s="3">
        <f>ROUND(Source!BB52,O65)</f>
        <v>0</v>
      </c>
      <c r="G65" s="3" t="s">
        <v>100</v>
      </c>
      <c r="H65" s="3" t="s">
        <v>101</v>
      </c>
      <c r="I65" s="3"/>
      <c r="J65" s="3"/>
      <c r="K65" s="3">
        <v>231</v>
      </c>
      <c r="L65" s="3">
        <v>12</v>
      </c>
      <c r="M65" s="3">
        <v>3</v>
      </c>
      <c r="N65" s="3" t="s">
        <v>3</v>
      </c>
      <c r="O65" s="3">
        <v>2</v>
      </c>
      <c r="P65" s="3"/>
      <c r="Q65" s="3"/>
      <c r="R65" s="3"/>
      <c r="S65" s="3"/>
      <c r="T65" s="3"/>
      <c r="U65" s="3"/>
      <c r="V65" s="3"/>
      <c r="W65" s="3">
        <v>0</v>
      </c>
      <c r="X65" s="3">
        <v>1</v>
      </c>
      <c r="Y65" s="3">
        <v>0</v>
      </c>
      <c r="Z65" s="3"/>
      <c r="AA65" s="3"/>
      <c r="AB65" s="3"/>
    </row>
    <row r="66" spans="1:28" x14ac:dyDescent="0.2">
      <c r="A66" s="3">
        <v>50</v>
      </c>
      <c r="B66" s="3">
        <v>0</v>
      </c>
      <c r="C66" s="3">
        <v>0</v>
      </c>
      <c r="D66" s="3">
        <v>1</v>
      </c>
      <c r="E66" s="3">
        <v>204</v>
      </c>
      <c r="F66" s="3">
        <f>ROUND(Source!R52,O66)</f>
        <v>0</v>
      </c>
      <c r="G66" s="3" t="s">
        <v>102</v>
      </c>
      <c r="H66" s="3" t="s">
        <v>103</v>
      </c>
      <c r="I66" s="3"/>
      <c r="J66" s="3"/>
      <c r="K66" s="3">
        <v>204</v>
      </c>
      <c r="L66" s="3">
        <v>13</v>
      </c>
      <c r="M66" s="3">
        <v>3</v>
      </c>
      <c r="N66" s="3" t="s">
        <v>3</v>
      </c>
      <c r="O66" s="3">
        <v>2</v>
      </c>
      <c r="P66" s="3"/>
      <c r="Q66" s="3"/>
      <c r="R66" s="3"/>
      <c r="S66" s="3"/>
      <c r="T66" s="3"/>
      <c r="U66" s="3"/>
      <c r="V66" s="3"/>
      <c r="W66" s="3">
        <v>0</v>
      </c>
      <c r="X66" s="3">
        <v>1</v>
      </c>
      <c r="Y66" s="3">
        <v>0</v>
      </c>
      <c r="Z66" s="3"/>
      <c r="AA66" s="3"/>
      <c r="AB66" s="3"/>
    </row>
    <row r="67" spans="1:28" x14ac:dyDescent="0.2">
      <c r="A67" s="3">
        <v>50</v>
      </c>
      <c r="B67" s="3">
        <v>0</v>
      </c>
      <c r="C67" s="3">
        <v>0</v>
      </c>
      <c r="D67" s="3">
        <v>1</v>
      </c>
      <c r="E67" s="3">
        <v>205</v>
      </c>
      <c r="F67" s="3">
        <f>ROUND(Source!S52,O67)</f>
        <v>0</v>
      </c>
      <c r="G67" s="3" t="s">
        <v>104</v>
      </c>
      <c r="H67" s="3" t="s">
        <v>105</v>
      </c>
      <c r="I67" s="3"/>
      <c r="J67" s="3"/>
      <c r="K67" s="3">
        <v>205</v>
      </c>
      <c r="L67" s="3">
        <v>14</v>
      </c>
      <c r="M67" s="3">
        <v>3</v>
      </c>
      <c r="N67" s="3" t="s">
        <v>3</v>
      </c>
      <c r="O67" s="3">
        <v>2</v>
      </c>
      <c r="P67" s="3"/>
      <c r="Q67" s="3"/>
      <c r="R67" s="3"/>
      <c r="S67" s="3"/>
      <c r="T67" s="3"/>
      <c r="U67" s="3"/>
      <c r="V67" s="3"/>
      <c r="W67" s="3">
        <v>0</v>
      </c>
      <c r="X67" s="3">
        <v>1</v>
      </c>
      <c r="Y67" s="3">
        <v>0</v>
      </c>
      <c r="Z67" s="3"/>
      <c r="AA67" s="3"/>
      <c r="AB67" s="3"/>
    </row>
    <row r="68" spans="1:28" x14ac:dyDescent="0.2">
      <c r="A68" s="3">
        <v>50</v>
      </c>
      <c r="B68" s="3">
        <v>0</v>
      </c>
      <c r="C68" s="3">
        <v>0</v>
      </c>
      <c r="D68" s="3">
        <v>1</v>
      </c>
      <c r="E68" s="3">
        <v>232</v>
      </c>
      <c r="F68" s="3">
        <f>ROUND(Source!BC52,O68)</f>
        <v>0</v>
      </c>
      <c r="G68" s="3" t="s">
        <v>106</v>
      </c>
      <c r="H68" s="3" t="s">
        <v>107</v>
      </c>
      <c r="I68" s="3"/>
      <c r="J68" s="3"/>
      <c r="K68" s="3">
        <v>232</v>
      </c>
      <c r="L68" s="3">
        <v>15</v>
      </c>
      <c r="M68" s="3">
        <v>3</v>
      </c>
      <c r="N68" s="3" t="s">
        <v>3</v>
      </c>
      <c r="O68" s="3">
        <v>2</v>
      </c>
      <c r="P68" s="3"/>
      <c r="Q68" s="3"/>
      <c r="R68" s="3"/>
      <c r="S68" s="3"/>
      <c r="T68" s="3"/>
      <c r="U68" s="3"/>
      <c r="V68" s="3"/>
      <c r="W68" s="3">
        <v>0</v>
      </c>
      <c r="X68" s="3">
        <v>1</v>
      </c>
      <c r="Y68" s="3">
        <v>0</v>
      </c>
      <c r="Z68" s="3"/>
      <c r="AA68" s="3"/>
      <c r="AB68" s="3"/>
    </row>
    <row r="69" spans="1:28" x14ac:dyDescent="0.2">
      <c r="A69" s="3">
        <v>50</v>
      </c>
      <c r="B69" s="3">
        <v>0</v>
      </c>
      <c r="C69" s="3">
        <v>0</v>
      </c>
      <c r="D69" s="3">
        <v>1</v>
      </c>
      <c r="E69" s="3">
        <v>214</v>
      </c>
      <c r="F69" s="3">
        <f>ROUND(Source!AS52,O69)</f>
        <v>0</v>
      </c>
      <c r="G69" s="3" t="s">
        <v>108</v>
      </c>
      <c r="H69" s="3" t="s">
        <v>109</v>
      </c>
      <c r="I69" s="3"/>
      <c r="J69" s="3"/>
      <c r="K69" s="3">
        <v>214</v>
      </c>
      <c r="L69" s="3">
        <v>16</v>
      </c>
      <c r="M69" s="3">
        <v>3</v>
      </c>
      <c r="N69" s="3" t="s">
        <v>3</v>
      </c>
      <c r="O69" s="3">
        <v>2</v>
      </c>
      <c r="P69" s="3"/>
      <c r="Q69" s="3"/>
      <c r="R69" s="3"/>
      <c r="S69" s="3"/>
      <c r="T69" s="3"/>
      <c r="U69" s="3"/>
      <c r="V69" s="3"/>
      <c r="W69" s="3">
        <v>0</v>
      </c>
      <c r="X69" s="3">
        <v>1</v>
      </c>
      <c r="Y69" s="3">
        <v>0</v>
      </c>
      <c r="Z69" s="3"/>
      <c r="AA69" s="3"/>
      <c r="AB69" s="3"/>
    </row>
    <row r="70" spans="1:28" x14ac:dyDescent="0.2">
      <c r="A70" s="3">
        <v>50</v>
      </c>
      <c r="B70" s="3">
        <v>0</v>
      </c>
      <c r="C70" s="3">
        <v>0</v>
      </c>
      <c r="D70" s="3">
        <v>1</v>
      </c>
      <c r="E70" s="3">
        <v>215</v>
      </c>
      <c r="F70" s="3">
        <f>ROUND(Source!AT52,O70)</f>
        <v>0</v>
      </c>
      <c r="G70" s="3" t="s">
        <v>110</v>
      </c>
      <c r="H70" s="3" t="s">
        <v>111</v>
      </c>
      <c r="I70" s="3"/>
      <c r="J70" s="3"/>
      <c r="K70" s="3">
        <v>215</v>
      </c>
      <c r="L70" s="3">
        <v>17</v>
      </c>
      <c r="M70" s="3">
        <v>3</v>
      </c>
      <c r="N70" s="3" t="s">
        <v>3</v>
      </c>
      <c r="O70" s="3">
        <v>2</v>
      </c>
      <c r="P70" s="3"/>
      <c r="Q70" s="3"/>
      <c r="R70" s="3"/>
      <c r="S70" s="3"/>
      <c r="T70" s="3"/>
      <c r="U70" s="3"/>
      <c r="V70" s="3"/>
      <c r="W70" s="3">
        <v>0</v>
      </c>
      <c r="X70" s="3">
        <v>1</v>
      </c>
      <c r="Y70" s="3">
        <v>0</v>
      </c>
      <c r="Z70" s="3"/>
      <c r="AA70" s="3"/>
      <c r="AB70" s="3"/>
    </row>
    <row r="71" spans="1:28" x14ac:dyDescent="0.2">
      <c r="A71" s="3">
        <v>50</v>
      </c>
      <c r="B71" s="3">
        <v>0</v>
      </c>
      <c r="C71" s="3">
        <v>0</v>
      </c>
      <c r="D71" s="3">
        <v>1</v>
      </c>
      <c r="E71" s="3">
        <v>217</v>
      </c>
      <c r="F71" s="3">
        <f>ROUND(Source!AU52,O71)</f>
        <v>0</v>
      </c>
      <c r="G71" s="3" t="s">
        <v>112</v>
      </c>
      <c r="H71" s="3" t="s">
        <v>113</v>
      </c>
      <c r="I71" s="3"/>
      <c r="J71" s="3"/>
      <c r="K71" s="3">
        <v>217</v>
      </c>
      <c r="L71" s="3">
        <v>18</v>
      </c>
      <c r="M71" s="3">
        <v>3</v>
      </c>
      <c r="N71" s="3" t="s">
        <v>3</v>
      </c>
      <c r="O71" s="3">
        <v>2</v>
      </c>
      <c r="P71" s="3"/>
      <c r="Q71" s="3"/>
      <c r="R71" s="3"/>
      <c r="S71" s="3"/>
      <c r="T71" s="3"/>
      <c r="U71" s="3"/>
      <c r="V71" s="3"/>
      <c r="W71" s="3">
        <v>0</v>
      </c>
      <c r="X71" s="3">
        <v>1</v>
      </c>
      <c r="Y71" s="3">
        <v>0</v>
      </c>
      <c r="Z71" s="3"/>
      <c r="AA71" s="3"/>
      <c r="AB71" s="3"/>
    </row>
    <row r="72" spans="1:28" x14ac:dyDescent="0.2">
      <c r="A72" s="3">
        <v>50</v>
      </c>
      <c r="B72" s="3">
        <v>0</v>
      </c>
      <c r="C72" s="3">
        <v>0</v>
      </c>
      <c r="D72" s="3">
        <v>1</v>
      </c>
      <c r="E72" s="3">
        <v>230</v>
      </c>
      <c r="F72" s="3">
        <f>ROUND(Source!BA52,O72)</f>
        <v>0</v>
      </c>
      <c r="G72" s="3" t="s">
        <v>114</v>
      </c>
      <c r="H72" s="3" t="s">
        <v>115</v>
      </c>
      <c r="I72" s="3"/>
      <c r="J72" s="3"/>
      <c r="K72" s="3">
        <v>230</v>
      </c>
      <c r="L72" s="3">
        <v>19</v>
      </c>
      <c r="M72" s="3">
        <v>3</v>
      </c>
      <c r="N72" s="3" t="s">
        <v>3</v>
      </c>
      <c r="O72" s="3">
        <v>2</v>
      </c>
      <c r="P72" s="3"/>
      <c r="Q72" s="3"/>
      <c r="R72" s="3"/>
      <c r="S72" s="3"/>
      <c r="T72" s="3"/>
      <c r="U72" s="3"/>
      <c r="V72" s="3"/>
      <c r="W72" s="3">
        <v>0</v>
      </c>
      <c r="X72" s="3">
        <v>1</v>
      </c>
      <c r="Y72" s="3">
        <v>0</v>
      </c>
      <c r="Z72" s="3"/>
      <c r="AA72" s="3"/>
      <c r="AB72" s="3"/>
    </row>
    <row r="73" spans="1:28" x14ac:dyDescent="0.2">
      <c r="A73" s="3">
        <v>50</v>
      </c>
      <c r="B73" s="3">
        <v>0</v>
      </c>
      <c r="C73" s="3">
        <v>0</v>
      </c>
      <c r="D73" s="3">
        <v>1</v>
      </c>
      <c r="E73" s="3">
        <v>206</v>
      </c>
      <c r="F73" s="3">
        <f>ROUND(Source!T52,O73)</f>
        <v>0</v>
      </c>
      <c r="G73" s="3" t="s">
        <v>116</v>
      </c>
      <c r="H73" s="3" t="s">
        <v>117</v>
      </c>
      <c r="I73" s="3"/>
      <c r="J73" s="3"/>
      <c r="K73" s="3">
        <v>206</v>
      </c>
      <c r="L73" s="3">
        <v>20</v>
      </c>
      <c r="M73" s="3">
        <v>3</v>
      </c>
      <c r="N73" s="3" t="s">
        <v>3</v>
      </c>
      <c r="O73" s="3">
        <v>2</v>
      </c>
      <c r="P73" s="3"/>
      <c r="Q73" s="3"/>
      <c r="R73" s="3"/>
      <c r="S73" s="3"/>
      <c r="T73" s="3"/>
      <c r="U73" s="3"/>
      <c r="V73" s="3"/>
      <c r="W73" s="3">
        <v>0</v>
      </c>
      <c r="X73" s="3">
        <v>1</v>
      </c>
      <c r="Y73" s="3">
        <v>0</v>
      </c>
      <c r="Z73" s="3"/>
      <c r="AA73" s="3"/>
      <c r="AB73" s="3"/>
    </row>
    <row r="74" spans="1:28" x14ac:dyDescent="0.2">
      <c r="A74" s="3">
        <v>50</v>
      </c>
      <c r="B74" s="3">
        <v>0</v>
      </c>
      <c r="C74" s="3">
        <v>0</v>
      </c>
      <c r="D74" s="3">
        <v>1</v>
      </c>
      <c r="E74" s="3">
        <v>207</v>
      </c>
      <c r="F74" s="3">
        <f>Source!U52</f>
        <v>0</v>
      </c>
      <c r="G74" s="3" t="s">
        <v>118</v>
      </c>
      <c r="H74" s="3" t="s">
        <v>119</v>
      </c>
      <c r="I74" s="3"/>
      <c r="J74" s="3"/>
      <c r="K74" s="3">
        <v>207</v>
      </c>
      <c r="L74" s="3">
        <v>21</v>
      </c>
      <c r="M74" s="3">
        <v>3</v>
      </c>
      <c r="N74" s="3" t="s">
        <v>3</v>
      </c>
      <c r="O74" s="3">
        <v>-1</v>
      </c>
      <c r="P74" s="3"/>
      <c r="Q74" s="3"/>
      <c r="R74" s="3"/>
      <c r="S74" s="3"/>
      <c r="T74" s="3"/>
      <c r="U74" s="3"/>
      <c r="V74" s="3"/>
      <c r="W74" s="3">
        <v>0</v>
      </c>
      <c r="X74" s="3">
        <v>1</v>
      </c>
      <c r="Y74" s="3">
        <v>0</v>
      </c>
      <c r="Z74" s="3"/>
      <c r="AA74" s="3"/>
      <c r="AB74" s="3"/>
    </row>
    <row r="75" spans="1:28" x14ac:dyDescent="0.2">
      <c r="A75" s="3">
        <v>50</v>
      </c>
      <c r="B75" s="3">
        <v>0</v>
      </c>
      <c r="C75" s="3">
        <v>0</v>
      </c>
      <c r="D75" s="3">
        <v>1</v>
      </c>
      <c r="E75" s="3">
        <v>208</v>
      </c>
      <c r="F75" s="3">
        <f>Source!V52</f>
        <v>0</v>
      </c>
      <c r="G75" s="3" t="s">
        <v>120</v>
      </c>
      <c r="H75" s="3" t="s">
        <v>121</v>
      </c>
      <c r="I75" s="3"/>
      <c r="J75" s="3"/>
      <c r="K75" s="3">
        <v>208</v>
      </c>
      <c r="L75" s="3">
        <v>22</v>
      </c>
      <c r="M75" s="3">
        <v>3</v>
      </c>
      <c r="N75" s="3" t="s">
        <v>3</v>
      </c>
      <c r="O75" s="3">
        <v>-1</v>
      </c>
      <c r="P75" s="3"/>
      <c r="Q75" s="3"/>
      <c r="R75" s="3"/>
      <c r="S75" s="3"/>
      <c r="T75" s="3"/>
      <c r="U75" s="3"/>
      <c r="V75" s="3"/>
      <c r="W75" s="3">
        <v>0</v>
      </c>
      <c r="X75" s="3">
        <v>1</v>
      </c>
      <c r="Y75" s="3">
        <v>0</v>
      </c>
      <c r="Z75" s="3"/>
      <c r="AA75" s="3"/>
      <c r="AB75" s="3"/>
    </row>
    <row r="76" spans="1:28" x14ac:dyDescent="0.2">
      <c r="A76" s="3">
        <v>50</v>
      </c>
      <c r="B76" s="3">
        <v>0</v>
      </c>
      <c r="C76" s="3">
        <v>0</v>
      </c>
      <c r="D76" s="3">
        <v>1</v>
      </c>
      <c r="E76" s="3">
        <v>209</v>
      </c>
      <c r="F76" s="3">
        <f>ROUND(Source!W52,O76)</f>
        <v>0</v>
      </c>
      <c r="G76" s="3" t="s">
        <v>122</v>
      </c>
      <c r="H76" s="3" t="s">
        <v>123</v>
      </c>
      <c r="I76" s="3"/>
      <c r="J76" s="3"/>
      <c r="K76" s="3">
        <v>209</v>
      </c>
      <c r="L76" s="3">
        <v>23</v>
      </c>
      <c r="M76" s="3">
        <v>3</v>
      </c>
      <c r="N76" s="3" t="s">
        <v>3</v>
      </c>
      <c r="O76" s="3">
        <v>2</v>
      </c>
      <c r="P76" s="3"/>
      <c r="Q76" s="3"/>
      <c r="R76" s="3"/>
      <c r="S76" s="3"/>
      <c r="T76" s="3"/>
      <c r="U76" s="3"/>
      <c r="V76" s="3"/>
      <c r="W76" s="3">
        <v>0</v>
      </c>
      <c r="X76" s="3">
        <v>1</v>
      </c>
      <c r="Y76" s="3">
        <v>0</v>
      </c>
      <c r="Z76" s="3"/>
      <c r="AA76" s="3"/>
      <c r="AB76" s="3"/>
    </row>
    <row r="77" spans="1:28" x14ac:dyDescent="0.2">
      <c r="A77" s="3">
        <v>50</v>
      </c>
      <c r="B77" s="3">
        <v>0</v>
      </c>
      <c r="C77" s="3">
        <v>0</v>
      </c>
      <c r="D77" s="3">
        <v>1</v>
      </c>
      <c r="E77" s="3">
        <v>233</v>
      </c>
      <c r="F77" s="3">
        <f>ROUND(Source!BD52,O77)</f>
        <v>0</v>
      </c>
      <c r="G77" s="3" t="s">
        <v>124</v>
      </c>
      <c r="H77" s="3" t="s">
        <v>125</v>
      </c>
      <c r="I77" s="3"/>
      <c r="J77" s="3"/>
      <c r="K77" s="3">
        <v>233</v>
      </c>
      <c r="L77" s="3">
        <v>24</v>
      </c>
      <c r="M77" s="3">
        <v>3</v>
      </c>
      <c r="N77" s="3" t="s">
        <v>3</v>
      </c>
      <c r="O77" s="3">
        <v>2</v>
      </c>
      <c r="P77" s="3"/>
      <c r="Q77" s="3"/>
      <c r="R77" s="3"/>
      <c r="S77" s="3"/>
      <c r="T77" s="3"/>
      <c r="U77" s="3"/>
      <c r="V77" s="3"/>
      <c r="W77" s="3">
        <v>0</v>
      </c>
      <c r="X77" s="3">
        <v>1</v>
      </c>
      <c r="Y77" s="3">
        <v>0</v>
      </c>
      <c r="Z77" s="3"/>
      <c r="AA77" s="3"/>
      <c r="AB77" s="3"/>
    </row>
    <row r="78" spans="1:28" x14ac:dyDescent="0.2">
      <c r="A78" s="3">
        <v>50</v>
      </c>
      <c r="B78" s="3">
        <v>0</v>
      </c>
      <c r="C78" s="3">
        <v>0</v>
      </c>
      <c r="D78" s="3">
        <v>1</v>
      </c>
      <c r="E78" s="3">
        <v>210</v>
      </c>
      <c r="F78" s="3">
        <f>ROUND(Source!X52,O78)</f>
        <v>0</v>
      </c>
      <c r="G78" s="3" t="s">
        <v>126</v>
      </c>
      <c r="H78" s="3" t="s">
        <v>127</v>
      </c>
      <c r="I78" s="3"/>
      <c r="J78" s="3"/>
      <c r="K78" s="3">
        <v>210</v>
      </c>
      <c r="L78" s="3">
        <v>25</v>
      </c>
      <c r="M78" s="3">
        <v>3</v>
      </c>
      <c r="N78" s="3" t="s">
        <v>3</v>
      </c>
      <c r="O78" s="3">
        <v>2</v>
      </c>
      <c r="P78" s="3"/>
      <c r="Q78" s="3"/>
      <c r="R78" s="3"/>
      <c r="S78" s="3"/>
      <c r="T78" s="3"/>
      <c r="U78" s="3"/>
      <c r="V78" s="3"/>
      <c r="W78" s="3">
        <v>0</v>
      </c>
      <c r="X78" s="3">
        <v>1</v>
      </c>
      <c r="Y78" s="3">
        <v>0</v>
      </c>
      <c r="Z78" s="3"/>
      <c r="AA78" s="3"/>
      <c r="AB78" s="3"/>
    </row>
    <row r="79" spans="1:28" x14ac:dyDescent="0.2">
      <c r="A79" s="3">
        <v>50</v>
      </c>
      <c r="B79" s="3">
        <v>0</v>
      </c>
      <c r="C79" s="3">
        <v>0</v>
      </c>
      <c r="D79" s="3">
        <v>1</v>
      </c>
      <c r="E79" s="3">
        <v>211</v>
      </c>
      <c r="F79" s="3">
        <f>ROUND(Source!Y52,O79)</f>
        <v>0</v>
      </c>
      <c r="G79" s="3" t="s">
        <v>128</v>
      </c>
      <c r="H79" s="3" t="s">
        <v>129</v>
      </c>
      <c r="I79" s="3"/>
      <c r="J79" s="3"/>
      <c r="K79" s="3">
        <v>211</v>
      </c>
      <c r="L79" s="3">
        <v>26</v>
      </c>
      <c r="M79" s="3">
        <v>3</v>
      </c>
      <c r="N79" s="3" t="s">
        <v>3</v>
      </c>
      <c r="O79" s="3">
        <v>2</v>
      </c>
      <c r="P79" s="3"/>
      <c r="Q79" s="3"/>
      <c r="R79" s="3"/>
      <c r="S79" s="3"/>
      <c r="T79" s="3"/>
      <c r="U79" s="3"/>
      <c r="V79" s="3"/>
      <c r="W79" s="3">
        <v>0</v>
      </c>
      <c r="X79" s="3">
        <v>1</v>
      </c>
      <c r="Y79" s="3">
        <v>0</v>
      </c>
      <c r="Z79" s="3"/>
      <c r="AA79" s="3"/>
      <c r="AB79" s="3"/>
    </row>
    <row r="80" spans="1:28" x14ac:dyDescent="0.2">
      <c r="A80" s="3">
        <v>50</v>
      </c>
      <c r="B80" s="3">
        <v>0</v>
      </c>
      <c r="C80" s="3">
        <v>0</v>
      </c>
      <c r="D80" s="3">
        <v>1</v>
      </c>
      <c r="E80" s="3">
        <v>224</v>
      </c>
      <c r="F80" s="3">
        <f>ROUND(Source!AR52,O80)</f>
        <v>0</v>
      </c>
      <c r="G80" s="3" t="s">
        <v>130</v>
      </c>
      <c r="H80" s="3" t="s">
        <v>131</v>
      </c>
      <c r="I80" s="3"/>
      <c r="J80" s="3"/>
      <c r="K80" s="3">
        <v>224</v>
      </c>
      <c r="L80" s="3">
        <v>27</v>
      </c>
      <c r="M80" s="3">
        <v>3</v>
      </c>
      <c r="N80" s="3" t="s">
        <v>3</v>
      </c>
      <c r="O80" s="3">
        <v>2</v>
      </c>
      <c r="P80" s="3"/>
      <c r="Q80" s="3"/>
      <c r="R80" s="3"/>
      <c r="S80" s="3"/>
      <c r="T80" s="3"/>
      <c r="U80" s="3"/>
      <c r="V80" s="3"/>
      <c r="W80" s="3">
        <v>0</v>
      </c>
      <c r="X80" s="3">
        <v>1</v>
      </c>
      <c r="Y80" s="3">
        <v>0</v>
      </c>
      <c r="Z80" s="3"/>
      <c r="AA80" s="3"/>
      <c r="AB80" s="3"/>
    </row>
    <row r="82" spans="1:245" x14ac:dyDescent="0.2">
      <c r="A82" s="1">
        <v>5</v>
      </c>
      <c r="B82" s="1">
        <v>1</v>
      </c>
      <c r="C82" s="1"/>
      <c r="D82" s="1">
        <f>ROW(A90)</f>
        <v>90</v>
      </c>
      <c r="E82" s="1"/>
      <c r="F82" s="1" t="s">
        <v>73</v>
      </c>
      <c r="G82" s="1" t="s">
        <v>132</v>
      </c>
      <c r="H82" s="1" t="s">
        <v>3</v>
      </c>
      <c r="I82" s="1">
        <v>0</v>
      </c>
      <c r="J82" s="1"/>
      <c r="K82" s="1">
        <v>-1</v>
      </c>
      <c r="L82" s="1"/>
      <c r="M82" s="1" t="s">
        <v>3</v>
      </c>
      <c r="N82" s="1"/>
      <c r="O82" s="1"/>
      <c r="P82" s="1"/>
      <c r="Q82" s="1"/>
      <c r="R82" s="1"/>
      <c r="S82" s="1">
        <v>0</v>
      </c>
      <c r="T82" s="1"/>
      <c r="U82" s="1" t="s">
        <v>3</v>
      </c>
      <c r="V82" s="1">
        <v>0</v>
      </c>
      <c r="W82" s="1"/>
      <c r="X82" s="1"/>
      <c r="Y82" s="1"/>
      <c r="Z82" s="1"/>
      <c r="AA82" s="1"/>
      <c r="AB82" s="1" t="s">
        <v>3</v>
      </c>
      <c r="AC82" s="1" t="s">
        <v>3</v>
      </c>
      <c r="AD82" s="1" t="s">
        <v>3</v>
      </c>
      <c r="AE82" s="1" t="s">
        <v>3</v>
      </c>
      <c r="AF82" s="1" t="s">
        <v>3</v>
      </c>
      <c r="AG82" s="1" t="s">
        <v>3</v>
      </c>
      <c r="AH82" s="1"/>
      <c r="AI82" s="1"/>
      <c r="AJ82" s="1"/>
      <c r="AK82" s="1"/>
      <c r="AL82" s="1"/>
      <c r="AM82" s="1"/>
      <c r="AN82" s="1"/>
      <c r="AO82" s="1"/>
      <c r="AP82" s="1" t="s">
        <v>3</v>
      </c>
      <c r="AQ82" s="1" t="s">
        <v>3</v>
      </c>
      <c r="AR82" s="1" t="s">
        <v>3</v>
      </c>
      <c r="AS82" s="1"/>
      <c r="AT82" s="1"/>
      <c r="AU82" s="1"/>
      <c r="AV82" s="1"/>
      <c r="AW82" s="1"/>
      <c r="AX82" s="1"/>
      <c r="AY82" s="1"/>
      <c r="AZ82" s="1" t="s">
        <v>3</v>
      </c>
      <c r="BA82" s="1"/>
      <c r="BB82" s="1" t="s">
        <v>3</v>
      </c>
      <c r="BC82" s="1" t="s">
        <v>3</v>
      </c>
      <c r="BD82" s="1" t="s">
        <v>3</v>
      </c>
      <c r="BE82" s="1" t="s">
        <v>3</v>
      </c>
      <c r="BF82" s="1" t="s">
        <v>3</v>
      </c>
      <c r="BG82" s="1" t="s">
        <v>3</v>
      </c>
      <c r="BH82" s="1" t="s">
        <v>3</v>
      </c>
      <c r="BI82" s="1" t="s">
        <v>3</v>
      </c>
      <c r="BJ82" s="1" t="s">
        <v>3</v>
      </c>
      <c r="BK82" s="1" t="s">
        <v>3</v>
      </c>
      <c r="BL82" s="1" t="s">
        <v>3</v>
      </c>
      <c r="BM82" s="1" t="s">
        <v>3</v>
      </c>
      <c r="BN82" s="1" t="s">
        <v>3</v>
      </c>
      <c r="BO82" s="1" t="s">
        <v>3</v>
      </c>
      <c r="BP82" s="1" t="s">
        <v>3</v>
      </c>
      <c r="BQ82" s="1"/>
      <c r="BR82" s="1"/>
      <c r="BS82" s="1"/>
      <c r="BT82" s="1"/>
      <c r="BU82" s="1"/>
      <c r="BV82" s="1"/>
      <c r="BW82" s="1"/>
      <c r="BX82" s="1">
        <v>0</v>
      </c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>
        <v>0</v>
      </c>
    </row>
    <row r="84" spans="1:245" x14ac:dyDescent="0.2">
      <c r="A84" s="6">
        <v>52</v>
      </c>
      <c r="B84" s="6">
        <f t="shared" ref="B84:G84" si="71">B90</f>
        <v>1</v>
      </c>
      <c r="C84" s="6">
        <f t="shared" si="71"/>
        <v>5</v>
      </c>
      <c r="D84" s="6">
        <f t="shared" si="71"/>
        <v>82</v>
      </c>
      <c r="E84" s="6">
        <f t="shared" si="71"/>
        <v>0</v>
      </c>
      <c r="F84" s="6" t="str">
        <f t="shared" si="71"/>
        <v>Новый подраздел</v>
      </c>
      <c r="G84" s="6" t="str">
        <f t="shared" si="71"/>
        <v>Программное обеспечение</v>
      </c>
      <c r="H84" s="6"/>
      <c r="I84" s="6"/>
      <c r="J84" s="6"/>
      <c r="K84" s="6"/>
      <c r="L84" s="6"/>
      <c r="M84" s="6"/>
      <c r="N84" s="6"/>
      <c r="O84" s="6">
        <f t="shared" ref="O84:AT84" si="72">O90</f>
        <v>8932.14</v>
      </c>
      <c r="P84" s="6">
        <f t="shared" si="72"/>
        <v>0</v>
      </c>
      <c r="Q84" s="6">
        <f t="shared" si="72"/>
        <v>0</v>
      </c>
      <c r="R84" s="6">
        <f t="shared" si="72"/>
        <v>0</v>
      </c>
      <c r="S84" s="6">
        <f t="shared" si="72"/>
        <v>8932.14</v>
      </c>
      <c r="T84" s="6">
        <f t="shared" si="72"/>
        <v>0</v>
      </c>
      <c r="U84" s="6">
        <f t="shared" si="72"/>
        <v>9.42</v>
      </c>
      <c r="V84" s="6">
        <f t="shared" si="72"/>
        <v>0</v>
      </c>
      <c r="W84" s="6">
        <f t="shared" si="72"/>
        <v>0</v>
      </c>
      <c r="X84" s="6">
        <f t="shared" si="72"/>
        <v>6252.51</v>
      </c>
      <c r="Y84" s="6">
        <f t="shared" si="72"/>
        <v>893.22</v>
      </c>
      <c r="Z84" s="6">
        <f t="shared" si="72"/>
        <v>0</v>
      </c>
      <c r="AA84" s="6">
        <f t="shared" si="72"/>
        <v>0</v>
      </c>
      <c r="AB84" s="6">
        <f t="shared" si="72"/>
        <v>8932.14</v>
      </c>
      <c r="AC84" s="6">
        <f t="shared" si="72"/>
        <v>0</v>
      </c>
      <c r="AD84" s="6">
        <f t="shared" si="72"/>
        <v>0</v>
      </c>
      <c r="AE84" s="6">
        <f t="shared" si="72"/>
        <v>0</v>
      </c>
      <c r="AF84" s="6">
        <f t="shared" si="72"/>
        <v>8932.14</v>
      </c>
      <c r="AG84" s="6">
        <f t="shared" si="72"/>
        <v>0</v>
      </c>
      <c r="AH84" s="6">
        <f t="shared" si="72"/>
        <v>9.42</v>
      </c>
      <c r="AI84" s="6">
        <f t="shared" si="72"/>
        <v>0</v>
      </c>
      <c r="AJ84" s="6">
        <f t="shared" si="72"/>
        <v>0</v>
      </c>
      <c r="AK84" s="6">
        <f t="shared" si="72"/>
        <v>6252.51</v>
      </c>
      <c r="AL84" s="6">
        <f t="shared" si="72"/>
        <v>893.22</v>
      </c>
      <c r="AM84" s="6">
        <f t="shared" si="72"/>
        <v>0</v>
      </c>
      <c r="AN84" s="6">
        <f t="shared" si="72"/>
        <v>0</v>
      </c>
      <c r="AO84" s="6">
        <f t="shared" si="72"/>
        <v>0</v>
      </c>
      <c r="AP84" s="6">
        <f t="shared" si="72"/>
        <v>0</v>
      </c>
      <c r="AQ84" s="6">
        <f t="shared" si="72"/>
        <v>0</v>
      </c>
      <c r="AR84" s="6">
        <f t="shared" si="72"/>
        <v>16077.87</v>
      </c>
      <c r="AS84" s="6">
        <f t="shared" si="72"/>
        <v>0</v>
      </c>
      <c r="AT84" s="6">
        <f t="shared" si="72"/>
        <v>0</v>
      </c>
      <c r="AU84" s="6">
        <f t="shared" ref="AU84:BZ84" si="73">AU90</f>
        <v>16077.87</v>
      </c>
      <c r="AV84" s="6">
        <f t="shared" si="73"/>
        <v>0</v>
      </c>
      <c r="AW84" s="6">
        <f t="shared" si="73"/>
        <v>0</v>
      </c>
      <c r="AX84" s="6">
        <f t="shared" si="73"/>
        <v>0</v>
      </c>
      <c r="AY84" s="6">
        <f t="shared" si="73"/>
        <v>0</v>
      </c>
      <c r="AZ84" s="6">
        <f t="shared" si="73"/>
        <v>0</v>
      </c>
      <c r="BA84" s="6">
        <f t="shared" si="73"/>
        <v>0</v>
      </c>
      <c r="BB84" s="6">
        <f t="shared" si="73"/>
        <v>0</v>
      </c>
      <c r="BC84" s="6">
        <f t="shared" si="73"/>
        <v>0</v>
      </c>
      <c r="BD84" s="6">
        <f t="shared" si="73"/>
        <v>0</v>
      </c>
      <c r="BE84" s="6">
        <f t="shared" si="73"/>
        <v>0</v>
      </c>
      <c r="BF84" s="6">
        <f t="shared" si="73"/>
        <v>0</v>
      </c>
      <c r="BG84" s="6">
        <f t="shared" si="73"/>
        <v>0</v>
      </c>
      <c r="BH84" s="6">
        <f t="shared" si="73"/>
        <v>0</v>
      </c>
      <c r="BI84" s="6">
        <f t="shared" si="73"/>
        <v>0</v>
      </c>
      <c r="BJ84" s="6">
        <f t="shared" si="73"/>
        <v>0</v>
      </c>
      <c r="BK84" s="6">
        <f t="shared" si="73"/>
        <v>0</v>
      </c>
      <c r="BL84" s="6">
        <f t="shared" si="73"/>
        <v>0</v>
      </c>
      <c r="BM84" s="6">
        <f t="shared" si="73"/>
        <v>0</v>
      </c>
      <c r="BN84" s="6">
        <f t="shared" si="73"/>
        <v>0</v>
      </c>
      <c r="BO84" s="6">
        <f t="shared" si="73"/>
        <v>0</v>
      </c>
      <c r="BP84" s="6">
        <f t="shared" si="73"/>
        <v>0</v>
      </c>
      <c r="BQ84" s="6">
        <f t="shared" si="73"/>
        <v>0</v>
      </c>
      <c r="BR84" s="6">
        <f t="shared" si="73"/>
        <v>0</v>
      </c>
      <c r="BS84" s="6">
        <f t="shared" si="73"/>
        <v>0</v>
      </c>
      <c r="BT84" s="6">
        <f t="shared" si="73"/>
        <v>0</v>
      </c>
      <c r="BU84" s="6">
        <f t="shared" si="73"/>
        <v>0</v>
      </c>
      <c r="BV84" s="6">
        <f t="shared" si="73"/>
        <v>0</v>
      </c>
      <c r="BW84" s="6">
        <f t="shared" si="73"/>
        <v>0</v>
      </c>
      <c r="BX84" s="6">
        <f t="shared" si="73"/>
        <v>0</v>
      </c>
      <c r="BY84" s="6">
        <f t="shared" si="73"/>
        <v>0</v>
      </c>
      <c r="BZ84" s="6">
        <f t="shared" si="73"/>
        <v>0</v>
      </c>
      <c r="CA84" s="6">
        <f t="shared" ref="CA84:DF84" si="74">CA90</f>
        <v>16077.87</v>
      </c>
      <c r="CB84" s="6">
        <f t="shared" si="74"/>
        <v>0</v>
      </c>
      <c r="CC84" s="6">
        <f t="shared" si="74"/>
        <v>0</v>
      </c>
      <c r="CD84" s="6">
        <f t="shared" si="74"/>
        <v>16077.87</v>
      </c>
      <c r="CE84" s="6">
        <f t="shared" si="74"/>
        <v>0</v>
      </c>
      <c r="CF84" s="6">
        <f t="shared" si="74"/>
        <v>0</v>
      </c>
      <c r="CG84" s="6">
        <f t="shared" si="74"/>
        <v>0</v>
      </c>
      <c r="CH84" s="6">
        <f t="shared" si="74"/>
        <v>0</v>
      </c>
      <c r="CI84" s="6">
        <f t="shared" si="74"/>
        <v>0</v>
      </c>
      <c r="CJ84" s="6">
        <f t="shared" si="74"/>
        <v>0</v>
      </c>
      <c r="CK84" s="6">
        <f t="shared" si="74"/>
        <v>0</v>
      </c>
      <c r="CL84" s="6">
        <f t="shared" si="74"/>
        <v>0</v>
      </c>
      <c r="CM84" s="6">
        <f t="shared" si="74"/>
        <v>0</v>
      </c>
      <c r="CN84" s="6">
        <f t="shared" si="74"/>
        <v>0</v>
      </c>
      <c r="CO84" s="6">
        <f t="shared" si="74"/>
        <v>0</v>
      </c>
      <c r="CP84" s="6">
        <f t="shared" si="74"/>
        <v>0</v>
      </c>
      <c r="CQ84" s="6">
        <f t="shared" si="74"/>
        <v>0</v>
      </c>
      <c r="CR84" s="6">
        <f t="shared" si="74"/>
        <v>0</v>
      </c>
      <c r="CS84" s="6">
        <f t="shared" si="74"/>
        <v>0</v>
      </c>
      <c r="CT84" s="6">
        <f t="shared" si="74"/>
        <v>0</v>
      </c>
      <c r="CU84" s="6">
        <f t="shared" si="74"/>
        <v>0</v>
      </c>
      <c r="CV84" s="6">
        <f t="shared" si="74"/>
        <v>0</v>
      </c>
      <c r="CW84" s="6">
        <f t="shared" si="74"/>
        <v>0</v>
      </c>
      <c r="CX84" s="6">
        <f t="shared" si="74"/>
        <v>0</v>
      </c>
      <c r="CY84" s="6">
        <f t="shared" si="74"/>
        <v>0</v>
      </c>
      <c r="CZ84" s="6">
        <f t="shared" si="74"/>
        <v>0</v>
      </c>
      <c r="DA84" s="6">
        <f t="shared" si="74"/>
        <v>0</v>
      </c>
      <c r="DB84" s="6">
        <f t="shared" si="74"/>
        <v>0</v>
      </c>
      <c r="DC84" s="6">
        <f t="shared" si="74"/>
        <v>0</v>
      </c>
      <c r="DD84" s="6">
        <f t="shared" si="74"/>
        <v>0</v>
      </c>
      <c r="DE84" s="6">
        <f t="shared" si="74"/>
        <v>0</v>
      </c>
      <c r="DF84" s="6">
        <f t="shared" si="74"/>
        <v>0</v>
      </c>
      <c r="DG84" s="2">
        <f t="shared" ref="DG84:EL84" si="75">DG90</f>
        <v>0</v>
      </c>
      <c r="DH84" s="2">
        <f t="shared" si="75"/>
        <v>0</v>
      </c>
      <c r="DI84" s="2">
        <f t="shared" si="75"/>
        <v>0</v>
      </c>
      <c r="DJ84" s="2">
        <f t="shared" si="75"/>
        <v>0</v>
      </c>
      <c r="DK84" s="2">
        <f t="shared" si="75"/>
        <v>0</v>
      </c>
      <c r="DL84" s="2">
        <f t="shared" si="75"/>
        <v>0</v>
      </c>
      <c r="DM84" s="2">
        <f t="shared" si="75"/>
        <v>0</v>
      </c>
      <c r="DN84" s="2">
        <f t="shared" si="75"/>
        <v>0</v>
      </c>
      <c r="DO84" s="2">
        <f t="shared" si="75"/>
        <v>0</v>
      </c>
      <c r="DP84" s="2">
        <f t="shared" si="75"/>
        <v>0</v>
      </c>
      <c r="DQ84" s="2">
        <f t="shared" si="75"/>
        <v>0</v>
      </c>
      <c r="DR84" s="2">
        <f t="shared" si="75"/>
        <v>0</v>
      </c>
      <c r="DS84" s="2">
        <f t="shared" si="75"/>
        <v>0</v>
      </c>
      <c r="DT84" s="2">
        <f t="shared" si="75"/>
        <v>0</v>
      </c>
      <c r="DU84" s="2">
        <f t="shared" si="75"/>
        <v>0</v>
      </c>
      <c r="DV84" s="2">
        <f t="shared" si="75"/>
        <v>0</v>
      </c>
      <c r="DW84" s="2">
        <f t="shared" si="75"/>
        <v>0</v>
      </c>
      <c r="DX84" s="2">
        <f t="shared" si="75"/>
        <v>0</v>
      </c>
      <c r="DY84" s="2">
        <f t="shared" si="75"/>
        <v>0</v>
      </c>
      <c r="DZ84" s="2">
        <f t="shared" si="75"/>
        <v>0</v>
      </c>
      <c r="EA84" s="2">
        <f t="shared" si="75"/>
        <v>0</v>
      </c>
      <c r="EB84" s="2">
        <f t="shared" si="75"/>
        <v>0</v>
      </c>
      <c r="EC84" s="2">
        <f t="shared" si="75"/>
        <v>0</v>
      </c>
      <c r="ED84" s="2">
        <f t="shared" si="75"/>
        <v>0</v>
      </c>
      <c r="EE84" s="2">
        <f t="shared" si="75"/>
        <v>0</v>
      </c>
      <c r="EF84" s="2">
        <f t="shared" si="75"/>
        <v>0</v>
      </c>
      <c r="EG84" s="2">
        <f t="shared" si="75"/>
        <v>0</v>
      </c>
      <c r="EH84" s="2">
        <f t="shared" si="75"/>
        <v>0</v>
      </c>
      <c r="EI84" s="2">
        <f t="shared" si="75"/>
        <v>0</v>
      </c>
      <c r="EJ84" s="2">
        <f t="shared" si="75"/>
        <v>0</v>
      </c>
      <c r="EK84" s="2">
        <f t="shared" si="75"/>
        <v>0</v>
      </c>
      <c r="EL84" s="2">
        <f t="shared" si="75"/>
        <v>0</v>
      </c>
      <c r="EM84" s="2">
        <f t="shared" ref="EM84:FR84" si="76">EM90</f>
        <v>0</v>
      </c>
      <c r="EN84" s="2">
        <f t="shared" si="76"/>
        <v>0</v>
      </c>
      <c r="EO84" s="2">
        <f t="shared" si="76"/>
        <v>0</v>
      </c>
      <c r="EP84" s="2">
        <f t="shared" si="76"/>
        <v>0</v>
      </c>
      <c r="EQ84" s="2">
        <f t="shared" si="76"/>
        <v>0</v>
      </c>
      <c r="ER84" s="2">
        <f t="shared" si="76"/>
        <v>0</v>
      </c>
      <c r="ES84" s="2">
        <f t="shared" si="76"/>
        <v>0</v>
      </c>
      <c r="ET84" s="2">
        <f t="shared" si="76"/>
        <v>0</v>
      </c>
      <c r="EU84" s="2">
        <f t="shared" si="76"/>
        <v>0</v>
      </c>
      <c r="EV84" s="2">
        <f t="shared" si="76"/>
        <v>0</v>
      </c>
      <c r="EW84" s="2">
        <f t="shared" si="76"/>
        <v>0</v>
      </c>
      <c r="EX84" s="2">
        <f t="shared" si="76"/>
        <v>0</v>
      </c>
      <c r="EY84" s="2">
        <f t="shared" si="76"/>
        <v>0</v>
      </c>
      <c r="EZ84" s="2">
        <f t="shared" si="76"/>
        <v>0</v>
      </c>
      <c r="FA84" s="2">
        <f t="shared" si="76"/>
        <v>0</v>
      </c>
      <c r="FB84" s="2">
        <f t="shared" si="76"/>
        <v>0</v>
      </c>
      <c r="FC84" s="2">
        <f t="shared" si="76"/>
        <v>0</v>
      </c>
      <c r="FD84" s="2">
        <f t="shared" si="76"/>
        <v>0</v>
      </c>
      <c r="FE84" s="2">
        <f t="shared" si="76"/>
        <v>0</v>
      </c>
      <c r="FF84" s="2">
        <f t="shared" si="76"/>
        <v>0</v>
      </c>
      <c r="FG84" s="2">
        <f t="shared" si="76"/>
        <v>0</v>
      </c>
      <c r="FH84" s="2">
        <f t="shared" si="76"/>
        <v>0</v>
      </c>
      <c r="FI84" s="2">
        <f t="shared" si="76"/>
        <v>0</v>
      </c>
      <c r="FJ84" s="2">
        <f t="shared" si="76"/>
        <v>0</v>
      </c>
      <c r="FK84" s="2">
        <f t="shared" si="76"/>
        <v>0</v>
      </c>
      <c r="FL84" s="2">
        <f t="shared" si="76"/>
        <v>0</v>
      </c>
      <c r="FM84" s="2">
        <f t="shared" si="76"/>
        <v>0</v>
      </c>
      <c r="FN84" s="2">
        <f t="shared" si="76"/>
        <v>0</v>
      </c>
      <c r="FO84" s="2">
        <f t="shared" si="76"/>
        <v>0</v>
      </c>
      <c r="FP84" s="2">
        <f t="shared" si="76"/>
        <v>0</v>
      </c>
      <c r="FQ84" s="2">
        <f t="shared" si="76"/>
        <v>0</v>
      </c>
      <c r="FR84" s="2">
        <f t="shared" si="76"/>
        <v>0</v>
      </c>
      <c r="FS84" s="2">
        <f t="shared" ref="FS84:GX84" si="77">FS90</f>
        <v>0</v>
      </c>
      <c r="FT84" s="2">
        <f t="shared" si="77"/>
        <v>0</v>
      </c>
      <c r="FU84" s="2">
        <f t="shared" si="77"/>
        <v>0</v>
      </c>
      <c r="FV84" s="2">
        <f t="shared" si="77"/>
        <v>0</v>
      </c>
      <c r="FW84" s="2">
        <f t="shared" si="77"/>
        <v>0</v>
      </c>
      <c r="FX84" s="2">
        <f t="shared" si="77"/>
        <v>0</v>
      </c>
      <c r="FY84" s="2">
        <f t="shared" si="77"/>
        <v>0</v>
      </c>
      <c r="FZ84" s="2">
        <f t="shared" si="77"/>
        <v>0</v>
      </c>
      <c r="GA84" s="2">
        <f t="shared" si="77"/>
        <v>0</v>
      </c>
      <c r="GB84" s="2">
        <f t="shared" si="77"/>
        <v>0</v>
      </c>
      <c r="GC84" s="2">
        <f t="shared" si="77"/>
        <v>0</v>
      </c>
      <c r="GD84" s="2">
        <f t="shared" si="77"/>
        <v>0</v>
      </c>
      <c r="GE84" s="2">
        <f t="shared" si="77"/>
        <v>0</v>
      </c>
      <c r="GF84" s="2">
        <f t="shared" si="77"/>
        <v>0</v>
      </c>
      <c r="GG84" s="2">
        <f t="shared" si="77"/>
        <v>0</v>
      </c>
      <c r="GH84" s="2">
        <f t="shared" si="77"/>
        <v>0</v>
      </c>
      <c r="GI84" s="2">
        <f t="shared" si="77"/>
        <v>0</v>
      </c>
      <c r="GJ84" s="2">
        <f t="shared" si="77"/>
        <v>0</v>
      </c>
      <c r="GK84" s="2">
        <f t="shared" si="77"/>
        <v>0</v>
      </c>
      <c r="GL84" s="2">
        <f t="shared" si="77"/>
        <v>0</v>
      </c>
      <c r="GM84" s="2">
        <f t="shared" si="77"/>
        <v>0</v>
      </c>
      <c r="GN84" s="2">
        <f t="shared" si="77"/>
        <v>0</v>
      </c>
      <c r="GO84" s="2">
        <f t="shared" si="77"/>
        <v>0</v>
      </c>
      <c r="GP84" s="2">
        <f t="shared" si="77"/>
        <v>0</v>
      </c>
      <c r="GQ84" s="2">
        <f t="shared" si="77"/>
        <v>0</v>
      </c>
      <c r="GR84" s="2">
        <f t="shared" si="77"/>
        <v>0</v>
      </c>
      <c r="GS84" s="2">
        <f t="shared" si="77"/>
        <v>0</v>
      </c>
      <c r="GT84" s="2">
        <f t="shared" si="77"/>
        <v>0</v>
      </c>
      <c r="GU84" s="2">
        <f t="shared" si="77"/>
        <v>0</v>
      </c>
      <c r="GV84" s="2">
        <f t="shared" si="77"/>
        <v>0</v>
      </c>
      <c r="GW84" s="2">
        <f t="shared" si="77"/>
        <v>0</v>
      </c>
      <c r="GX84" s="2">
        <f t="shared" si="77"/>
        <v>0</v>
      </c>
    </row>
    <row r="86" spans="1:245" x14ac:dyDescent="0.2">
      <c r="A86">
        <v>17</v>
      </c>
      <c r="B86">
        <v>1</v>
      </c>
      <c r="C86">
        <f>ROW(SmtRes!A59)</f>
        <v>59</v>
      </c>
      <c r="D86">
        <f>ROW(EtalonRes!A59)</f>
        <v>59</v>
      </c>
      <c r="E86" t="s">
        <v>133</v>
      </c>
      <c r="F86" t="s">
        <v>134</v>
      </c>
      <c r="G86" t="s">
        <v>135</v>
      </c>
      <c r="H86" t="s">
        <v>25</v>
      </c>
      <c r="I86">
        <v>1</v>
      </c>
      <c r="J86">
        <v>0</v>
      </c>
      <c r="K86">
        <v>1</v>
      </c>
      <c r="O86">
        <f>ROUND(CP86,2)</f>
        <v>2977.38</v>
      </c>
      <c r="P86">
        <f>ROUND(CQ86*I86,2)</f>
        <v>0</v>
      </c>
      <c r="Q86">
        <f>ROUND(CR86*I86,2)</f>
        <v>0</v>
      </c>
      <c r="R86">
        <f>ROUND(CS86*I86,2)</f>
        <v>0</v>
      </c>
      <c r="S86">
        <f>ROUND(CT86*I86,2)</f>
        <v>2977.38</v>
      </c>
      <c r="T86">
        <f>ROUND(CU86*I86,2)</f>
        <v>0</v>
      </c>
      <c r="U86">
        <f>CV86*I86</f>
        <v>3.14</v>
      </c>
      <c r="V86">
        <f>CW86*I86</f>
        <v>0</v>
      </c>
      <c r="W86">
        <f>ROUND(CX86*I86,2)</f>
        <v>0</v>
      </c>
      <c r="X86">
        <f t="shared" ref="X86:Y88" si="78">ROUND(CY86,2)</f>
        <v>2084.17</v>
      </c>
      <c r="Y86">
        <f t="shared" si="78"/>
        <v>297.74</v>
      </c>
      <c r="AA86">
        <v>63640748</v>
      </c>
      <c r="AB86">
        <f>ROUND((AC86+AD86+AF86),6)</f>
        <v>2977.38</v>
      </c>
      <c r="AC86">
        <f>ROUND(((ES86*2)),6)</f>
        <v>0</v>
      </c>
      <c r="AD86">
        <f>ROUND(((((ET86*2))-((EU86*2)))+AE86),6)</f>
        <v>0</v>
      </c>
      <c r="AE86">
        <f t="shared" ref="AE86:AF88" si="79">ROUND(((EU86*2)),6)</f>
        <v>0</v>
      </c>
      <c r="AF86">
        <f t="shared" si="79"/>
        <v>2977.38</v>
      </c>
      <c r="AG86">
        <f>ROUND((AP86),6)</f>
        <v>0</v>
      </c>
      <c r="AH86">
        <f t="shared" ref="AH86:AI88" si="80">((EW86*2))</f>
        <v>3.14</v>
      </c>
      <c r="AI86">
        <f t="shared" si="80"/>
        <v>0</v>
      </c>
      <c r="AJ86">
        <f>(AS86)</f>
        <v>0</v>
      </c>
      <c r="AK86">
        <v>1488.69</v>
      </c>
      <c r="AL86">
        <v>0</v>
      </c>
      <c r="AM86">
        <v>0</v>
      </c>
      <c r="AN86">
        <v>0</v>
      </c>
      <c r="AO86">
        <v>1488.69</v>
      </c>
      <c r="AP86">
        <v>0</v>
      </c>
      <c r="AQ86">
        <v>1.57</v>
      </c>
      <c r="AR86">
        <v>0</v>
      </c>
      <c r="AS86">
        <v>0</v>
      </c>
      <c r="AT86">
        <v>70</v>
      </c>
      <c r="AU86">
        <v>10</v>
      </c>
      <c r="AV86">
        <v>1</v>
      </c>
      <c r="AW86">
        <v>1</v>
      </c>
      <c r="AZ86">
        <v>1</v>
      </c>
      <c r="BA86">
        <v>1</v>
      </c>
      <c r="BB86">
        <v>1</v>
      </c>
      <c r="BC86">
        <v>1</v>
      </c>
      <c r="BD86" t="s">
        <v>3</v>
      </c>
      <c r="BE86" t="s">
        <v>3</v>
      </c>
      <c r="BF86" t="s">
        <v>3</v>
      </c>
      <c r="BG86" t="s">
        <v>3</v>
      </c>
      <c r="BH86">
        <v>0</v>
      </c>
      <c r="BI86">
        <v>4</v>
      </c>
      <c r="BJ86" t="s">
        <v>136</v>
      </c>
      <c r="BM86">
        <v>0</v>
      </c>
      <c r="BN86">
        <v>0</v>
      </c>
      <c r="BO86" t="s">
        <v>3</v>
      </c>
      <c r="BP86">
        <v>0</v>
      </c>
      <c r="BQ86">
        <v>1</v>
      </c>
      <c r="BR86">
        <v>0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 t="s">
        <v>3</v>
      </c>
      <c r="BZ86">
        <v>70</v>
      </c>
      <c r="CA86">
        <v>10</v>
      </c>
      <c r="CB86" t="s">
        <v>3</v>
      </c>
      <c r="CE86">
        <v>0</v>
      </c>
      <c r="CF86">
        <v>0</v>
      </c>
      <c r="CG86">
        <v>0</v>
      </c>
      <c r="CM86">
        <v>0</v>
      </c>
      <c r="CN86" t="s">
        <v>3</v>
      </c>
      <c r="CO86">
        <v>0</v>
      </c>
      <c r="CP86">
        <f>(P86+Q86+S86)</f>
        <v>2977.38</v>
      </c>
      <c r="CQ86">
        <f>(AC86*BC86*AW86)</f>
        <v>0</v>
      </c>
      <c r="CR86">
        <f>(((((ET86*2))*BB86-((EU86*2))*BS86)+AE86*BS86)*AV86)</f>
        <v>0</v>
      </c>
      <c r="CS86">
        <f>(AE86*BS86*AV86)</f>
        <v>0</v>
      </c>
      <c r="CT86">
        <f>(AF86*BA86*AV86)</f>
        <v>2977.38</v>
      </c>
      <c r="CU86">
        <f>AG86</f>
        <v>0</v>
      </c>
      <c r="CV86">
        <f>(AH86*AV86)</f>
        <v>3.14</v>
      </c>
      <c r="CW86">
        <f t="shared" ref="CW86:CX88" si="81">AI86</f>
        <v>0</v>
      </c>
      <c r="CX86">
        <f t="shared" si="81"/>
        <v>0</v>
      </c>
      <c r="CY86">
        <f>((S86*BZ86)/100)</f>
        <v>2084.1660000000002</v>
      </c>
      <c r="CZ86">
        <f>((S86*CA86)/100)</f>
        <v>297.73800000000006</v>
      </c>
      <c r="DC86" t="s">
        <v>3</v>
      </c>
      <c r="DD86" t="s">
        <v>59</v>
      </c>
      <c r="DE86" t="s">
        <v>59</v>
      </c>
      <c r="DF86" t="s">
        <v>59</v>
      </c>
      <c r="DG86" t="s">
        <v>59</v>
      </c>
      <c r="DH86" t="s">
        <v>3</v>
      </c>
      <c r="DI86" t="s">
        <v>59</v>
      </c>
      <c r="DJ86" t="s">
        <v>59</v>
      </c>
      <c r="DK86" t="s">
        <v>3</v>
      </c>
      <c r="DL86" t="s">
        <v>3</v>
      </c>
      <c r="DM86" t="s">
        <v>3</v>
      </c>
      <c r="DN86">
        <v>0</v>
      </c>
      <c r="DO86">
        <v>0</v>
      </c>
      <c r="DP86">
        <v>1</v>
      </c>
      <c r="DQ86">
        <v>1</v>
      </c>
      <c r="DU86">
        <v>1010</v>
      </c>
      <c r="DV86" t="s">
        <v>25</v>
      </c>
      <c r="DW86" t="s">
        <v>25</v>
      </c>
      <c r="DX86">
        <v>1</v>
      </c>
      <c r="DZ86" t="s">
        <v>3</v>
      </c>
      <c r="EA86" t="s">
        <v>3</v>
      </c>
      <c r="EB86" t="s">
        <v>3</v>
      </c>
      <c r="EC86" t="s">
        <v>3</v>
      </c>
      <c r="EE86">
        <v>63408733</v>
      </c>
      <c r="EF86">
        <v>1</v>
      </c>
      <c r="EG86" t="s">
        <v>28</v>
      </c>
      <c r="EH86">
        <v>0</v>
      </c>
      <c r="EI86" t="s">
        <v>3</v>
      </c>
      <c r="EJ86">
        <v>4</v>
      </c>
      <c r="EK86">
        <v>0</v>
      </c>
      <c r="EL86" t="s">
        <v>29</v>
      </c>
      <c r="EM86" t="s">
        <v>30</v>
      </c>
      <c r="EO86" t="s">
        <v>3</v>
      </c>
      <c r="EQ86">
        <v>1572864</v>
      </c>
      <c r="ER86">
        <v>1488.69</v>
      </c>
      <c r="ES86">
        <v>0</v>
      </c>
      <c r="ET86">
        <v>0</v>
      </c>
      <c r="EU86">
        <v>0</v>
      </c>
      <c r="EV86">
        <v>1488.69</v>
      </c>
      <c r="EW86">
        <v>1.57</v>
      </c>
      <c r="EX86">
        <v>0</v>
      </c>
      <c r="EY86">
        <v>0</v>
      </c>
      <c r="FQ86">
        <v>0</v>
      </c>
      <c r="FR86">
        <v>0</v>
      </c>
      <c r="FS86">
        <v>0</v>
      </c>
      <c r="FX86">
        <v>70</v>
      </c>
      <c r="FY86">
        <v>10</v>
      </c>
      <c r="GA86" t="s">
        <v>3</v>
      </c>
      <c r="GD86">
        <v>0</v>
      </c>
      <c r="GF86">
        <v>749666104</v>
      </c>
      <c r="GG86">
        <v>2</v>
      </c>
      <c r="GH86">
        <v>1</v>
      </c>
      <c r="GI86">
        <v>-2</v>
      </c>
      <c r="GJ86">
        <v>0</v>
      </c>
      <c r="GK86">
        <f>ROUND(R86*(R12)/100,2)</f>
        <v>0</v>
      </c>
      <c r="GL86">
        <f>ROUND(IF(AND(BH86=3,BI86=3,FS86&lt;&gt;0),P86,0),2)</f>
        <v>0</v>
      </c>
      <c r="GM86">
        <f>ROUND(O86+X86+Y86+GK86,2)+GX86</f>
        <v>5359.29</v>
      </c>
      <c r="GN86">
        <f>IF(OR(BI86=0,BI86=1),GM86-GX86,0)</f>
        <v>0</v>
      </c>
      <c r="GO86">
        <f>IF(BI86=2,GM86-GX86,0)</f>
        <v>0</v>
      </c>
      <c r="GP86">
        <f>IF(BI86=4,GM86-GX86,0)</f>
        <v>5359.29</v>
      </c>
      <c r="GR86">
        <v>0</v>
      </c>
      <c r="GS86">
        <v>3</v>
      </c>
      <c r="GT86">
        <v>0</v>
      </c>
      <c r="GU86" t="s">
        <v>3</v>
      </c>
      <c r="GV86">
        <f>ROUND((GT86),6)</f>
        <v>0</v>
      </c>
      <c r="GW86">
        <v>1</v>
      </c>
      <c r="GX86">
        <f>ROUND(HC86*I86,2)</f>
        <v>0</v>
      </c>
      <c r="HA86">
        <v>0</v>
      </c>
      <c r="HB86">
        <v>0</v>
      </c>
      <c r="HC86">
        <f>GV86*GW86</f>
        <v>0</v>
      </c>
      <c r="HE86" t="s">
        <v>3</v>
      </c>
      <c r="HF86" t="s">
        <v>3</v>
      </c>
      <c r="HM86" t="s">
        <v>3</v>
      </c>
      <c r="HN86" t="s">
        <v>3</v>
      </c>
      <c r="HO86" t="s">
        <v>3</v>
      </c>
      <c r="HP86" t="s">
        <v>3</v>
      </c>
      <c r="HQ86" t="s">
        <v>3</v>
      </c>
      <c r="HS86">
        <v>0</v>
      </c>
      <c r="IK86">
        <v>0</v>
      </c>
    </row>
    <row r="87" spans="1:245" x14ac:dyDescent="0.2">
      <c r="A87">
        <v>17</v>
      </c>
      <c r="B87">
        <v>1</v>
      </c>
      <c r="C87">
        <f>ROW(SmtRes!A60)</f>
        <v>60</v>
      </c>
      <c r="D87">
        <f>ROW(EtalonRes!A60)</f>
        <v>60</v>
      </c>
      <c r="E87" t="s">
        <v>137</v>
      </c>
      <c r="F87" t="s">
        <v>134</v>
      </c>
      <c r="G87" t="s">
        <v>138</v>
      </c>
      <c r="H87" t="s">
        <v>25</v>
      </c>
      <c r="I87">
        <v>1</v>
      </c>
      <c r="J87">
        <v>0</v>
      </c>
      <c r="K87">
        <v>1</v>
      </c>
      <c r="O87">
        <f>ROUND(CP87,2)</f>
        <v>2977.38</v>
      </c>
      <c r="P87">
        <f>ROUND(CQ87*I87,2)</f>
        <v>0</v>
      </c>
      <c r="Q87">
        <f>ROUND(CR87*I87,2)</f>
        <v>0</v>
      </c>
      <c r="R87">
        <f>ROUND(CS87*I87,2)</f>
        <v>0</v>
      </c>
      <c r="S87">
        <f>ROUND(CT87*I87,2)</f>
        <v>2977.38</v>
      </c>
      <c r="T87">
        <f>ROUND(CU87*I87,2)</f>
        <v>0</v>
      </c>
      <c r="U87">
        <f>CV87*I87</f>
        <v>3.14</v>
      </c>
      <c r="V87">
        <f>CW87*I87</f>
        <v>0</v>
      </c>
      <c r="W87">
        <f>ROUND(CX87*I87,2)</f>
        <v>0</v>
      </c>
      <c r="X87">
        <f t="shared" si="78"/>
        <v>2084.17</v>
      </c>
      <c r="Y87">
        <f t="shared" si="78"/>
        <v>297.74</v>
      </c>
      <c r="AA87">
        <v>63640748</v>
      </c>
      <c r="AB87">
        <f>ROUND((AC87+AD87+AF87),6)</f>
        <v>2977.38</v>
      </c>
      <c r="AC87">
        <f>ROUND(((ES87*2)),6)</f>
        <v>0</v>
      </c>
      <c r="AD87">
        <f>ROUND(((((ET87*2))-((EU87*2)))+AE87),6)</f>
        <v>0</v>
      </c>
      <c r="AE87">
        <f t="shared" si="79"/>
        <v>0</v>
      </c>
      <c r="AF87">
        <f t="shared" si="79"/>
        <v>2977.38</v>
      </c>
      <c r="AG87">
        <f>ROUND((AP87),6)</f>
        <v>0</v>
      </c>
      <c r="AH87">
        <f t="shared" si="80"/>
        <v>3.14</v>
      </c>
      <c r="AI87">
        <f t="shared" si="80"/>
        <v>0</v>
      </c>
      <c r="AJ87">
        <f>(AS87)</f>
        <v>0</v>
      </c>
      <c r="AK87">
        <v>1488.69</v>
      </c>
      <c r="AL87">
        <v>0</v>
      </c>
      <c r="AM87">
        <v>0</v>
      </c>
      <c r="AN87">
        <v>0</v>
      </c>
      <c r="AO87">
        <v>1488.69</v>
      </c>
      <c r="AP87">
        <v>0</v>
      </c>
      <c r="AQ87">
        <v>1.57</v>
      </c>
      <c r="AR87">
        <v>0</v>
      </c>
      <c r="AS87">
        <v>0</v>
      </c>
      <c r="AT87">
        <v>70</v>
      </c>
      <c r="AU87">
        <v>10</v>
      </c>
      <c r="AV87">
        <v>1</v>
      </c>
      <c r="AW87">
        <v>1</v>
      </c>
      <c r="AZ87">
        <v>1</v>
      </c>
      <c r="BA87">
        <v>1</v>
      </c>
      <c r="BB87">
        <v>1</v>
      </c>
      <c r="BC87">
        <v>1</v>
      </c>
      <c r="BD87" t="s">
        <v>3</v>
      </c>
      <c r="BE87" t="s">
        <v>3</v>
      </c>
      <c r="BF87" t="s">
        <v>3</v>
      </c>
      <c r="BG87" t="s">
        <v>3</v>
      </c>
      <c r="BH87">
        <v>0</v>
      </c>
      <c r="BI87">
        <v>4</v>
      </c>
      <c r="BJ87" t="s">
        <v>136</v>
      </c>
      <c r="BM87">
        <v>0</v>
      </c>
      <c r="BN87">
        <v>0</v>
      </c>
      <c r="BO87" t="s">
        <v>3</v>
      </c>
      <c r="BP87">
        <v>0</v>
      </c>
      <c r="BQ87">
        <v>1</v>
      </c>
      <c r="BR87">
        <v>0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 t="s">
        <v>3</v>
      </c>
      <c r="BZ87">
        <v>70</v>
      </c>
      <c r="CA87">
        <v>10</v>
      </c>
      <c r="CB87" t="s">
        <v>3</v>
      </c>
      <c r="CE87">
        <v>0</v>
      </c>
      <c r="CF87">
        <v>0</v>
      </c>
      <c r="CG87">
        <v>0</v>
      </c>
      <c r="CM87">
        <v>0</v>
      </c>
      <c r="CN87" t="s">
        <v>3</v>
      </c>
      <c r="CO87">
        <v>0</v>
      </c>
      <c r="CP87">
        <f>(P87+Q87+S87)</f>
        <v>2977.38</v>
      </c>
      <c r="CQ87">
        <f>(AC87*BC87*AW87)</f>
        <v>0</v>
      </c>
      <c r="CR87">
        <f>(((((ET87*2))*BB87-((EU87*2))*BS87)+AE87*BS87)*AV87)</f>
        <v>0</v>
      </c>
      <c r="CS87">
        <f>(AE87*BS87*AV87)</f>
        <v>0</v>
      </c>
      <c r="CT87">
        <f>(AF87*BA87*AV87)</f>
        <v>2977.38</v>
      </c>
      <c r="CU87">
        <f>AG87</f>
        <v>0</v>
      </c>
      <c r="CV87">
        <f>(AH87*AV87)</f>
        <v>3.14</v>
      </c>
      <c r="CW87">
        <f t="shared" si="81"/>
        <v>0</v>
      </c>
      <c r="CX87">
        <f t="shared" si="81"/>
        <v>0</v>
      </c>
      <c r="CY87">
        <f>((S87*BZ87)/100)</f>
        <v>2084.1660000000002</v>
      </c>
      <c r="CZ87">
        <f>((S87*CA87)/100)</f>
        <v>297.73800000000006</v>
      </c>
      <c r="DC87" t="s">
        <v>3</v>
      </c>
      <c r="DD87" t="s">
        <v>59</v>
      </c>
      <c r="DE87" t="s">
        <v>59</v>
      </c>
      <c r="DF87" t="s">
        <v>59</v>
      </c>
      <c r="DG87" t="s">
        <v>59</v>
      </c>
      <c r="DH87" t="s">
        <v>3</v>
      </c>
      <c r="DI87" t="s">
        <v>59</v>
      </c>
      <c r="DJ87" t="s">
        <v>59</v>
      </c>
      <c r="DK87" t="s">
        <v>3</v>
      </c>
      <c r="DL87" t="s">
        <v>3</v>
      </c>
      <c r="DM87" t="s">
        <v>3</v>
      </c>
      <c r="DN87">
        <v>0</v>
      </c>
      <c r="DO87">
        <v>0</v>
      </c>
      <c r="DP87">
        <v>1</v>
      </c>
      <c r="DQ87">
        <v>1</v>
      </c>
      <c r="DU87">
        <v>1010</v>
      </c>
      <c r="DV87" t="s">
        <v>25</v>
      </c>
      <c r="DW87" t="s">
        <v>25</v>
      </c>
      <c r="DX87">
        <v>1</v>
      </c>
      <c r="DZ87" t="s">
        <v>3</v>
      </c>
      <c r="EA87" t="s">
        <v>3</v>
      </c>
      <c r="EB87" t="s">
        <v>3</v>
      </c>
      <c r="EC87" t="s">
        <v>3</v>
      </c>
      <c r="EE87">
        <v>63408733</v>
      </c>
      <c r="EF87">
        <v>1</v>
      </c>
      <c r="EG87" t="s">
        <v>28</v>
      </c>
      <c r="EH87">
        <v>0</v>
      </c>
      <c r="EI87" t="s">
        <v>3</v>
      </c>
      <c r="EJ87">
        <v>4</v>
      </c>
      <c r="EK87">
        <v>0</v>
      </c>
      <c r="EL87" t="s">
        <v>29</v>
      </c>
      <c r="EM87" t="s">
        <v>30</v>
      </c>
      <c r="EO87" t="s">
        <v>3</v>
      </c>
      <c r="EQ87">
        <v>1572864</v>
      </c>
      <c r="ER87">
        <v>1488.69</v>
      </c>
      <c r="ES87">
        <v>0</v>
      </c>
      <c r="ET87">
        <v>0</v>
      </c>
      <c r="EU87">
        <v>0</v>
      </c>
      <c r="EV87">
        <v>1488.69</v>
      </c>
      <c r="EW87">
        <v>1.57</v>
      </c>
      <c r="EX87">
        <v>0</v>
      </c>
      <c r="EY87">
        <v>0</v>
      </c>
      <c r="FQ87">
        <v>0</v>
      </c>
      <c r="FR87">
        <v>0</v>
      </c>
      <c r="FS87">
        <v>0</v>
      </c>
      <c r="FX87">
        <v>70</v>
      </c>
      <c r="FY87">
        <v>10</v>
      </c>
      <c r="GA87" t="s">
        <v>3</v>
      </c>
      <c r="GD87">
        <v>0</v>
      </c>
      <c r="GF87">
        <v>-1516707859</v>
      </c>
      <c r="GG87">
        <v>2</v>
      </c>
      <c r="GH87">
        <v>1</v>
      </c>
      <c r="GI87">
        <v>-2</v>
      </c>
      <c r="GJ87">
        <v>0</v>
      </c>
      <c r="GK87">
        <f>ROUND(R87*(R12)/100,2)</f>
        <v>0</v>
      </c>
      <c r="GL87">
        <f>ROUND(IF(AND(BH87=3,BI87=3,FS87&lt;&gt;0),P87,0),2)</f>
        <v>0</v>
      </c>
      <c r="GM87">
        <f>ROUND(O87+X87+Y87+GK87,2)+GX87</f>
        <v>5359.29</v>
      </c>
      <c r="GN87">
        <f>IF(OR(BI87=0,BI87=1),GM87-GX87,0)</f>
        <v>0</v>
      </c>
      <c r="GO87">
        <f>IF(BI87=2,GM87-GX87,0)</f>
        <v>0</v>
      </c>
      <c r="GP87">
        <f>IF(BI87=4,GM87-GX87,0)</f>
        <v>5359.29</v>
      </c>
      <c r="GR87">
        <v>0</v>
      </c>
      <c r="GS87">
        <v>3</v>
      </c>
      <c r="GT87">
        <v>0</v>
      </c>
      <c r="GU87" t="s">
        <v>3</v>
      </c>
      <c r="GV87">
        <f>ROUND((GT87),6)</f>
        <v>0</v>
      </c>
      <c r="GW87">
        <v>1</v>
      </c>
      <c r="GX87">
        <f>ROUND(HC87*I87,2)</f>
        <v>0</v>
      </c>
      <c r="HA87">
        <v>0</v>
      </c>
      <c r="HB87">
        <v>0</v>
      </c>
      <c r="HC87">
        <f>GV87*GW87</f>
        <v>0</v>
      </c>
      <c r="HE87" t="s">
        <v>3</v>
      </c>
      <c r="HF87" t="s">
        <v>3</v>
      </c>
      <c r="HM87" t="s">
        <v>3</v>
      </c>
      <c r="HN87" t="s">
        <v>3</v>
      </c>
      <c r="HO87" t="s">
        <v>3</v>
      </c>
      <c r="HP87" t="s">
        <v>3</v>
      </c>
      <c r="HQ87" t="s">
        <v>3</v>
      </c>
      <c r="HS87">
        <v>0</v>
      </c>
      <c r="IK87">
        <v>0</v>
      </c>
    </row>
    <row r="88" spans="1:245" x14ac:dyDescent="0.2">
      <c r="A88">
        <v>17</v>
      </c>
      <c r="B88">
        <v>1</v>
      </c>
      <c r="C88">
        <f>ROW(SmtRes!A61)</f>
        <v>61</v>
      </c>
      <c r="D88">
        <f>ROW(EtalonRes!A61)</f>
        <v>61</v>
      </c>
      <c r="E88" t="s">
        <v>139</v>
      </c>
      <c r="F88" t="s">
        <v>134</v>
      </c>
      <c r="G88" t="s">
        <v>140</v>
      </c>
      <c r="H88" t="s">
        <v>25</v>
      </c>
      <c r="I88">
        <v>1</v>
      </c>
      <c r="J88">
        <v>0</v>
      </c>
      <c r="K88">
        <v>1</v>
      </c>
      <c r="O88">
        <f>ROUND(CP88,2)</f>
        <v>2977.38</v>
      </c>
      <c r="P88">
        <f>ROUND(CQ88*I88,2)</f>
        <v>0</v>
      </c>
      <c r="Q88">
        <f>ROUND(CR88*I88,2)</f>
        <v>0</v>
      </c>
      <c r="R88">
        <f>ROUND(CS88*I88,2)</f>
        <v>0</v>
      </c>
      <c r="S88">
        <f>ROUND(CT88*I88,2)</f>
        <v>2977.38</v>
      </c>
      <c r="T88">
        <f>ROUND(CU88*I88,2)</f>
        <v>0</v>
      </c>
      <c r="U88">
        <f>CV88*I88</f>
        <v>3.14</v>
      </c>
      <c r="V88">
        <f>CW88*I88</f>
        <v>0</v>
      </c>
      <c r="W88">
        <f>ROUND(CX88*I88,2)</f>
        <v>0</v>
      </c>
      <c r="X88">
        <f t="shared" si="78"/>
        <v>2084.17</v>
      </c>
      <c r="Y88">
        <f t="shared" si="78"/>
        <v>297.74</v>
      </c>
      <c r="AA88">
        <v>63640748</v>
      </c>
      <c r="AB88">
        <f>ROUND((AC88+AD88+AF88),6)</f>
        <v>2977.38</v>
      </c>
      <c r="AC88">
        <f>ROUND(((ES88*2)),6)</f>
        <v>0</v>
      </c>
      <c r="AD88">
        <f>ROUND(((((ET88*2))-((EU88*2)))+AE88),6)</f>
        <v>0</v>
      </c>
      <c r="AE88">
        <f t="shared" si="79"/>
        <v>0</v>
      </c>
      <c r="AF88">
        <f t="shared" si="79"/>
        <v>2977.38</v>
      </c>
      <c r="AG88">
        <f>ROUND((AP88),6)</f>
        <v>0</v>
      </c>
      <c r="AH88">
        <f t="shared" si="80"/>
        <v>3.14</v>
      </c>
      <c r="AI88">
        <f t="shared" si="80"/>
        <v>0</v>
      </c>
      <c r="AJ88">
        <f>(AS88)</f>
        <v>0</v>
      </c>
      <c r="AK88">
        <v>1488.69</v>
      </c>
      <c r="AL88">
        <v>0</v>
      </c>
      <c r="AM88">
        <v>0</v>
      </c>
      <c r="AN88">
        <v>0</v>
      </c>
      <c r="AO88">
        <v>1488.69</v>
      </c>
      <c r="AP88">
        <v>0</v>
      </c>
      <c r="AQ88">
        <v>1.57</v>
      </c>
      <c r="AR88">
        <v>0</v>
      </c>
      <c r="AS88">
        <v>0</v>
      </c>
      <c r="AT88">
        <v>70</v>
      </c>
      <c r="AU88">
        <v>10</v>
      </c>
      <c r="AV88">
        <v>1</v>
      </c>
      <c r="AW88">
        <v>1</v>
      </c>
      <c r="AZ88">
        <v>1</v>
      </c>
      <c r="BA88">
        <v>1</v>
      </c>
      <c r="BB88">
        <v>1</v>
      </c>
      <c r="BC88">
        <v>1</v>
      </c>
      <c r="BD88" t="s">
        <v>3</v>
      </c>
      <c r="BE88" t="s">
        <v>3</v>
      </c>
      <c r="BF88" t="s">
        <v>3</v>
      </c>
      <c r="BG88" t="s">
        <v>3</v>
      </c>
      <c r="BH88">
        <v>0</v>
      </c>
      <c r="BI88">
        <v>4</v>
      </c>
      <c r="BJ88" t="s">
        <v>136</v>
      </c>
      <c r="BM88">
        <v>0</v>
      </c>
      <c r="BN88">
        <v>0</v>
      </c>
      <c r="BO88" t="s">
        <v>3</v>
      </c>
      <c r="BP88">
        <v>0</v>
      </c>
      <c r="BQ88">
        <v>1</v>
      </c>
      <c r="BR88">
        <v>0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 t="s">
        <v>3</v>
      </c>
      <c r="BZ88">
        <v>70</v>
      </c>
      <c r="CA88">
        <v>10</v>
      </c>
      <c r="CB88" t="s">
        <v>3</v>
      </c>
      <c r="CE88">
        <v>0</v>
      </c>
      <c r="CF88">
        <v>0</v>
      </c>
      <c r="CG88">
        <v>0</v>
      </c>
      <c r="CM88">
        <v>0</v>
      </c>
      <c r="CN88" t="s">
        <v>3</v>
      </c>
      <c r="CO88">
        <v>0</v>
      </c>
      <c r="CP88">
        <f>(P88+Q88+S88)</f>
        <v>2977.38</v>
      </c>
      <c r="CQ88">
        <f>(AC88*BC88*AW88)</f>
        <v>0</v>
      </c>
      <c r="CR88">
        <f>(((((ET88*2))*BB88-((EU88*2))*BS88)+AE88*BS88)*AV88)</f>
        <v>0</v>
      </c>
      <c r="CS88">
        <f>(AE88*BS88*AV88)</f>
        <v>0</v>
      </c>
      <c r="CT88">
        <f>(AF88*BA88*AV88)</f>
        <v>2977.38</v>
      </c>
      <c r="CU88">
        <f>AG88</f>
        <v>0</v>
      </c>
      <c r="CV88">
        <f>(AH88*AV88)</f>
        <v>3.14</v>
      </c>
      <c r="CW88">
        <f t="shared" si="81"/>
        <v>0</v>
      </c>
      <c r="CX88">
        <f t="shared" si="81"/>
        <v>0</v>
      </c>
      <c r="CY88">
        <f>((S88*BZ88)/100)</f>
        <v>2084.1660000000002</v>
      </c>
      <c r="CZ88">
        <f>((S88*CA88)/100)</f>
        <v>297.73800000000006</v>
      </c>
      <c r="DC88" t="s">
        <v>3</v>
      </c>
      <c r="DD88" t="s">
        <v>59</v>
      </c>
      <c r="DE88" t="s">
        <v>59</v>
      </c>
      <c r="DF88" t="s">
        <v>59</v>
      </c>
      <c r="DG88" t="s">
        <v>59</v>
      </c>
      <c r="DH88" t="s">
        <v>3</v>
      </c>
      <c r="DI88" t="s">
        <v>59</v>
      </c>
      <c r="DJ88" t="s">
        <v>59</v>
      </c>
      <c r="DK88" t="s">
        <v>3</v>
      </c>
      <c r="DL88" t="s">
        <v>3</v>
      </c>
      <c r="DM88" t="s">
        <v>3</v>
      </c>
      <c r="DN88">
        <v>0</v>
      </c>
      <c r="DO88">
        <v>0</v>
      </c>
      <c r="DP88">
        <v>1</v>
      </c>
      <c r="DQ88">
        <v>1</v>
      </c>
      <c r="DU88">
        <v>1010</v>
      </c>
      <c r="DV88" t="s">
        <v>25</v>
      </c>
      <c r="DW88" t="s">
        <v>25</v>
      </c>
      <c r="DX88">
        <v>1</v>
      </c>
      <c r="DZ88" t="s">
        <v>3</v>
      </c>
      <c r="EA88" t="s">
        <v>3</v>
      </c>
      <c r="EB88" t="s">
        <v>3</v>
      </c>
      <c r="EC88" t="s">
        <v>3</v>
      </c>
      <c r="EE88">
        <v>63408733</v>
      </c>
      <c r="EF88">
        <v>1</v>
      </c>
      <c r="EG88" t="s">
        <v>28</v>
      </c>
      <c r="EH88">
        <v>0</v>
      </c>
      <c r="EI88" t="s">
        <v>3</v>
      </c>
      <c r="EJ88">
        <v>4</v>
      </c>
      <c r="EK88">
        <v>0</v>
      </c>
      <c r="EL88" t="s">
        <v>29</v>
      </c>
      <c r="EM88" t="s">
        <v>30</v>
      </c>
      <c r="EO88" t="s">
        <v>3</v>
      </c>
      <c r="EQ88">
        <v>1572864</v>
      </c>
      <c r="ER88">
        <v>1488.69</v>
      </c>
      <c r="ES88">
        <v>0</v>
      </c>
      <c r="ET88">
        <v>0</v>
      </c>
      <c r="EU88">
        <v>0</v>
      </c>
      <c r="EV88">
        <v>1488.69</v>
      </c>
      <c r="EW88">
        <v>1.57</v>
      </c>
      <c r="EX88">
        <v>0</v>
      </c>
      <c r="EY88">
        <v>0</v>
      </c>
      <c r="FQ88">
        <v>0</v>
      </c>
      <c r="FR88">
        <v>0</v>
      </c>
      <c r="FS88">
        <v>0</v>
      </c>
      <c r="FX88">
        <v>70</v>
      </c>
      <c r="FY88">
        <v>10</v>
      </c>
      <c r="GA88" t="s">
        <v>3</v>
      </c>
      <c r="GD88">
        <v>0</v>
      </c>
      <c r="GF88">
        <v>1660109920</v>
      </c>
      <c r="GG88">
        <v>2</v>
      </c>
      <c r="GH88">
        <v>1</v>
      </c>
      <c r="GI88">
        <v>-2</v>
      </c>
      <c r="GJ88">
        <v>0</v>
      </c>
      <c r="GK88">
        <f>ROUND(R88*(R12)/100,2)</f>
        <v>0</v>
      </c>
      <c r="GL88">
        <f>ROUND(IF(AND(BH88=3,BI88=3,FS88&lt;&gt;0),P88,0),2)</f>
        <v>0</v>
      </c>
      <c r="GM88">
        <f>ROUND(O88+X88+Y88+GK88,2)+GX88</f>
        <v>5359.29</v>
      </c>
      <c r="GN88">
        <f>IF(OR(BI88=0,BI88=1),GM88-GX88,0)</f>
        <v>0</v>
      </c>
      <c r="GO88">
        <f>IF(BI88=2,GM88-GX88,0)</f>
        <v>0</v>
      </c>
      <c r="GP88">
        <f>IF(BI88=4,GM88-GX88,0)</f>
        <v>5359.29</v>
      </c>
      <c r="GR88">
        <v>0</v>
      </c>
      <c r="GS88">
        <v>3</v>
      </c>
      <c r="GT88">
        <v>0</v>
      </c>
      <c r="GU88" t="s">
        <v>3</v>
      </c>
      <c r="GV88">
        <f>ROUND((GT88),6)</f>
        <v>0</v>
      </c>
      <c r="GW88">
        <v>1</v>
      </c>
      <c r="GX88">
        <f>ROUND(HC88*I88,2)</f>
        <v>0</v>
      </c>
      <c r="HA88">
        <v>0</v>
      </c>
      <c r="HB88">
        <v>0</v>
      </c>
      <c r="HC88">
        <f>GV88*GW88</f>
        <v>0</v>
      </c>
      <c r="HE88" t="s">
        <v>3</v>
      </c>
      <c r="HF88" t="s">
        <v>3</v>
      </c>
      <c r="HM88" t="s">
        <v>3</v>
      </c>
      <c r="HN88" t="s">
        <v>3</v>
      </c>
      <c r="HO88" t="s">
        <v>3</v>
      </c>
      <c r="HP88" t="s">
        <v>3</v>
      </c>
      <c r="HQ88" t="s">
        <v>3</v>
      </c>
      <c r="HS88">
        <v>0</v>
      </c>
      <c r="IK88">
        <v>0</v>
      </c>
    </row>
    <row r="90" spans="1:245" x14ac:dyDescent="0.2">
      <c r="A90" s="6">
        <v>51</v>
      </c>
      <c r="B90" s="6">
        <f>B82</f>
        <v>1</v>
      </c>
      <c r="C90" s="6">
        <f>A82</f>
        <v>5</v>
      </c>
      <c r="D90" s="6">
        <f>ROW(A82)</f>
        <v>82</v>
      </c>
      <c r="E90" s="6"/>
      <c r="F90" s="6" t="str">
        <f>IF(F82&lt;&gt;"",F82,"")</f>
        <v>Новый подраздел</v>
      </c>
      <c r="G90" s="6" t="str">
        <f>IF(G82&lt;&gt;"",G82,"")</f>
        <v>Программное обеспечение</v>
      </c>
      <c r="H90" s="6">
        <v>0</v>
      </c>
      <c r="I90" s="6"/>
      <c r="J90" s="6"/>
      <c r="K90" s="6"/>
      <c r="L90" s="6"/>
      <c r="M90" s="6"/>
      <c r="N90" s="6"/>
      <c r="O90" s="6">
        <f t="shared" ref="O90:T90" si="82">ROUND(AB90,2)</f>
        <v>8932.14</v>
      </c>
      <c r="P90" s="6">
        <f t="shared" si="82"/>
        <v>0</v>
      </c>
      <c r="Q90" s="6">
        <f t="shared" si="82"/>
        <v>0</v>
      </c>
      <c r="R90" s="6">
        <f t="shared" si="82"/>
        <v>0</v>
      </c>
      <c r="S90" s="6">
        <f t="shared" si="82"/>
        <v>8932.14</v>
      </c>
      <c r="T90" s="6">
        <f t="shared" si="82"/>
        <v>0</v>
      </c>
      <c r="U90" s="6">
        <f>AH90</f>
        <v>9.42</v>
      </c>
      <c r="V90" s="6">
        <f>AI90</f>
        <v>0</v>
      </c>
      <c r="W90" s="6">
        <f>ROUND(AJ90,2)</f>
        <v>0</v>
      </c>
      <c r="X90" s="6">
        <f>ROUND(AK90,2)</f>
        <v>6252.51</v>
      </c>
      <c r="Y90" s="6">
        <f>ROUND(AL90,2)</f>
        <v>893.22</v>
      </c>
      <c r="Z90" s="6"/>
      <c r="AA90" s="6"/>
      <c r="AB90" s="6">
        <f>ROUND(SUMIF(AA86:AA88,"=63640748",O86:O88),2)</f>
        <v>8932.14</v>
      </c>
      <c r="AC90" s="6">
        <f>ROUND(SUMIF(AA86:AA88,"=63640748",P86:P88),2)</f>
        <v>0</v>
      </c>
      <c r="AD90" s="6">
        <f>ROUND(SUMIF(AA86:AA88,"=63640748",Q86:Q88),2)</f>
        <v>0</v>
      </c>
      <c r="AE90" s="6">
        <f>ROUND(SUMIF(AA86:AA88,"=63640748",R86:R88),2)</f>
        <v>0</v>
      </c>
      <c r="AF90" s="6">
        <f>ROUND(SUMIF(AA86:AA88,"=63640748",S86:S88),2)</f>
        <v>8932.14</v>
      </c>
      <c r="AG90" s="6">
        <f>ROUND(SUMIF(AA86:AA88,"=63640748",T86:T88),2)</f>
        <v>0</v>
      </c>
      <c r="AH90" s="6">
        <f>SUMIF(AA86:AA88,"=63640748",U86:U88)</f>
        <v>9.42</v>
      </c>
      <c r="AI90" s="6">
        <f>SUMIF(AA86:AA88,"=63640748",V86:V88)</f>
        <v>0</v>
      </c>
      <c r="AJ90" s="6">
        <f>ROUND(SUMIF(AA86:AA88,"=63640748",W86:W88),2)</f>
        <v>0</v>
      </c>
      <c r="AK90" s="6">
        <f>ROUND(SUMIF(AA86:AA88,"=63640748",X86:X88),2)</f>
        <v>6252.51</v>
      </c>
      <c r="AL90" s="6">
        <f>ROUND(SUMIF(AA86:AA88,"=63640748",Y86:Y88),2)</f>
        <v>893.22</v>
      </c>
      <c r="AM90" s="6"/>
      <c r="AN90" s="6"/>
      <c r="AO90" s="6">
        <f t="shared" ref="AO90:BD90" si="83">ROUND(BX90,2)</f>
        <v>0</v>
      </c>
      <c r="AP90" s="6">
        <f t="shared" si="83"/>
        <v>0</v>
      </c>
      <c r="AQ90" s="6">
        <f t="shared" si="83"/>
        <v>0</v>
      </c>
      <c r="AR90" s="6">
        <f t="shared" si="83"/>
        <v>16077.87</v>
      </c>
      <c r="AS90" s="6">
        <f t="shared" si="83"/>
        <v>0</v>
      </c>
      <c r="AT90" s="6">
        <f t="shared" si="83"/>
        <v>0</v>
      </c>
      <c r="AU90" s="6">
        <f t="shared" si="83"/>
        <v>16077.87</v>
      </c>
      <c r="AV90" s="6">
        <f t="shared" si="83"/>
        <v>0</v>
      </c>
      <c r="AW90" s="6">
        <f t="shared" si="83"/>
        <v>0</v>
      </c>
      <c r="AX90" s="6">
        <f t="shared" si="83"/>
        <v>0</v>
      </c>
      <c r="AY90" s="6">
        <f t="shared" si="83"/>
        <v>0</v>
      </c>
      <c r="AZ90" s="6">
        <f t="shared" si="83"/>
        <v>0</v>
      </c>
      <c r="BA90" s="6">
        <f t="shared" si="83"/>
        <v>0</v>
      </c>
      <c r="BB90" s="6">
        <f t="shared" si="83"/>
        <v>0</v>
      </c>
      <c r="BC90" s="6">
        <f t="shared" si="83"/>
        <v>0</v>
      </c>
      <c r="BD90" s="6">
        <f t="shared" si="83"/>
        <v>0</v>
      </c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>
        <f>ROUND(SUMIF(AA86:AA88,"=63640748",FQ86:FQ88),2)</f>
        <v>0</v>
      </c>
      <c r="BY90" s="6">
        <f>ROUND(SUMIF(AA86:AA88,"=63640748",FR86:FR88),2)</f>
        <v>0</v>
      </c>
      <c r="BZ90" s="6">
        <f>ROUND(SUMIF(AA86:AA88,"=63640748",GL86:GL88),2)</f>
        <v>0</v>
      </c>
      <c r="CA90" s="6">
        <f>ROUND(SUMIF(AA86:AA88,"=63640748",GM86:GM88),2)</f>
        <v>16077.87</v>
      </c>
      <c r="CB90" s="6">
        <f>ROUND(SUMIF(AA86:AA88,"=63640748",GN86:GN88),2)</f>
        <v>0</v>
      </c>
      <c r="CC90" s="6">
        <f>ROUND(SUMIF(AA86:AA88,"=63640748",GO86:GO88),2)</f>
        <v>0</v>
      </c>
      <c r="CD90" s="6">
        <f>ROUND(SUMIF(AA86:AA88,"=63640748",GP86:GP88),2)</f>
        <v>16077.87</v>
      </c>
      <c r="CE90" s="6">
        <f>AC90-BX90</f>
        <v>0</v>
      </c>
      <c r="CF90" s="6">
        <f>AC90-BY90</f>
        <v>0</v>
      </c>
      <c r="CG90" s="6">
        <f>BX90-BZ90</f>
        <v>0</v>
      </c>
      <c r="CH90" s="6">
        <f>AC90-BX90-BY90+BZ90</f>
        <v>0</v>
      </c>
      <c r="CI90" s="6">
        <f>BY90-BZ90</f>
        <v>0</v>
      </c>
      <c r="CJ90" s="6">
        <f>ROUND(SUMIF(AA86:AA88,"=63640748",GX86:GX88),2)</f>
        <v>0</v>
      </c>
      <c r="CK90" s="6">
        <f>ROUND(SUMIF(AA86:AA88,"=63640748",GY86:GY88),2)</f>
        <v>0</v>
      </c>
      <c r="CL90" s="6">
        <f>ROUND(SUMIF(AA86:AA88,"=63640748",GZ86:GZ88),2)</f>
        <v>0</v>
      </c>
      <c r="CM90" s="6">
        <f>ROUND(SUMIF(AA86:AA88,"=63640748",HD86:HD88),2)</f>
        <v>0</v>
      </c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>
        <v>0</v>
      </c>
    </row>
    <row r="92" spans="1:245" x14ac:dyDescent="0.2">
      <c r="A92" s="3">
        <v>50</v>
      </c>
      <c r="B92" s="3">
        <v>0</v>
      </c>
      <c r="C92" s="3">
        <v>0</v>
      </c>
      <c r="D92" s="3">
        <v>1</v>
      </c>
      <c r="E92" s="3">
        <v>201</v>
      </c>
      <c r="F92" s="3">
        <f>ROUND(Source!O90,O92)</f>
        <v>8932.14</v>
      </c>
      <c r="G92" s="3" t="s">
        <v>78</v>
      </c>
      <c r="H92" s="3" t="s">
        <v>79</v>
      </c>
      <c r="I92" s="3"/>
      <c r="J92" s="3"/>
      <c r="K92" s="3">
        <v>201</v>
      </c>
      <c r="L92" s="3">
        <v>1</v>
      </c>
      <c r="M92" s="3">
        <v>3</v>
      </c>
      <c r="N92" s="3" t="s">
        <v>3</v>
      </c>
      <c r="O92" s="3">
        <v>2</v>
      </c>
      <c r="P92" s="3"/>
      <c r="Q92" s="3"/>
      <c r="R92" s="3"/>
      <c r="S92" s="3"/>
      <c r="T92" s="3"/>
      <c r="U92" s="3"/>
      <c r="V92" s="3"/>
      <c r="W92" s="3">
        <v>8932.14</v>
      </c>
      <c r="X92" s="3">
        <v>1</v>
      </c>
      <c r="Y92" s="3">
        <v>8932.14</v>
      </c>
      <c r="Z92" s="3"/>
      <c r="AA92" s="3"/>
      <c r="AB92" s="3"/>
    </row>
    <row r="93" spans="1:245" x14ac:dyDescent="0.2">
      <c r="A93" s="3">
        <v>50</v>
      </c>
      <c r="B93" s="3">
        <v>0</v>
      </c>
      <c r="C93" s="3">
        <v>0</v>
      </c>
      <c r="D93" s="3">
        <v>1</v>
      </c>
      <c r="E93" s="3">
        <v>202</v>
      </c>
      <c r="F93" s="3">
        <f>ROUND(Source!P90,O93)</f>
        <v>0</v>
      </c>
      <c r="G93" s="3" t="s">
        <v>80</v>
      </c>
      <c r="H93" s="3" t="s">
        <v>81</v>
      </c>
      <c r="I93" s="3"/>
      <c r="J93" s="3"/>
      <c r="K93" s="3">
        <v>202</v>
      </c>
      <c r="L93" s="3">
        <v>2</v>
      </c>
      <c r="M93" s="3">
        <v>3</v>
      </c>
      <c r="N93" s="3" t="s">
        <v>3</v>
      </c>
      <c r="O93" s="3">
        <v>2</v>
      </c>
      <c r="P93" s="3"/>
      <c r="Q93" s="3"/>
      <c r="R93" s="3"/>
      <c r="S93" s="3"/>
      <c r="T93" s="3"/>
      <c r="U93" s="3"/>
      <c r="V93" s="3"/>
      <c r="W93" s="3">
        <v>0</v>
      </c>
      <c r="X93" s="3">
        <v>1</v>
      </c>
      <c r="Y93" s="3">
        <v>0</v>
      </c>
      <c r="Z93" s="3"/>
      <c r="AA93" s="3"/>
      <c r="AB93" s="3"/>
    </row>
    <row r="94" spans="1:245" x14ac:dyDescent="0.2">
      <c r="A94" s="3">
        <v>50</v>
      </c>
      <c r="B94" s="3">
        <v>0</v>
      </c>
      <c r="C94" s="3">
        <v>0</v>
      </c>
      <c r="D94" s="3">
        <v>1</v>
      </c>
      <c r="E94" s="3">
        <v>222</v>
      </c>
      <c r="F94" s="3">
        <f>ROUND(Source!AO90,O94)</f>
        <v>0</v>
      </c>
      <c r="G94" s="3" t="s">
        <v>82</v>
      </c>
      <c r="H94" s="3" t="s">
        <v>83</v>
      </c>
      <c r="I94" s="3"/>
      <c r="J94" s="3"/>
      <c r="K94" s="3">
        <v>222</v>
      </c>
      <c r="L94" s="3">
        <v>3</v>
      </c>
      <c r="M94" s="3">
        <v>3</v>
      </c>
      <c r="N94" s="3" t="s">
        <v>3</v>
      </c>
      <c r="O94" s="3">
        <v>2</v>
      </c>
      <c r="P94" s="3"/>
      <c r="Q94" s="3"/>
      <c r="R94" s="3"/>
      <c r="S94" s="3"/>
      <c r="T94" s="3"/>
      <c r="U94" s="3"/>
      <c r="V94" s="3"/>
      <c r="W94" s="3">
        <v>0</v>
      </c>
      <c r="X94" s="3">
        <v>1</v>
      </c>
      <c r="Y94" s="3">
        <v>0</v>
      </c>
      <c r="Z94" s="3"/>
      <c r="AA94" s="3"/>
      <c r="AB94" s="3"/>
    </row>
    <row r="95" spans="1:245" x14ac:dyDescent="0.2">
      <c r="A95" s="3">
        <v>50</v>
      </c>
      <c r="B95" s="3">
        <v>0</v>
      </c>
      <c r="C95" s="3">
        <v>0</v>
      </c>
      <c r="D95" s="3">
        <v>1</v>
      </c>
      <c r="E95" s="3">
        <v>225</v>
      </c>
      <c r="F95" s="3">
        <f>ROUND(Source!AV90,O95)</f>
        <v>0</v>
      </c>
      <c r="G95" s="3" t="s">
        <v>84</v>
      </c>
      <c r="H95" s="3" t="s">
        <v>85</v>
      </c>
      <c r="I95" s="3"/>
      <c r="J95" s="3"/>
      <c r="K95" s="3">
        <v>225</v>
      </c>
      <c r="L95" s="3">
        <v>4</v>
      </c>
      <c r="M95" s="3">
        <v>3</v>
      </c>
      <c r="N95" s="3" t="s">
        <v>3</v>
      </c>
      <c r="O95" s="3">
        <v>2</v>
      </c>
      <c r="P95" s="3"/>
      <c r="Q95" s="3"/>
      <c r="R95" s="3"/>
      <c r="S95" s="3"/>
      <c r="T95" s="3"/>
      <c r="U95" s="3"/>
      <c r="V95" s="3"/>
      <c r="W95" s="3">
        <v>0</v>
      </c>
      <c r="X95" s="3">
        <v>1</v>
      </c>
      <c r="Y95" s="3">
        <v>0</v>
      </c>
      <c r="Z95" s="3"/>
      <c r="AA95" s="3"/>
      <c r="AB95" s="3"/>
    </row>
    <row r="96" spans="1:245" x14ac:dyDescent="0.2">
      <c r="A96" s="3">
        <v>50</v>
      </c>
      <c r="B96" s="3">
        <v>0</v>
      </c>
      <c r="C96" s="3">
        <v>0</v>
      </c>
      <c r="D96" s="3">
        <v>1</v>
      </c>
      <c r="E96" s="3">
        <v>226</v>
      </c>
      <c r="F96" s="3">
        <f>ROUND(Source!AW90,O96)</f>
        <v>0</v>
      </c>
      <c r="G96" s="3" t="s">
        <v>86</v>
      </c>
      <c r="H96" s="3" t="s">
        <v>87</v>
      </c>
      <c r="I96" s="3"/>
      <c r="J96" s="3"/>
      <c r="K96" s="3">
        <v>226</v>
      </c>
      <c r="L96" s="3">
        <v>5</v>
      </c>
      <c r="M96" s="3">
        <v>3</v>
      </c>
      <c r="N96" s="3" t="s">
        <v>3</v>
      </c>
      <c r="O96" s="3">
        <v>2</v>
      </c>
      <c r="P96" s="3"/>
      <c r="Q96" s="3"/>
      <c r="R96" s="3"/>
      <c r="S96" s="3"/>
      <c r="T96" s="3"/>
      <c r="U96" s="3"/>
      <c r="V96" s="3"/>
      <c r="W96" s="3">
        <v>0</v>
      </c>
      <c r="X96" s="3">
        <v>1</v>
      </c>
      <c r="Y96" s="3">
        <v>0</v>
      </c>
      <c r="Z96" s="3"/>
      <c r="AA96" s="3"/>
      <c r="AB96" s="3"/>
    </row>
    <row r="97" spans="1:28" x14ac:dyDescent="0.2">
      <c r="A97" s="3">
        <v>50</v>
      </c>
      <c r="B97" s="3">
        <v>0</v>
      </c>
      <c r="C97" s="3">
        <v>0</v>
      </c>
      <c r="D97" s="3">
        <v>1</v>
      </c>
      <c r="E97" s="3">
        <v>227</v>
      </c>
      <c r="F97" s="3">
        <f>ROUND(Source!AX90,O97)</f>
        <v>0</v>
      </c>
      <c r="G97" s="3" t="s">
        <v>88</v>
      </c>
      <c r="H97" s="3" t="s">
        <v>89</v>
      </c>
      <c r="I97" s="3"/>
      <c r="J97" s="3"/>
      <c r="K97" s="3">
        <v>227</v>
      </c>
      <c r="L97" s="3">
        <v>6</v>
      </c>
      <c r="M97" s="3">
        <v>3</v>
      </c>
      <c r="N97" s="3" t="s">
        <v>3</v>
      </c>
      <c r="O97" s="3">
        <v>2</v>
      </c>
      <c r="P97" s="3"/>
      <c r="Q97" s="3"/>
      <c r="R97" s="3"/>
      <c r="S97" s="3"/>
      <c r="T97" s="3"/>
      <c r="U97" s="3"/>
      <c r="V97" s="3"/>
      <c r="W97" s="3">
        <v>0</v>
      </c>
      <c r="X97" s="3">
        <v>1</v>
      </c>
      <c r="Y97" s="3">
        <v>0</v>
      </c>
      <c r="Z97" s="3"/>
      <c r="AA97" s="3"/>
      <c r="AB97" s="3"/>
    </row>
    <row r="98" spans="1:28" x14ac:dyDescent="0.2">
      <c r="A98" s="3">
        <v>50</v>
      </c>
      <c r="B98" s="3">
        <v>0</v>
      </c>
      <c r="C98" s="3">
        <v>0</v>
      </c>
      <c r="D98" s="3">
        <v>1</v>
      </c>
      <c r="E98" s="3">
        <v>228</v>
      </c>
      <c r="F98" s="3">
        <f>ROUND(Source!AY90,O98)</f>
        <v>0</v>
      </c>
      <c r="G98" s="3" t="s">
        <v>90</v>
      </c>
      <c r="H98" s="3" t="s">
        <v>91</v>
      </c>
      <c r="I98" s="3"/>
      <c r="J98" s="3"/>
      <c r="K98" s="3">
        <v>228</v>
      </c>
      <c r="L98" s="3">
        <v>7</v>
      </c>
      <c r="M98" s="3">
        <v>3</v>
      </c>
      <c r="N98" s="3" t="s">
        <v>3</v>
      </c>
      <c r="O98" s="3">
        <v>2</v>
      </c>
      <c r="P98" s="3"/>
      <c r="Q98" s="3"/>
      <c r="R98" s="3"/>
      <c r="S98" s="3"/>
      <c r="T98" s="3"/>
      <c r="U98" s="3"/>
      <c r="V98" s="3"/>
      <c r="W98" s="3">
        <v>0</v>
      </c>
      <c r="X98" s="3">
        <v>1</v>
      </c>
      <c r="Y98" s="3">
        <v>0</v>
      </c>
      <c r="Z98" s="3"/>
      <c r="AA98" s="3"/>
      <c r="AB98" s="3"/>
    </row>
    <row r="99" spans="1:28" x14ac:dyDescent="0.2">
      <c r="A99" s="3">
        <v>50</v>
      </c>
      <c r="B99" s="3">
        <v>0</v>
      </c>
      <c r="C99" s="3">
        <v>0</v>
      </c>
      <c r="D99" s="3">
        <v>1</v>
      </c>
      <c r="E99" s="3">
        <v>216</v>
      </c>
      <c r="F99" s="3">
        <f>ROUND(Source!AP90,O99)</f>
        <v>0</v>
      </c>
      <c r="G99" s="3" t="s">
        <v>92</v>
      </c>
      <c r="H99" s="3" t="s">
        <v>93</v>
      </c>
      <c r="I99" s="3"/>
      <c r="J99" s="3"/>
      <c r="K99" s="3">
        <v>216</v>
      </c>
      <c r="L99" s="3">
        <v>8</v>
      </c>
      <c r="M99" s="3">
        <v>3</v>
      </c>
      <c r="N99" s="3" t="s">
        <v>3</v>
      </c>
      <c r="O99" s="3">
        <v>2</v>
      </c>
      <c r="P99" s="3"/>
      <c r="Q99" s="3"/>
      <c r="R99" s="3"/>
      <c r="S99" s="3"/>
      <c r="T99" s="3"/>
      <c r="U99" s="3"/>
      <c r="V99" s="3"/>
      <c r="W99" s="3">
        <v>0</v>
      </c>
      <c r="X99" s="3">
        <v>1</v>
      </c>
      <c r="Y99" s="3">
        <v>0</v>
      </c>
      <c r="Z99" s="3"/>
      <c r="AA99" s="3"/>
      <c r="AB99" s="3"/>
    </row>
    <row r="100" spans="1:28" x14ac:dyDescent="0.2">
      <c r="A100" s="3">
        <v>50</v>
      </c>
      <c r="B100" s="3">
        <v>0</v>
      </c>
      <c r="C100" s="3">
        <v>0</v>
      </c>
      <c r="D100" s="3">
        <v>1</v>
      </c>
      <c r="E100" s="3">
        <v>223</v>
      </c>
      <c r="F100" s="3">
        <f>ROUND(Source!AQ90,O100)</f>
        <v>0</v>
      </c>
      <c r="G100" s="3" t="s">
        <v>94</v>
      </c>
      <c r="H100" s="3" t="s">
        <v>95</v>
      </c>
      <c r="I100" s="3"/>
      <c r="J100" s="3"/>
      <c r="K100" s="3">
        <v>223</v>
      </c>
      <c r="L100" s="3">
        <v>9</v>
      </c>
      <c r="M100" s="3">
        <v>3</v>
      </c>
      <c r="N100" s="3" t="s">
        <v>3</v>
      </c>
      <c r="O100" s="3">
        <v>2</v>
      </c>
      <c r="P100" s="3"/>
      <c r="Q100" s="3"/>
      <c r="R100" s="3"/>
      <c r="S100" s="3"/>
      <c r="T100" s="3"/>
      <c r="U100" s="3"/>
      <c r="V100" s="3"/>
      <c r="W100" s="3">
        <v>0</v>
      </c>
      <c r="X100" s="3">
        <v>1</v>
      </c>
      <c r="Y100" s="3">
        <v>0</v>
      </c>
      <c r="Z100" s="3"/>
      <c r="AA100" s="3"/>
      <c r="AB100" s="3"/>
    </row>
    <row r="101" spans="1:28" x14ac:dyDescent="0.2">
      <c r="A101" s="3">
        <v>50</v>
      </c>
      <c r="B101" s="3">
        <v>0</v>
      </c>
      <c r="C101" s="3">
        <v>0</v>
      </c>
      <c r="D101" s="3">
        <v>1</v>
      </c>
      <c r="E101" s="3">
        <v>229</v>
      </c>
      <c r="F101" s="3">
        <f>ROUND(Source!AZ90,O101)</f>
        <v>0</v>
      </c>
      <c r="G101" s="3" t="s">
        <v>96</v>
      </c>
      <c r="H101" s="3" t="s">
        <v>97</v>
      </c>
      <c r="I101" s="3"/>
      <c r="J101" s="3"/>
      <c r="K101" s="3">
        <v>229</v>
      </c>
      <c r="L101" s="3">
        <v>10</v>
      </c>
      <c r="M101" s="3">
        <v>3</v>
      </c>
      <c r="N101" s="3" t="s">
        <v>3</v>
      </c>
      <c r="O101" s="3">
        <v>2</v>
      </c>
      <c r="P101" s="3"/>
      <c r="Q101" s="3"/>
      <c r="R101" s="3"/>
      <c r="S101" s="3"/>
      <c r="T101" s="3"/>
      <c r="U101" s="3"/>
      <c r="V101" s="3"/>
      <c r="W101" s="3">
        <v>0</v>
      </c>
      <c r="X101" s="3">
        <v>1</v>
      </c>
      <c r="Y101" s="3">
        <v>0</v>
      </c>
      <c r="Z101" s="3"/>
      <c r="AA101" s="3"/>
      <c r="AB101" s="3"/>
    </row>
    <row r="102" spans="1:28" x14ac:dyDescent="0.2">
      <c r="A102" s="3">
        <v>50</v>
      </c>
      <c r="B102" s="3">
        <v>0</v>
      </c>
      <c r="C102" s="3">
        <v>0</v>
      </c>
      <c r="D102" s="3">
        <v>1</v>
      </c>
      <c r="E102" s="3">
        <v>203</v>
      </c>
      <c r="F102" s="3">
        <f>ROUND(Source!Q90,O102)</f>
        <v>0</v>
      </c>
      <c r="G102" s="3" t="s">
        <v>98</v>
      </c>
      <c r="H102" s="3" t="s">
        <v>99</v>
      </c>
      <c r="I102" s="3"/>
      <c r="J102" s="3"/>
      <c r="K102" s="3">
        <v>203</v>
      </c>
      <c r="L102" s="3">
        <v>11</v>
      </c>
      <c r="M102" s="3">
        <v>3</v>
      </c>
      <c r="N102" s="3" t="s">
        <v>3</v>
      </c>
      <c r="O102" s="3">
        <v>2</v>
      </c>
      <c r="P102" s="3"/>
      <c r="Q102" s="3"/>
      <c r="R102" s="3"/>
      <c r="S102" s="3"/>
      <c r="T102" s="3"/>
      <c r="U102" s="3"/>
      <c r="V102" s="3"/>
      <c r="W102" s="3">
        <v>0</v>
      </c>
      <c r="X102" s="3">
        <v>1</v>
      </c>
      <c r="Y102" s="3">
        <v>0</v>
      </c>
      <c r="Z102" s="3"/>
      <c r="AA102" s="3"/>
      <c r="AB102" s="3"/>
    </row>
    <row r="103" spans="1:28" x14ac:dyDescent="0.2">
      <c r="A103" s="3">
        <v>50</v>
      </c>
      <c r="B103" s="3">
        <v>0</v>
      </c>
      <c r="C103" s="3">
        <v>0</v>
      </c>
      <c r="D103" s="3">
        <v>1</v>
      </c>
      <c r="E103" s="3">
        <v>231</v>
      </c>
      <c r="F103" s="3">
        <f>ROUND(Source!BB90,O103)</f>
        <v>0</v>
      </c>
      <c r="G103" s="3" t="s">
        <v>100</v>
      </c>
      <c r="H103" s="3" t="s">
        <v>101</v>
      </c>
      <c r="I103" s="3"/>
      <c r="J103" s="3"/>
      <c r="K103" s="3">
        <v>231</v>
      </c>
      <c r="L103" s="3">
        <v>12</v>
      </c>
      <c r="M103" s="3">
        <v>3</v>
      </c>
      <c r="N103" s="3" t="s">
        <v>3</v>
      </c>
      <c r="O103" s="3">
        <v>2</v>
      </c>
      <c r="P103" s="3"/>
      <c r="Q103" s="3"/>
      <c r="R103" s="3"/>
      <c r="S103" s="3"/>
      <c r="T103" s="3"/>
      <c r="U103" s="3"/>
      <c r="V103" s="3"/>
      <c r="W103" s="3">
        <v>0</v>
      </c>
      <c r="X103" s="3">
        <v>1</v>
      </c>
      <c r="Y103" s="3">
        <v>0</v>
      </c>
      <c r="Z103" s="3"/>
      <c r="AA103" s="3"/>
      <c r="AB103" s="3"/>
    </row>
    <row r="104" spans="1:28" x14ac:dyDescent="0.2">
      <c r="A104" s="3">
        <v>50</v>
      </c>
      <c r="B104" s="3">
        <v>0</v>
      </c>
      <c r="C104" s="3">
        <v>0</v>
      </c>
      <c r="D104" s="3">
        <v>1</v>
      </c>
      <c r="E104" s="3">
        <v>204</v>
      </c>
      <c r="F104" s="3">
        <f>ROUND(Source!R90,O104)</f>
        <v>0</v>
      </c>
      <c r="G104" s="3" t="s">
        <v>102</v>
      </c>
      <c r="H104" s="3" t="s">
        <v>103</v>
      </c>
      <c r="I104" s="3"/>
      <c r="J104" s="3"/>
      <c r="K104" s="3">
        <v>204</v>
      </c>
      <c r="L104" s="3">
        <v>13</v>
      </c>
      <c r="M104" s="3">
        <v>3</v>
      </c>
      <c r="N104" s="3" t="s">
        <v>3</v>
      </c>
      <c r="O104" s="3">
        <v>2</v>
      </c>
      <c r="P104" s="3"/>
      <c r="Q104" s="3"/>
      <c r="R104" s="3"/>
      <c r="S104" s="3"/>
      <c r="T104" s="3"/>
      <c r="U104" s="3"/>
      <c r="V104" s="3"/>
      <c r="W104" s="3">
        <v>0</v>
      </c>
      <c r="X104" s="3">
        <v>1</v>
      </c>
      <c r="Y104" s="3">
        <v>0</v>
      </c>
      <c r="Z104" s="3"/>
      <c r="AA104" s="3"/>
      <c r="AB104" s="3"/>
    </row>
    <row r="105" spans="1:28" x14ac:dyDescent="0.2">
      <c r="A105" s="3">
        <v>50</v>
      </c>
      <c r="B105" s="3">
        <v>0</v>
      </c>
      <c r="C105" s="3">
        <v>0</v>
      </c>
      <c r="D105" s="3">
        <v>1</v>
      </c>
      <c r="E105" s="3">
        <v>205</v>
      </c>
      <c r="F105" s="3">
        <f>ROUND(Source!S90,O105)</f>
        <v>8932.14</v>
      </c>
      <c r="G105" s="3" t="s">
        <v>104</v>
      </c>
      <c r="H105" s="3" t="s">
        <v>105</v>
      </c>
      <c r="I105" s="3"/>
      <c r="J105" s="3"/>
      <c r="K105" s="3">
        <v>205</v>
      </c>
      <c r="L105" s="3">
        <v>14</v>
      </c>
      <c r="M105" s="3">
        <v>3</v>
      </c>
      <c r="N105" s="3" t="s">
        <v>3</v>
      </c>
      <c r="O105" s="3">
        <v>2</v>
      </c>
      <c r="P105" s="3"/>
      <c r="Q105" s="3"/>
      <c r="R105" s="3"/>
      <c r="S105" s="3"/>
      <c r="T105" s="3"/>
      <c r="U105" s="3"/>
      <c r="V105" s="3"/>
      <c r="W105" s="3">
        <v>8932.14</v>
      </c>
      <c r="X105" s="3">
        <v>1</v>
      </c>
      <c r="Y105" s="3">
        <v>8932.14</v>
      </c>
      <c r="Z105" s="3"/>
      <c r="AA105" s="3"/>
      <c r="AB105" s="3"/>
    </row>
    <row r="106" spans="1:28" x14ac:dyDescent="0.2">
      <c r="A106" s="3">
        <v>50</v>
      </c>
      <c r="B106" s="3">
        <v>0</v>
      </c>
      <c r="C106" s="3">
        <v>0</v>
      </c>
      <c r="D106" s="3">
        <v>1</v>
      </c>
      <c r="E106" s="3">
        <v>232</v>
      </c>
      <c r="F106" s="3">
        <f>ROUND(Source!BC90,O106)</f>
        <v>0</v>
      </c>
      <c r="G106" s="3" t="s">
        <v>106</v>
      </c>
      <c r="H106" s="3" t="s">
        <v>107</v>
      </c>
      <c r="I106" s="3"/>
      <c r="J106" s="3"/>
      <c r="K106" s="3">
        <v>232</v>
      </c>
      <c r="L106" s="3">
        <v>15</v>
      </c>
      <c r="M106" s="3">
        <v>3</v>
      </c>
      <c r="N106" s="3" t="s">
        <v>3</v>
      </c>
      <c r="O106" s="3">
        <v>2</v>
      </c>
      <c r="P106" s="3"/>
      <c r="Q106" s="3"/>
      <c r="R106" s="3"/>
      <c r="S106" s="3"/>
      <c r="T106" s="3"/>
      <c r="U106" s="3"/>
      <c r="V106" s="3"/>
      <c r="W106" s="3">
        <v>0</v>
      </c>
      <c r="X106" s="3">
        <v>1</v>
      </c>
      <c r="Y106" s="3">
        <v>0</v>
      </c>
      <c r="Z106" s="3"/>
      <c r="AA106" s="3"/>
      <c r="AB106" s="3"/>
    </row>
    <row r="107" spans="1:28" x14ac:dyDescent="0.2">
      <c r="A107" s="3">
        <v>50</v>
      </c>
      <c r="B107" s="3">
        <v>0</v>
      </c>
      <c r="C107" s="3">
        <v>0</v>
      </c>
      <c r="D107" s="3">
        <v>1</v>
      </c>
      <c r="E107" s="3">
        <v>214</v>
      </c>
      <c r="F107" s="3">
        <f>ROUND(Source!AS90,O107)</f>
        <v>0</v>
      </c>
      <c r="G107" s="3" t="s">
        <v>108</v>
      </c>
      <c r="H107" s="3" t="s">
        <v>109</v>
      </c>
      <c r="I107" s="3"/>
      <c r="J107" s="3"/>
      <c r="K107" s="3">
        <v>214</v>
      </c>
      <c r="L107" s="3">
        <v>16</v>
      </c>
      <c r="M107" s="3">
        <v>3</v>
      </c>
      <c r="N107" s="3" t="s">
        <v>3</v>
      </c>
      <c r="O107" s="3">
        <v>2</v>
      </c>
      <c r="P107" s="3"/>
      <c r="Q107" s="3"/>
      <c r="R107" s="3"/>
      <c r="S107" s="3"/>
      <c r="T107" s="3"/>
      <c r="U107" s="3"/>
      <c r="V107" s="3"/>
      <c r="W107" s="3">
        <v>0</v>
      </c>
      <c r="X107" s="3">
        <v>1</v>
      </c>
      <c r="Y107" s="3">
        <v>0</v>
      </c>
      <c r="Z107" s="3"/>
      <c r="AA107" s="3"/>
      <c r="AB107" s="3"/>
    </row>
    <row r="108" spans="1:28" x14ac:dyDescent="0.2">
      <c r="A108" s="3">
        <v>50</v>
      </c>
      <c r="B108" s="3">
        <v>0</v>
      </c>
      <c r="C108" s="3">
        <v>0</v>
      </c>
      <c r="D108" s="3">
        <v>1</v>
      </c>
      <c r="E108" s="3">
        <v>215</v>
      </c>
      <c r="F108" s="3">
        <f>ROUND(Source!AT90,O108)</f>
        <v>0</v>
      </c>
      <c r="G108" s="3" t="s">
        <v>110</v>
      </c>
      <c r="H108" s="3" t="s">
        <v>111</v>
      </c>
      <c r="I108" s="3"/>
      <c r="J108" s="3"/>
      <c r="K108" s="3">
        <v>215</v>
      </c>
      <c r="L108" s="3">
        <v>17</v>
      </c>
      <c r="M108" s="3">
        <v>3</v>
      </c>
      <c r="N108" s="3" t="s">
        <v>3</v>
      </c>
      <c r="O108" s="3">
        <v>2</v>
      </c>
      <c r="P108" s="3"/>
      <c r="Q108" s="3"/>
      <c r="R108" s="3"/>
      <c r="S108" s="3"/>
      <c r="T108" s="3"/>
      <c r="U108" s="3"/>
      <c r="V108" s="3"/>
      <c r="W108" s="3">
        <v>0</v>
      </c>
      <c r="X108" s="3">
        <v>1</v>
      </c>
      <c r="Y108" s="3">
        <v>0</v>
      </c>
      <c r="Z108" s="3"/>
      <c r="AA108" s="3"/>
      <c r="AB108" s="3"/>
    </row>
    <row r="109" spans="1:28" x14ac:dyDescent="0.2">
      <c r="A109" s="3">
        <v>50</v>
      </c>
      <c r="B109" s="3">
        <v>0</v>
      </c>
      <c r="C109" s="3">
        <v>0</v>
      </c>
      <c r="D109" s="3">
        <v>1</v>
      </c>
      <c r="E109" s="3">
        <v>217</v>
      </c>
      <c r="F109" s="3">
        <f>ROUND(Source!AU90,O109)</f>
        <v>16077.87</v>
      </c>
      <c r="G109" s="3" t="s">
        <v>112</v>
      </c>
      <c r="H109" s="3" t="s">
        <v>113</v>
      </c>
      <c r="I109" s="3"/>
      <c r="J109" s="3"/>
      <c r="K109" s="3">
        <v>217</v>
      </c>
      <c r="L109" s="3">
        <v>18</v>
      </c>
      <c r="M109" s="3">
        <v>3</v>
      </c>
      <c r="N109" s="3" t="s">
        <v>3</v>
      </c>
      <c r="O109" s="3">
        <v>2</v>
      </c>
      <c r="P109" s="3"/>
      <c r="Q109" s="3"/>
      <c r="R109" s="3"/>
      <c r="S109" s="3"/>
      <c r="T109" s="3"/>
      <c r="U109" s="3"/>
      <c r="V109" s="3"/>
      <c r="W109" s="3">
        <v>16077.87</v>
      </c>
      <c r="X109" s="3">
        <v>1</v>
      </c>
      <c r="Y109" s="3">
        <v>16077.87</v>
      </c>
      <c r="Z109" s="3"/>
      <c r="AA109" s="3"/>
      <c r="AB109" s="3"/>
    </row>
    <row r="110" spans="1:28" x14ac:dyDescent="0.2">
      <c r="A110" s="3">
        <v>50</v>
      </c>
      <c r="B110" s="3">
        <v>0</v>
      </c>
      <c r="C110" s="3">
        <v>0</v>
      </c>
      <c r="D110" s="3">
        <v>1</v>
      </c>
      <c r="E110" s="3">
        <v>230</v>
      </c>
      <c r="F110" s="3">
        <f>ROUND(Source!BA90,O110)</f>
        <v>0</v>
      </c>
      <c r="G110" s="3" t="s">
        <v>114</v>
      </c>
      <c r="H110" s="3" t="s">
        <v>115</v>
      </c>
      <c r="I110" s="3"/>
      <c r="J110" s="3"/>
      <c r="K110" s="3">
        <v>230</v>
      </c>
      <c r="L110" s="3">
        <v>19</v>
      </c>
      <c r="M110" s="3">
        <v>3</v>
      </c>
      <c r="N110" s="3" t="s">
        <v>3</v>
      </c>
      <c r="O110" s="3">
        <v>2</v>
      </c>
      <c r="P110" s="3"/>
      <c r="Q110" s="3"/>
      <c r="R110" s="3"/>
      <c r="S110" s="3"/>
      <c r="T110" s="3"/>
      <c r="U110" s="3"/>
      <c r="V110" s="3"/>
      <c r="W110" s="3">
        <v>0</v>
      </c>
      <c r="X110" s="3">
        <v>1</v>
      </c>
      <c r="Y110" s="3">
        <v>0</v>
      </c>
      <c r="Z110" s="3"/>
      <c r="AA110" s="3"/>
      <c r="AB110" s="3"/>
    </row>
    <row r="111" spans="1:28" x14ac:dyDescent="0.2">
      <c r="A111" s="3">
        <v>50</v>
      </c>
      <c r="B111" s="3">
        <v>0</v>
      </c>
      <c r="C111" s="3">
        <v>0</v>
      </c>
      <c r="D111" s="3">
        <v>1</v>
      </c>
      <c r="E111" s="3">
        <v>206</v>
      </c>
      <c r="F111" s="3">
        <f>ROUND(Source!T90,O111)</f>
        <v>0</v>
      </c>
      <c r="G111" s="3" t="s">
        <v>116</v>
      </c>
      <c r="H111" s="3" t="s">
        <v>117</v>
      </c>
      <c r="I111" s="3"/>
      <c r="J111" s="3"/>
      <c r="K111" s="3">
        <v>206</v>
      </c>
      <c r="L111" s="3">
        <v>20</v>
      </c>
      <c r="M111" s="3">
        <v>3</v>
      </c>
      <c r="N111" s="3" t="s">
        <v>3</v>
      </c>
      <c r="O111" s="3">
        <v>2</v>
      </c>
      <c r="P111" s="3"/>
      <c r="Q111" s="3"/>
      <c r="R111" s="3"/>
      <c r="S111" s="3"/>
      <c r="T111" s="3"/>
      <c r="U111" s="3"/>
      <c r="V111" s="3"/>
      <c r="W111" s="3">
        <v>0</v>
      </c>
      <c r="X111" s="3">
        <v>1</v>
      </c>
      <c r="Y111" s="3">
        <v>0</v>
      </c>
      <c r="Z111" s="3"/>
      <c r="AA111" s="3"/>
      <c r="AB111" s="3"/>
    </row>
    <row r="112" spans="1:28" x14ac:dyDescent="0.2">
      <c r="A112" s="3">
        <v>50</v>
      </c>
      <c r="B112" s="3">
        <v>0</v>
      </c>
      <c r="C112" s="3">
        <v>0</v>
      </c>
      <c r="D112" s="3">
        <v>1</v>
      </c>
      <c r="E112" s="3">
        <v>207</v>
      </c>
      <c r="F112" s="3">
        <f>Source!U90</f>
        <v>9.42</v>
      </c>
      <c r="G112" s="3" t="s">
        <v>118</v>
      </c>
      <c r="H112" s="3" t="s">
        <v>119</v>
      </c>
      <c r="I112" s="3"/>
      <c r="J112" s="3"/>
      <c r="K112" s="3">
        <v>207</v>
      </c>
      <c r="L112" s="3">
        <v>21</v>
      </c>
      <c r="M112" s="3">
        <v>3</v>
      </c>
      <c r="N112" s="3" t="s">
        <v>3</v>
      </c>
      <c r="O112" s="3">
        <v>-1</v>
      </c>
      <c r="P112" s="3"/>
      <c r="Q112" s="3"/>
      <c r="R112" s="3"/>
      <c r="S112" s="3"/>
      <c r="T112" s="3"/>
      <c r="U112" s="3"/>
      <c r="V112" s="3"/>
      <c r="W112" s="3">
        <v>9.42</v>
      </c>
      <c r="X112" s="3">
        <v>1</v>
      </c>
      <c r="Y112" s="3">
        <v>9.42</v>
      </c>
      <c r="Z112" s="3"/>
      <c r="AA112" s="3"/>
      <c r="AB112" s="3"/>
    </row>
    <row r="113" spans="1:206" x14ac:dyDescent="0.2">
      <c r="A113" s="3">
        <v>50</v>
      </c>
      <c r="B113" s="3">
        <v>0</v>
      </c>
      <c r="C113" s="3">
        <v>0</v>
      </c>
      <c r="D113" s="3">
        <v>1</v>
      </c>
      <c r="E113" s="3">
        <v>208</v>
      </c>
      <c r="F113" s="3">
        <f>Source!V90</f>
        <v>0</v>
      </c>
      <c r="G113" s="3" t="s">
        <v>120</v>
      </c>
      <c r="H113" s="3" t="s">
        <v>121</v>
      </c>
      <c r="I113" s="3"/>
      <c r="J113" s="3"/>
      <c r="K113" s="3">
        <v>208</v>
      </c>
      <c r="L113" s="3">
        <v>22</v>
      </c>
      <c r="M113" s="3">
        <v>3</v>
      </c>
      <c r="N113" s="3" t="s">
        <v>3</v>
      </c>
      <c r="O113" s="3">
        <v>-1</v>
      </c>
      <c r="P113" s="3"/>
      <c r="Q113" s="3"/>
      <c r="R113" s="3"/>
      <c r="S113" s="3"/>
      <c r="T113" s="3"/>
      <c r="U113" s="3"/>
      <c r="V113" s="3"/>
      <c r="W113" s="3">
        <v>0</v>
      </c>
      <c r="X113" s="3">
        <v>1</v>
      </c>
      <c r="Y113" s="3">
        <v>0</v>
      </c>
      <c r="Z113" s="3"/>
      <c r="AA113" s="3"/>
      <c r="AB113" s="3"/>
    </row>
    <row r="114" spans="1:206" x14ac:dyDescent="0.2">
      <c r="A114" s="3">
        <v>50</v>
      </c>
      <c r="B114" s="3">
        <v>0</v>
      </c>
      <c r="C114" s="3">
        <v>0</v>
      </c>
      <c r="D114" s="3">
        <v>1</v>
      </c>
      <c r="E114" s="3">
        <v>209</v>
      </c>
      <c r="F114" s="3">
        <f>ROUND(Source!W90,O114)</f>
        <v>0</v>
      </c>
      <c r="G114" s="3" t="s">
        <v>122</v>
      </c>
      <c r="H114" s="3" t="s">
        <v>123</v>
      </c>
      <c r="I114" s="3"/>
      <c r="J114" s="3"/>
      <c r="K114" s="3">
        <v>209</v>
      </c>
      <c r="L114" s="3">
        <v>23</v>
      </c>
      <c r="M114" s="3">
        <v>3</v>
      </c>
      <c r="N114" s="3" t="s">
        <v>3</v>
      </c>
      <c r="O114" s="3">
        <v>2</v>
      </c>
      <c r="P114" s="3"/>
      <c r="Q114" s="3"/>
      <c r="R114" s="3"/>
      <c r="S114" s="3"/>
      <c r="T114" s="3"/>
      <c r="U114" s="3"/>
      <c r="V114" s="3"/>
      <c r="W114" s="3">
        <v>0</v>
      </c>
      <c r="X114" s="3">
        <v>1</v>
      </c>
      <c r="Y114" s="3">
        <v>0</v>
      </c>
      <c r="Z114" s="3"/>
      <c r="AA114" s="3"/>
      <c r="AB114" s="3"/>
    </row>
    <row r="115" spans="1:206" x14ac:dyDescent="0.2">
      <c r="A115" s="3">
        <v>50</v>
      </c>
      <c r="B115" s="3">
        <v>0</v>
      </c>
      <c r="C115" s="3">
        <v>0</v>
      </c>
      <c r="D115" s="3">
        <v>1</v>
      </c>
      <c r="E115" s="3">
        <v>233</v>
      </c>
      <c r="F115" s="3">
        <f>ROUND(Source!BD90,O115)</f>
        <v>0</v>
      </c>
      <c r="G115" s="3" t="s">
        <v>124</v>
      </c>
      <c r="H115" s="3" t="s">
        <v>125</v>
      </c>
      <c r="I115" s="3"/>
      <c r="J115" s="3"/>
      <c r="K115" s="3">
        <v>233</v>
      </c>
      <c r="L115" s="3">
        <v>24</v>
      </c>
      <c r="M115" s="3">
        <v>3</v>
      </c>
      <c r="N115" s="3" t="s">
        <v>3</v>
      </c>
      <c r="O115" s="3">
        <v>2</v>
      </c>
      <c r="P115" s="3"/>
      <c r="Q115" s="3"/>
      <c r="R115" s="3"/>
      <c r="S115" s="3"/>
      <c r="T115" s="3"/>
      <c r="U115" s="3"/>
      <c r="V115" s="3"/>
      <c r="W115" s="3">
        <v>0</v>
      </c>
      <c r="X115" s="3">
        <v>1</v>
      </c>
      <c r="Y115" s="3">
        <v>0</v>
      </c>
      <c r="Z115" s="3"/>
      <c r="AA115" s="3"/>
      <c r="AB115" s="3"/>
    </row>
    <row r="116" spans="1:206" x14ac:dyDescent="0.2">
      <c r="A116" s="3">
        <v>50</v>
      </c>
      <c r="B116" s="3">
        <v>0</v>
      </c>
      <c r="C116" s="3">
        <v>0</v>
      </c>
      <c r="D116" s="3">
        <v>1</v>
      </c>
      <c r="E116" s="3">
        <v>210</v>
      </c>
      <c r="F116" s="3">
        <f>ROUND(Source!X90,O116)</f>
        <v>6252.51</v>
      </c>
      <c r="G116" s="3" t="s">
        <v>126</v>
      </c>
      <c r="H116" s="3" t="s">
        <v>127</v>
      </c>
      <c r="I116" s="3"/>
      <c r="J116" s="3"/>
      <c r="K116" s="3">
        <v>210</v>
      </c>
      <c r="L116" s="3">
        <v>25</v>
      </c>
      <c r="M116" s="3">
        <v>3</v>
      </c>
      <c r="N116" s="3" t="s">
        <v>3</v>
      </c>
      <c r="O116" s="3">
        <v>2</v>
      </c>
      <c r="P116" s="3"/>
      <c r="Q116" s="3"/>
      <c r="R116" s="3"/>
      <c r="S116" s="3"/>
      <c r="T116" s="3"/>
      <c r="U116" s="3"/>
      <c r="V116" s="3"/>
      <c r="W116" s="3">
        <v>6252.51</v>
      </c>
      <c r="X116" s="3">
        <v>1</v>
      </c>
      <c r="Y116" s="3">
        <v>6252.51</v>
      </c>
      <c r="Z116" s="3"/>
      <c r="AA116" s="3"/>
      <c r="AB116" s="3"/>
    </row>
    <row r="117" spans="1:206" x14ac:dyDescent="0.2">
      <c r="A117" s="3">
        <v>50</v>
      </c>
      <c r="B117" s="3">
        <v>0</v>
      </c>
      <c r="C117" s="3">
        <v>0</v>
      </c>
      <c r="D117" s="3">
        <v>1</v>
      </c>
      <c r="E117" s="3">
        <v>211</v>
      </c>
      <c r="F117" s="3">
        <f>ROUND(Source!Y90,O117)</f>
        <v>893.22</v>
      </c>
      <c r="G117" s="3" t="s">
        <v>128</v>
      </c>
      <c r="H117" s="3" t="s">
        <v>129</v>
      </c>
      <c r="I117" s="3"/>
      <c r="J117" s="3"/>
      <c r="K117" s="3">
        <v>211</v>
      </c>
      <c r="L117" s="3">
        <v>26</v>
      </c>
      <c r="M117" s="3">
        <v>3</v>
      </c>
      <c r="N117" s="3" t="s">
        <v>3</v>
      </c>
      <c r="O117" s="3">
        <v>2</v>
      </c>
      <c r="P117" s="3"/>
      <c r="Q117" s="3"/>
      <c r="R117" s="3"/>
      <c r="S117" s="3"/>
      <c r="T117" s="3"/>
      <c r="U117" s="3"/>
      <c r="V117" s="3"/>
      <c r="W117" s="3">
        <v>893.22</v>
      </c>
      <c r="X117" s="3">
        <v>1</v>
      </c>
      <c r="Y117" s="3">
        <v>893.22</v>
      </c>
      <c r="Z117" s="3"/>
      <c r="AA117" s="3"/>
      <c r="AB117" s="3"/>
    </row>
    <row r="118" spans="1:206" x14ac:dyDescent="0.2">
      <c r="A118" s="3">
        <v>50</v>
      </c>
      <c r="B118" s="3">
        <v>0</v>
      </c>
      <c r="C118" s="3">
        <v>0</v>
      </c>
      <c r="D118" s="3">
        <v>1</v>
      </c>
      <c r="E118" s="3">
        <v>224</v>
      </c>
      <c r="F118" s="3">
        <f>ROUND(Source!AR90,O118)</f>
        <v>16077.87</v>
      </c>
      <c r="G118" s="3" t="s">
        <v>130</v>
      </c>
      <c r="H118" s="3" t="s">
        <v>131</v>
      </c>
      <c r="I118" s="3"/>
      <c r="J118" s="3"/>
      <c r="K118" s="3">
        <v>224</v>
      </c>
      <c r="L118" s="3">
        <v>27</v>
      </c>
      <c r="M118" s="3">
        <v>3</v>
      </c>
      <c r="N118" s="3" t="s">
        <v>3</v>
      </c>
      <c r="O118" s="3">
        <v>2</v>
      </c>
      <c r="P118" s="3"/>
      <c r="Q118" s="3"/>
      <c r="R118" s="3"/>
      <c r="S118" s="3"/>
      <c r="T118" s="3"/>
      <c r="U118" s="3"/>
      <c r="V118" s="3"/>
      <c r="W118" s="3">
        <v>16077.87</v>
      </c>
      <c r="X118" s="3">
        <v>1</v>
      </c>
      <c r="Y118" s="3">
        <v>16077.87</v>
      </c>
      <c r="Z118" s="3"/>
      <c r="AA118" s="3"/>
      <c r="AB118" s="3"/>
    </row>
    <row r="120" spans="1:206" x14ac:dyDescent="0.2">
      <c r="A120" s="6">
        <v>51</v>
      </c>
      <c r="B120" s="6">
        <f>B24</f>
        <v>1</v>
      </c>
      <c r="C120" s="6">
        <f>A24</f>
        <v>4</v>
      </c>
      <c r="D120" s="6">
        <f>ROW(A24)</f>
        <v>24</v>
      </c>
      <c r="E120" s="6"/>
      <c r="F120" s="6" t="str">
        <f>IF(F24&lt;&gt;"",F24,"")</f>
        <v>Новый раздел</v>
      </c>
      <c r="G120" s="6" t="str">
        <f>IF(G24&lt;&gt;"",G24,"")</f>
        <v>Автоматическая пожарная сигнализация</v>
      </c>
      <c r="H120" s="6">
        <v>0</v>
      </c>
      <c r="I120" s="6"/>
      <c r="J120" s="6"/>
      <c r="K120" s="6"/>
      <c r="L120" s="6"/>
      <c r="M120" s="6"/>
      <c r="N120" s="6"/>
      <c r="O120" s="6">
        <f t="shared" ref="O120:T120" si="84">ROUND(O52+O90+AB120,2)</f>
        <v>119279.06</v>
      </c>
      <c r="P120" s="6">
        <f t="shared" si="84"/>
        <v>388.81</v>
      </c>
      <c r="Q120" s="6">
        <f t="shared" si="84"/>
        <v>2743</v>
      </c>
      <c r="R120" s="6">
        <f t="shared" si="84"/>
        <v>1652.91</v>
      </c>
      <c r="S120" s="6">
        <f t="shared" si="84"/>
        <v>116147.25</v>
      </c>
      <c r="T120" s="6">
        <f t="shared" si="84"/>
        <v>0</v>
      </c>
      <c r="U120" s="6">
        <f>U52+U90+AH120</f>
        <v>166.38</v>
      </c>
      <c r="V120" s="6">
        <f>V52+V90+AI120</f>
        <v>0</v>
      </c>
      <c r="W120" s="6">
        <f>ROUND(W52+W90+AJ120,2)</f>
        <v>0</v>
      </c>
      <c r="X120" s="6">
        <f>ROUND(X52+X90+AK120,2)</f>
        <v>81303.08</v>
      </c>
      <c r="Y120" s="6">
        <f>ROUND(Y52+Y90+AL120,2)</f>
        <v>11614.73</v>
      </c>
      <c r="Z120" s="6"/>
      <c r="AA120" s="6"/>
      <c r="AB120" s="6">
        <f>ROUND(SUMIF(AA28:AA42,"=63640748",O28:O42),2)</f>
        <v>110346.92</v>
      </c>
      <c r="AC120" s="6">
        <f>ROUND(SUMIF(AA28:AA42,"=63640748",P28:P42),2)</f>
        <v>388.81</v>
      </c>
      <c r="AD120" s="6">
        <f>ROUND(SUMIF(AA28:AA42,"=63640748",Q28:Q42),2)</f>
        <v>2743</v>
      </c>
      <c r="AE120" s="6">
        <f>ROUND(SUMIF(AA28:AA42,"=63640748",R28:R42),2)</f>
        <v>1652.91</v>
      </c>
      <c r="AF120" s="6">
        <f>ROUND(SUMIF(AA28:AA42,"=63640748",S28:S42),2)</f>
        <v>107215.11</v>
      </c>
      <c r="AG120" s="6">
        <f>ROUND(SUMIF(AA28:AA42,"=63640748",T28:T42),2)</f>
        <v>0</v>
      </c>
      <c r="AH120" s="6">
        <f>SUMIF(AA28:AA42,"=63640748",U28:U42)</f>
        <v>156.96</v>
      </c>
      <c r="AI120" s="6">
        <f>SUMIF(AA28:AA42,"=63640748",V28:V42)</f>
        <v>0</v>
      </c>
      <c r="AJ120" s="6">
        <f>ROUND(SUMIF(AA28:AA42,"=63640748",W28:W42),2)</f>
        <v>0</v>
      </c>
      <c r="AK120" s="6">
        <f>ROUND(SUMIF(AA28:AA42,"=63640748",X28:X42),2)</f>
        <v>75050.570000000007</v>
      </c>
      <c r="AL120" s="6">
        <f>ROUND(SUMIF(AA28:AA42,"=63640748",Y28:Y42),2)</f>
        <v>10721.51</v>
      </c>
      <c r="AM120" s="6"/>
      <c r="AN120" s="6"/>
      <c r="AO120" s="6">
        <f t="shared" ref="AO120:BD120" si="85">ROUND(AO52+AO90+BX120,2)</f>
        <v>0</v>
      </c>
      <c r="AP120" s="6">
        <f t="shared" si="85"/>
        <v>0</v>
      </c>
      <c r="AQ120" s="6">
        <f t="shared" si="85"/>
        <v>0</v>
      </c>
      <c r="AR120" s="6">
        <f t="shared" si="85"/>
        <v>213982.01</v>
      </c>
      <c r="AS120" s="6">
        <f t="shared" si="85"/>
        <v>0</v>
      </c>
      <c r="AT120" s="6">
        <f t="shared" si="85"/>
        <v>0</v>
      </c>
      <c r="AU120" s="6">
        <f t="shared" si="85"/>
        <v>213982.01</v>
      </c>
      <c r="AV120" s="6">
        <f t="shared" si="85"/>
        <v>388.81</v>
      </c>
      <c r="AW120" s="6">
        <f t="shared" si="85"/>
        <v>388.81</v>
      </c>
      <c r="AX120" s="6">
        <f t="shared" si="85"/>
        <v>0</v>
      </c>
      <c r="AY120" s="6">
        <f t="shared" si="85"/>
        <v>388.81</v>
      </c>
      <c r="AZ120" s="6">
        <f t="shared" si="85"/>
        <v>0</v>
      </c>
      <c r="BA120" s="6">
        <f t="shared" si="85"/>
        <v>0</v>
      </c>
      <c r="BB120" s="6">
        <f t="shared" si="85"/>
        <v>0</v>
      </c>
      <c r="BC120" s="6">
        <f t="shared" si="85"/>
        <v>0</v>
      </c>
      <c r="BD120" s="6">
        <f t="shared" si="85"/>
        <v>0</v>
      </c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>
        <f>ROUND(SUMIF(AA28:AA42,"=63640748",FQ28:FQ42),2)</f>
        <v>0</v>
      </c>
      <c r="BY120" s="6">
        <f>ROUND(SUMIF(AA28:AA42,"=63640748",FR28:FR42),2)</f>
        <v>0</v>
      </c>
      <c r="BZ120" s="6">
        <f>ROUND(SUMIF(AA28:AA42,"=63640748",GL28:GL42),2)</f>
        <v>0</v>
      </c>
      <c r="CA120" s="6">
        <f>ROUND(SUMIF(AA28:AA42,"=63640748",GM28:GM42),2)</f>
        <v>197904.14</v>
      </c>
      <c r="CB120" s="6">
        <f>ROUND(SUMIF(AA28:AA42,"=63640748",GN28:GN42),2)</f>
        <v>0</v>
      </c>
      <c r="CC120" s="6">
        <f>ROUND(SUMIF(AA28:AA42,"=63640748",GO28:GO42),2)</f>
        <v>0</v>
      </c>
      <c r="CD120" s="6">
        <f>ROUND(SUMIF(AA28:AA42,"=63640748",GP28:GP42),2)</f>
        <v>197904.14</v>
      </c>
      <c r="CE120" s="6">
        <f>AC120-BX120</f>
        <v>388.81</v>
      </c>
      <c r="CF120" s="6">
        <f>AC120-BY120</f>
        <v>388.81</v>
      </c>
      <c r="CG120" s="6">
        <f>BX120-BZ120</f>
        <v>0</v>
      </c>
      <c r="CH120" s="6">
        <f>AC120-BX120-BY120+BZ120</f>
        <v>388.81</v>
      </c>
      <c r="CI120" s="6">
        <f>BY120-BZ120</f>
        <v>0</v>
      </c>
      <c r="CJ120" s="6">
        <f>ROUND(SUMIF(AA28:AA42,"=63640748",GX28:GX42),2)</f>
        <v>0</v>
      </c>
      <c r="CK120" s="6">
        <f>ROUND(SUMIF(AA28:AA42,"=63640748",GY28:GY42),2)</f>
        <v>0</v>
      </c>
      <c r="CL120" s="6">
        <f>ROUND(SUMIF(AA28:AA42,"=63640748",GZ28:GZ42),2)</f>
        <v>0</v>
      </c>
      <c r="CM120" s="6">
        <f>ROUND(SUMIF(AA28:AA42,"=63640748",HD28:HD42),2)</f>
        <v>0</v>
      </c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>
        <v>0</v>
      </c>
    </row>
    <row r="122" spans="1:206" x14ac:dyDescent="0.2">
      <c r="A122" s="3">
        <v>50</v>
      </c>
      <c r="B122" s="3">
        <v>0</v>
      </c>
      <c r="C122" s="3">
        <v>0</v>
      </c>
      <c r="D122" s="3">
        <v>1</v>
      </c>
      <c r="E122" s="3">
        <v>201</v>
      </c>
      <c r="F122" s="3">
        <f>ROUND(Source!O120,O122)</f>
        <v>119279.06</v>
      </c>
      <c r="G122" s="3" t="s">
        <v>78</v>
      </c>
      <c r="H122" s="3" t="s">
        <v>79</v>
      </c>
      <c r="I122" s="3"/>
      <c r="J122" s="3"/>
      <c r="K122" s="3">
        <v>201</v>
      </c>
      <c r="L122" s="3">
        <v>1</v>
      </c>
      <c r="M122" s="3">
        <v>3</v>
      </c>
      <c r="N122" s="3" t="s">
        <v>3</v>
      </c>
      <c r="O122" s="3">
        <v>2</v>
      </c>
      <c r="P122" s="3"/>
      <c r="Q122" s="3"/>
      <c r="R122" s="3"/>
      <c r="S122" s="3"/>
      <c r="T122" s="3"/>
      <c r="U122" s="3"/>
      <c r="V122" s="3"/>
      <c r="W122" s="3">
        <v>119279.06</v>
      </c>
      <c r="X122" s="3">
        <v>1</v>
      </c>
      <c r="Y122" s="3">
        <v>119279.06</v>
      </c>
      <c r="Z122" s="3"/>
      <c r="AA122" s="3"/>
      <c r="AB122" s="3"/>
    </row>
    <row r="123" spans="1:206" x14ac:dyDescent="0.2">
      <c r="A123" s="3">
        <v>50</v>
      </c>
      <c r="B123" s="3">
        <v>0</v>
      </c>
      <c r="C123" s="3">
        <v>0</v>
      </c>
      <c r="D123" s="3">
        <v>1</v>
      </c>
      <c r="E123" s="3">
        <v>202</v>
      </c>
      <c r="F123" s="3">
        <f>ROUND(Source!P120,O123)</f>
        <v>388.81</v>
      </c>
      <c r="G123" s="3" t="s">
        <v>80</v>
      </c>
      <c r="H123" s="3" t="s">
        <v>81</v>
      </c>
      <c r="I123" s="3"/>
      <c r="J123" s="3"/>
      <c r="K123" s="3">
        <v>202</v>
      </c>
      <c r="L123" s="3">
        <v>2</v>
      </c>
      <c r="M123" s="3">
        <v>3</v>
      </c>
      <c r="N123" s="3" t="s">
        <v>3</v>
      </c>
      <c r="O123" s="3">
        <v>2</v>
      </c>
      <c r="P123" s="3"/>
      <c r="Q123" s="3"/>
      <c r="R123" s="3"/>
      <c r="S123" s="3"/>
      <c r="T123" s="3"/>
      <c r="U123" s="3"/>
      <c r="V123" s="3"/>
      <c r="W123" s="3">
        <v>388.81</v>
      </c>
      <c r="X123" s="3">
        <v>1</v>
      </c>
      <c r="Y123" s="3">
        <v>388.81</v>
      </c>
      <c r="Z123" s="3"/>
      <c r="AA123" s="3"/>
      <c r="AB123" s="3"/>
    </row>
    <row r="124" spans="1:206" x14ac:dyDescent="0.2">
      <c r="A124" s="3">
        <v>50</v>
      </c>
      <c r="B124" s="3">
        <v>0</v>
      </c>
      <c r="C124" s="3">
        <v>0</v>
      </c>
      <c r="D124" s="3">
        <v>1</v>
      </c>
      <c r="E124" s="3">
        <v>222</v>
      </c>
      <c r="F124" s="3">
        <f>ROUND(Source!AO120,O124)</f>
        <v>0</v>
      </c>
      <c r="G124" s="3" t="s">
        <v>82</v>
      </c>
      <c r="H124" s="3" t="s">
        <v>83</v>
      </c>
      <c r="I124" s="3"/>
      <c r="J124" s="3"/>
      <c r="K124" s="3">
        <v>222</v>
      </c>
      <c r="L124" s="3">
        <v>3</v>
      </c>
      <c r="M124" s="3">
        <v>3</v>
      </c>
      <c r="N124" s="3" t="s">
        <v>3</v>
      </c>
      <c r="O124" s="3">
        <v>2</v>
      </c>
      <c r="P124" s="3"/>
      <c r="Q124" s="3"/>
      <c r="R124" s="3"/>
      <c r="S124" s="3"/>
      <c r="T124" s="3"/>
      <c r="U124" s="3"/>
      <c r="V124" s="3"/>
      <c r="W124" s="3">
        <v>0</v>
      </c>
      <c r="X124" s="3">
        <v>1</v>
      </c>
      <c r="Y124" s="3">
        <v>0</v>
      </c>
      <c r="Z124" s="3"/>
      <c r="AA124" s="3"/>
      <c r="AB124" s="3"/>
    </row>
    <row r="125" spans="1:206" x14ac:dyDescent="0.2">
      <c r="A125" s="3">
        <v>50</v>
      </c>
      <c r="B125" s="3">
        <v>0</v>
      </c>
      <c r="C125" s="3">
        <v>0</v>
      </c>
      <c r="D125" s="3">
        <v>1</v>
      </c>
      <c r="E125" s="3">
        <v>225</v>
      </c>
      <c r="F125" s="3">
        <f>ROUND(Source!AV120,O125)</f>
        <v>388.81</v>
      </c>
      <c r="G125" s="3" t="s">
        <v>84</v>
      </c>
      <c r="H125" s="3" t="s">
        <v>85</v>
      </c>
      <c r="I125" s="3"/>
      <c r="J125" s="3"/>
      <c r="K125" s="3">
        <v>225</v>
      </c>
      <c r="L125" s="3">
        <v>4</v>
      </c>
      <c r="M125" s="3">
        <v>3</v>
      </c>
      <c r="N125" s="3" t="s">
        <v>3</v>
      </c>
      <c r="O125" s="3">
        <v>2</v>
      </c>
      <c r="P125" s="3"/>
      <c r="Q125" s="3"/>
      <c r="R125" s="3"/>
      <c r="S125" s="3"/>
      <c r="T125" s="3"/>
      <c r="U125" s="3"/>
      <c r="V125" s="3"/>
      <c r="W125" s="3">
        <v>388.81</v>
      </c>
      <c r="X125" s="3">
        <v>1</v>
      </c>
      <c r="Y125" s="3">
        <v>388.81</v>
      </c>
      <c r="Z125" s="3"/>
      <c r="AA125" s="3"/>
      <c r="AB125" s="3"/>
    </row>
    <row r="126" spans="1:206" x14ac:dyDescent="0.2">
      <c r="A126" s="3">
        <v>50</v>
      </c>
      <c r="B126" s="3">
        <v>0</v>
      </c>
      <c r="C126" s="3">
        <v>0</v>
      </c>
      <c r="D126" s="3">
        <v>1</v>
      </c>
      <c r="E126" s="3">
        <v>226</v>
      </c>
      <c r="F126" s="3">
        <f>ROUND(Source!AW120,O126)</f>
        <v>388.81</v>
      </c>
      <c r="G126" s="3" t="s">
        <v>86</v>
      </c>
      <c r="H126" s="3" t="s">
        <v>87</v>
      </c>
      <c r="I126" s="3"/>
      <c r="J126" s="3"/>
      <c r="K126" s="3">
        <v>226</v>
      </c>
      <c r="L126" s="3">
        <v>5</v>
      </c>
      <c r="M126" s="3">
        <v>3</v>
      </c>
      <c r="N126" s="3" t="s">
        <v>3</v>
      </c>
      <c r="O126" s="3">
        <v>2</v>
      </c>
      <c r="P126" s="3"/>
      <c r="Q126" s="3"/>
      <c r="R126" s="3"/>
      <c r="S126" s="3"/>
      <c r="T126" s="3"/>
      <c r="U126" s="3"/>
      <c r="V126" s="3"/>
      <c r="W126" s="3">
        <v>388.81</v>
      </c>
      <c r="X126" s="3">
        <v>1</v>
      </c>
      <c r="Y126" s="3">
        <v>388.81</v>
      </c>
      <c r="Z126" s="3"/>
      <c r="AA126" s="3"/>
      <c r="AB126" s="3"/>
    </row>
    <row r="127" spans="1:206" x14ac:dyDescent="0.2">
      <c r="A127" s="3">
        <v>50</v>
      </c>
      <c r="B127" s="3">
        <v>0</v>
      </c>
      <c r="C127" s="3">
        <v>0</v>
      </c>
      <c r="D127" s="3">
        <v>1</v>
      </c>
      <c r="E127" s="3">
        <v>227</v>
      </c>
      <c r="F127" s="3">
        <f>ROUND(Source!AX120,O127)</f>
        <v>0</v>
      </c>
      <c r="G127" s="3" t="s">
        <v>88</v>
      </c>
      <c r="H127" s="3" t="s">
        <v>89</v>
      </c>
      <c r="I127" s="3"/>
      <c r="J127" s="3"/>
      <c r="K127" s="3">
        <v>227</v>
      </c>
      <c r="L127" s="3">
        <v>6</v>
      </c>
      <c r="M127" s="3">
        <v>3</v>
      </c>
      <c r="N127" s="3" t="s">
        <v>3</v>
      </c>
      <c r="O127" s="3">
        <v>2</v>
      </c>
      <c r="P127" s="3"/>
      <c r="Q127" s="3"/>
      <c r="R127" s="3"/>
      <c r="S127" s="3"/>
      <c r="T127" s="3"/>
      <c r="U127" s="3"/>
      <c r="V127" s="3"/>
      <c r="W127" s="3">
        <v>0</v>
      </c>
      <c r="X127" s="3">
        <v>1</v>
      </c>
      <c r="Y127" s="3">
        <v>0</v>
      </c>
      <c r="Z127" s="3"/>
      <c r="AA127" s="3"/>
      <c r="AB127" s="3"/>
    </row>
    <row r="128" spans="1:206" x14ac:dyDescent="0.2">
      <c r="A128" s="3">
        <v>50</v>
      </c>
      <c r="B128" s="3">
        <v>0</v>
      </c>
      <c r="C128" s="3">
        <v>0</v>
      </c>
      <c r="D128" s="3">
        <v>1</v>
      </c>
      <c r="E128" s="3">
        <v>228</v>
      </c>
      <c r="F128" s="3">
        <f>ROUND(Source!AY120,O128)</f>
        <v>388.81</v>
      </c>
      <c r="G128" s="3" t="s">
        <v>90</v>
      </c>
      <c r="H128" s="3" t="s">
        <v>91</v>
      </c>
      <c r="I128" s="3"/>
      <c r="J128" s="3"/>
      <c r="K128" s="3">
        <v>228</v>
      </c>
      <c r="L128" s="3">
        <v>7</v>
      </c>
      <c r="M128" s="3">
        <v>3</v>
      </c>
      <c r="N128" s="3" t="s">
        <v>3</v>
      </c>
      <c r="O128" s="3">
        <v>2</v>
      </c>
      <c r="P128" s="3"/>
      <c r="Q128" s="3"/>
      <c r="R128" s="3"/>
      <c r="S128" s="3"/>
      <c r="T128" s="3"/>
      <c r="U128" s="3"/>
      <c r="V128" s="3"/>
      <c r="W128" s="3">
        <v>388.81</v>
      </c>
      <c r="X128" s="3">
        <v>1</v>
      </c>
      <c r="Y128" s="3">
        <v>388.81</v>
      </c>
      <c r="Z128" s="3"/>
      <c r="AA128" s="3"/>
      <c r="AB128" s="3"/>
    </row>
    <row r="129" spans="1:28" x14ac:dyDescent="0.2">
      <c r="A129" s="3">
        <v>50</v>
      </c>
      <c r="B129" s="3">
        <v>0</v>
      </c>
      <c r="C129" s="3">
        <v>0</v>
      </c>
      <c r="D129" s="3">
        <v>1</v>
      </c>
      <c r="E129" s="3">
        <v>216</v>
      </c>
      <c r="F129" s="3">
        <f>ROUND(Source!AP120,O129)</f>
        <v>0</v>
      </c>
      <c r="G129" s="3" t="s">
        <v>92</v>
      </c>
      <c r="H129" s="3" t="s">
        <v>93</v>
      </c>
      <c r="I129" s="3"/>
      <c r="J129" s="3"/>
      <c r="K129" s="3">
        <v>216</v>
      </c>
      <c r="L129" s="3">
        <v>8</v>
      </c>
      <c r="M129" s="3">
        <v>3</v>
      </c>
      <c r="N129" s="3" t="s">
        <v>3</v>
      </c>
      <c r="O129" s="3">
        <v>2</v>
      </c>
      <c r="P129" s="3"/>
      <c r="Q129" s="3"/>
      <c r="R129" s="3"/>
      <c r="S129" s="3"/>
      <c r="T129" s="3"/>
      <c r="U129" s="3"/>
      <c r="V129" s="3"/>
      <c r="W129" s="3">
        <v>0</v>
      </c>
      <c r="X129" s="3">
        <v>1</v>
      </c>
      <c r="Y129" s="3">
        <v>0</v>
      </c>
      <c r="Z129" s="3"/>
      <c r="AA129" s="3"/>
      <c r="AB129" s="3"/>
    </row>
    <row r="130" spans="1:28" x14ac:dyDescent="0.2">
      <c r="A130" s="3">
        <v>50</v>
      </c>
      <c r="B130" s="3">
        <v>0</v>
      </c>
      <c r="C130" s="3">
        <v>0</v>
      </c>
      <c r="D130" s="3">
        <v>1</v>
      </c>
      <c r="E130" s="3">
        <v>223</v>
      </c>
      <c r="F130" s="3">
        <f>ROUND(Source!AQ120,O130)</f>
        <v>0</v>
      </c>
      <c r="G130" s="3" t="s">
        <v>94</v>
      </c>
      <c r="H130" s="3" t="s">
        <v>95</v>
      </c>
      <c r="I130" s="3"/>
      <c r="J130" s="3"/>
      <c r="K130" s="3">
        <v>223</v>
      </c>
      <c r="L130" s="3">
        <v>9</v>
      </c>
      <c r="M130" s="3">
        <v>3</v>
      </c>
      <c r="N130" s="3" t="s">
        <v>3</v>
      </c>
      <c r="O130" s="3">
        <v>2</v>
      </c>
      <c r="P130" s="3"/>
      <c r="Q130" s="3"/>
      <c r="R130" s="3"/>
      <c r="S130" s="3"/>
      <c r="T130" s="3"/>
      <c r="U130" s="3"/>
      <c r="V130" s="3"/>
      <c r="W130" s="3">
        <v>0</v>
      </c>
      <c r="X130" s="3">
        <v>1</v>
      </c>
      <c r="Y130" s="3">
        <v>0</v>
      </c>
      <c r="Z130" s="3"/>
      <c r="AA130" s="3"/>
      <c r="AB130" s="3"/>
    </row>
    <row r="131" spans="1:28" x14ac:dyDescent="0.2">
      <c r="A131" s="3">
        <v>50</v>
      </c>
      <c r="B131" s="3">
        <v>0</v>
      </c>
      <c r="C131" s="3">
        <v>0</v>
      </c>
      <c r="D131" s="3">
        <v>1</v>
      </c>
      <c r="E131" s="3">
        <v>229</v>
      </c>
      <c r="F131" s="3">
        <f>ROUND(Source!AZ120,O131)</f>
        <v>0</v>
      </c>
      <c r="G131" s="3" t="s">
        <v>96</v>
      </c>
      <c r="H131" s="3" t="s">
        <v>97</v>
      </c>
      <c r="I131" s="3"/>
      <c r="J131" s="3"/>
      <c r="K131" s="3">
        <v>229</v>
      </c>
      <c r="L131" s="3">
        <v>10</v>
      </c>
      <c r="M131" s="3">
        <v>3</v>
      </c>
      <c r="N131" s="3" t="s">
        <v>3</v>
      </c>
      <c r="O131" s="3">
        <v>2</v>
      </c>
      <c r="P131" s="3"/>
      <c r="Q131" s="3"/>
      <c r="R131" s="3"/>
      <c r="S131" s="3"/>
      <c r="T131" s="3"/>
      <c r="U131" s="3"/>
      <c r="V131" s="3"/>
      <c r="W131" s="3">
        <v>0</v>
      </c>
      <c r="X131" s="3">
        <v>1</v>
      </c>
      <c r="Y131" s="3">
        <v>0</v>
      </c>
      <c r="Z131" s="3"/>
      <c r="AA131" s="3"/>
      <c r="AB131" s="3"/>
    </row>
    <row r="132" spans="1:28" x14ac:dyDescent="0.2">
      <c r="A132" s="3">
        <v>50</v>
      </c>
      <c r="B132" s="3">
        <v>0</v>
      </c>
      <c r="C132" s="3">
        <v>0</v>
      </c>
      <c r="D132" s="3">
        <v>1</v>
      </c>
      <c r="E132" s="3">
        <v>203</v>
      </c>
      <c r="F132" s="3">
        <f>ROUND(Source!Q120,O132)</f>
        <v>2743</v>
      </c>
      <c r="G132" s="3" t="s">
        <v>98</v>
      </c>
      <c r="H132" s="3" t="s">
        <v>99</v>
      </c>
      <c r="I132" s="3"/>
      <c r="J132" s="3"/>
      <c r="K132" s="3">
        <v>203</v>
      </c>
      <c r="L132" s="3">
        <v>11</v>
      </c>
      <c r="M132" s="3">
        <v>3</v>
      </c>
      <c r="N132" s="3" t="s">
        <v>3</v>
      </c>
      <c r="O132" s="3">
        <v>2</v>
      </c>
      <c r="P132" s="3"/>
      <c r="Q132" s="3"/>
      <c r="R132" s="3"/>
      <c r="S132" s="3"/>
      <c r="T132" s="3"/>
      <c r="U132" s="3"/>
      <c r="V132" s="3"/>
      <c r="W132" s="3">
        <v>2743</v>
      </c>
      <c r="X132" s="3">
        <v>1</v>
      </c>
      <c r="Y132" s="3">
        <v>2743</v>
      </c>
      <c r="Z132" s="3"/>
      <c r="AA132" s="3"/>
      <c r="AB132" s="3"/>
    </row>
    <row r="133" spans="1:28" x14ac:dyDescent="0.2">
      <c r="A133" s="3">
        <v>50</v>
      </c>
      <c r="B133" s="3">
        <v>0</v>
      </c>
      <c r="C133" s="3">
        <v>0</v>
      </c>
      <c r="D133" s="3">
        <v>1</v>
      </c>
      <c r="E133" s="3">
        <v>231</v>
      </c>
      <c r="F133" s="3">
        <f>ROUND(Source!BB120,O133)</f>
        <v>0</v>
      </c>
      <c r="G133" s="3" t="s">
        <v>100</v>
      </c>
      <c r="H133" s="3" t="s">
        <v>101</v>
      </c>
      <c r="I133" s="3"/>
      <c r="J133" s="3"/>
      <c r="K133" s="3">
        <v>231</v>
      </c>
      <c r="L133" s="3">
        <v>12</v>
      </c>
      <c r="M133" s="3">
        <v>3</v>
      </c>
      <c r="N133" s="3" t="s">
        <v>3</v>
      </c>
      <c r="O133" s="3">
        <v>2</v>
      </c>
      <c r="P133" s="3"/>
      <c r="Q133" s="3"/>
      <c r="R133" s="3"/>
      <c r="S133" s="3"/>
      <c r="T133" s="3"/>
      <c r="U133" s="3"/>
      <c r="V133" s="3"/>
      <c r="W133" s="3">
        <v>0</v>
      </c>
      <c r="X133" s="3">
        <v>1</v>
      </c>
      <c r="Y133" s="3">
        <v>0</v>
      </c>
      <c r="Z133" s="3"/>
      <c r="AA133" s="3"/>
      <c r="AB133" s="3"/>
    </row>
    <row r="134" spans="1:28" x14ac:dyDescent="0.2">
      <c r="A134" s="3">
        <v>50</v>
      </c>
      <c r="B134" s="3">
        <v>0</v>
      </c>
      <c r="C134" s="3">
        <v>0</v>
      </c>
      <c r="D134" s="3">
        <v>1</v>
      </c>
      <c r="E134" s="3">
        <v>204</v>
      </c>
      <c r="F134" s="3">
        <f>ROUND(Source!R120,O134)</f>
        <v>1652.91</v>
      </c>
      <c r="G134" s="3" t="s">
        <v>102</v>
      </c>
      <c r="H134" s="3" t="s">
        <v>103</v>
      </c>
      <c r="I134" s="3"/>
      <c r="J134" s="3"/>
      <c r="K134" s="3">
        <v>204</v>
      </c>
      <c r="L134" s="3">
        <v>13</v>
      </c>
      <c r="M134" s="3">
        <v>3</v>
      </c>
      <c r="N134" s="3" t="s">
        <v>3</v>
      </c>
      <c r="O134" s="3">
        <v>2</v>
      </c>
      <c r="P134" s="3"/>
      <c r="Q134" s="3"/>
      <c r="R134" s="3"/>
      <c r="S134" s="3"/>
      <c r="T134" s="3"/>
      <c r="U134" s="3"/>
      <c r="V134" s="3"/>
      <c r="W134" s="3">
        <v>1652.91</v>
      </c>
      <c r="X134" s="3">
        <v>1</v>
      </c>
      <c r="Y134" s="3">
        <v>1652.91</v>
      </c>
      <c r="Z134" s="3"/>
      <c r="AA134" s="3"/>
      <c r="AB134" s="3"/>
    </row>
    <row r="135" spans="1:28" x14ac:dyDescent="0.2">
      <c r="A135" s="3">
        <v>50</v>
      </c>
      <c r="B135" s="3">
        <v>0</v>
      </c>
      <c r="C135" s="3">
        <v>0</v>
      </c>
      <c r="D135" s="3">
        <v>1</v>
      </c>
      <c r="E135" s="3">
        <v>205</v>
      </c>
      <c r="F135" s="3">
        <f>ROUND(Source!S120,O135)</f>
        <v>116147.25</v>
      </c>
      <c r="G135" s="3" t="s">
        <v>104</v>
      </c>
      <c r="H135" s="3" t="s">
        <v>105</v>
      </c>
      <c r="I135" s="3"/>
      <c r="J135" s="3"/>
      <c r="K135" s="3">
        <v>205</v>
      </c>
      <c r="L135" s="3">
        <v>14</v>
      </c>
      <c r="M135" s="3">
        <v>3</v>
      </c>
      <c r="N135" s="3" t="s">
        <v>3</v>
      </c>
      <c r="O135" s="3">
        <v>2</v>
      </c>
      <c r="P135" s="3"/>
      <c r="Q135" s="3"/>
      <c r="R135" s="3"/>
      <c r="S135" s="3"/>
      <c r="T135" s="3"/>
      <c r="U135" s="3"/>
      <c r="V135" s="3"/>
      <c r="W135" s="3">
        <v>116147.25</v>
      </c>
      <c r="X135" s="3">
        <v>1</v>
      </c>
      <c r="Y135" s="3">
        <v>116147.25</v>
      </c>
      <c r="Z135" s="3"/>
      <c r="AA135" s="3"/>
      <c r="AB135" s="3"/>
    </row>
    <row r="136" spans="1:28" x14ac:dyDescent="0.2">
      <c r="A136" s="3">
        <v>50</v>
      </c>
      <c r="B136" s="3">
        <v>0</v>
      </c>
      <c r="C136" s="3">
        <v>0</v>
      </c>
      <c r="D136" s="3">
        <v>1</v>
      </c>
      <c r="E136" s="3">
        <v>232</v>
      </c>
      <c r="F136" s="3">
        <f>ROUND(Source!BC120,O136)</f>
        <v>0</v>
      </c>
      <c r="G136" s="3" t="s">
        <v>106</v>
      </c>
      <c r="H136" s="3" t="s">
        <v>107</v>
      </c>
      <c r="I136" s="3"/>
      <c r="J136" s="3"/>
      <c r="K136" s="3">
        <v>232</v>
      </c>
      <c r="L136" s="3">
        <v>15</v>
      </c>
      <c r="M136" s="3">
        <v>3</v>
      </c>
      <c r="N136" s="3" t="s">
        <v>3</v>
      </c>
      <c r="O136" s="3">
        <v>2</v>
      </c>
      <c r="P136" s="3"/>
      <c r="Q136" s="3"/>
      <c r="R136" s="3"/>
      <c r="S136" s="3"/>
      <c r="T136" s="3"/>
      <c r="U136" s="3"/>
      <c r="V136" s="3"/>
      <c r="W136" s="3">
        <v>0</v>
      </c>
      <c r="X136" s="3">
        <v>1</v>
      </c>
      <c r="Y136" s="3">
        <v>0</v>
      </c>
      <c r="Z136" s="3"/>
      <c r="AA136" s="3"/>
      <c r="AB136" s="3"/>
    </row>
    <row r="137" spans="1:28" x14ac:dyDescent="0.2">
      <c r="A137" s="3">
        <v>50</v>
      </c>
      <c r="B137" s="3">
        <v>0</v>
      </c>
      <c r="C137" s="3">
        <v>0</v>
      </c>
      <c r="D137" s="3">
        <v>1</v>
      </c>
      <c r="E137" s="3">
        <v>214</v>
      </c>
      <c r="F137" s="3">
        <f>ROUND(Source!AS120,O137)</f>
        <v>0</v>
      </c>
      <c r="G137" s="3" t="s">
        <v>108</v>
      </c>
      <c r="H137" s="3" t="s">
        <v>109</v>
      </c>
      <c r="I137" s="3"/>
      <c r="J137" s="3"/>
      <c r="K137" s="3">
        <v>214</v>
      </c>
      <c r="L137" s="3">
        <v>16</v>
      </c>
      <c r="M137" s="3">
        <v>3</v>
      </c>
      <c r="N137" s="3" t="s">
        <v>3</v>
      </c>
      <c r="O137" s="3">
        <v>2</v>
      </c>
      <c r="P137" s="3"/>
      <c r="Q137" s="3"/>
      <c r="R137" s="3"/>
      <c r="S137" s="3"/>
      <c r="T137" s="3"/>
      <c r="U137" s="3"/>
      <c r="V137" s="3"/>
      <c r="W137" s="3">
        <v>0</v>
      </c>
      <c r="X137" s="3">
        <v>1</v>
      </c>
      <c r="Y137" s="3">
        <v>0</v>
      </c>
      <c r="Z137" s="3"/>
      <c r="AA137" s="3"/>
      <c r="AB137" s="3"/>
    </row>
    <row r="138" spans="1:28" x14ac:dyDescent="0.2">
      <c r="A138" s="3">
        <v>50</v>
      </c>
      <c r="B138" s="3">
        <v>0</v>
      </c>
      <c r="C138" s="3">
        <v>0</v>
      </c>
      <c r="D138" s="3">
        <v>1</v>
      </c>
      <c r="E138" s="3">
        <v>215</v>
      </c>
      <c r="F138" s="3">
        <f>ROUND(Source!AT120,O138)</f>
        <v>0</v>
      </c>
      <c r="G138" s="3" t="s">
        <v>110</v>
      </c>
      <c r="H138" s="3" t="s">
        <v>111</v>
      </c>
      <c r="I138" s="3"/>
      <c r="J138" s="3"/>
      <c r="K138" s="3">
        <v>215</v>
      </c>
      <c r="L138" s="3">
        <v>17</v>
      </c>
      <c r="M138" s="3">
        <v>3</v>
      </c>
      <c r="N138" s="3" t="s">
        <v>3</v>
      </c>
      <c r="O138" s="3">
        <v>2</v>
      </c>
      <c r="P138" s="3"/>
      <c r="Q138" s="3"/>
      <c r="R138" s="3"/>
      <c r="S138" s="3"/>
      <c r="T138" s="3"/>
      <c r="U138" s="3"/>
      <c r="V138" s="3"/>
      <c r="W138" s="3">
        <v>0</v>
      </c>
      <c r="X138" s="3">
        <v>1</v>
      </c>
      <c r="Y138" s="3">
        <v>0</v>
      </c>
      <c r="Z138" s="3"/>
      <c r="AA138" s="3"/>
      <c r="AB138" s="3"/>
    </row>
    <row r="139" spans="1:28" x14ac:dyDescent="0.2">
      <c r="A139" s="3">
        <v>50</v>
      </c>
      <c r="B139" s="3">
        <v>0</v>
      </c>
      <c r="C139" s="3">
        <v>0</v>
      </c>
      <c r="D139" s="3">
        <v>1</v>
      </c>
      <c r="E139" s="3">
        <v>217</v>
      </c>
      <c r="F139" s="3">
        <f>ROUND(Source!AU120,O139)</f>
        <v>213982.01</v>
      </c>
      <c r="G139" s="3" t="s">
        <v>112</v>
      </c>
      <c r="H139" s="3" t="s">
        <v>113</v>
      </c>
      <c r="I139" s="3"/>
      <c r="J139" s="3"/>
      <c r="K139" s="3">
        <v>217</v>
      </c>
      <c r="L139" s="3">
        <v>18</v>
      </c>
      <c r="M139" s="3">
        <v>3</v>
      </c>
      <c r="N139" s="3" t="s">
        <v>3</v>
      </c>
      <c r="O139" s="3">
        <v>2</v>
      </c>
      <c r="P139" s="3"/>
      <c r="Q139" s="3"/>
      <c r="R139" s="3"/>
      <c r="S139" s="3"/>
      <c r="T139" s="3"/>
      <c r="U139" s="3"/>
      <c r="V139" s="3"/>
      <c r="W139" s="3">
        <v>213982.01</v>
      </c>
      <c r="X139" s="3">
        <v>1</v>
      </c>
      <c r="Y139" s="3">
        <v>213982.01</v>
      </c>
      <c r="Z139" s="3"/>
      <c r="AA139" s="3"/>
      <c r="AB139" s="3"/>
    </row>
    <row r="140" spans="1:28" x14ac:dyDescent="0.2">
      <c r="A140" s="3">
        <v>50</v>
      </c>
      <c r="B140" s="3">
        <v>0</v>
      </c>
      <c r="C140" s="3">
        <v>0</v>
      </c>
      <c r="D140" s="3">
        <v>1</v>
      </c>
      <c r="E140" s="3">
        <v>230</v>
      </c>
      <c r="F140" s="3">
        <f>ROUND(Source!BA120,O140)</f>
        <v>0</v>
      </c>
      <c r="G140" s="3" t="s">
        <v>114</v>
      </c>
      <c r="H140" s="3" t="s">
        <v>115</v>
      </c>
      <c r="I140" s="3"/>
      <c r="J140" s="3"/>
      <c r="K140" s="3">
        <v>230</v>
      </c>
      <c r="L140" s="3">
        <v>19</v>
      </c>
      <c r="M140" s="3">
        <v>3</v>
      </c>
      <c r="N140" s="3" t="s">
        <v>3</v>
      </c>
      <c r="O140" s="3">
        <v>2</v>
      </c>
      <c r="P140" s="3"/>
      <c r="Q140" s="3"/>
      <c r="R140" s="3"/>
      <c r="S140" s="3"/>
      <c r="T140" s="3"/>
      <c r="U140" s="3"/>
      <c r="V140" s="3"/>
      <c r="W140" s="3">
        <v>0</v>
      </c>
      <c r="X140" s="3">
        <v>1</v>
      </c>
      <c r="Y140" s="3">
        <v>0</v>
      </c>
      <c r="Z140" s="3"/>
      <c r="AA140" s="3"/>
      <c r="AB140" s="3"/>
    </row>
    <row r="141" spans="1:28" x14ac:dyDescent="0.2">
      <c r="A141" s="3">
        <v>50</v>
      </c>
      <c r="B141" s="3">
        <v>0</v>
      </c>
      <c r="C141" s="3">
        <v>0</v>
      </c>
      <c r="D141" s="3">
        <v>1</v>
      </c>
      <c r="E141" s="3">
        <v>206</v>
      </c>
      <c r="F141" s="3">
        <f>ROUND(Source!T120,O141)</f>
        <v>0</v>
      </c>
      <c r="G141" s="3" t="s">
        <v>116</v>
      </c>
      <c r="H141" s="3" t="s">
        <v>117</v>
      </c>
      <c r="I141" s="3"/>
      <c r="J141" s="3"/>
      <c r="K141" s="3">
        <v>206</v>
      </c>
      <c r="L141" s="3">
        <v>20</v>
      </c>
      <c r="M141" s="3">
        <v>3</v>
      </c>
      <c r="N141" s="3" t="s">
        <v>3</v>
      </c>
      <c r="O141" s="3">
        <v>2</v>
      </c>
      <c r="P141" s="3"/>
      <c r="Q141" s="3"/>
      <c r="R141" s="3"/>
      <c r="S141" s="3"/>
      <c r="T141" s="3"/>
      <c r="U141" s="3"/>
      <c r="V141" s="3"/>
      <c r="W141" s="3">
        <v>0</v>
      </c>
      <c r="X141" s="3">
        <v>1</v>
      </c>
      <c r="Y141" s="3">
        <v>0</v>
      </c>
      <c r="Z141" s="3"/>
      <c r="AA141" s="3"/>
      <c r="AB141" s="3"/>
    </row>
    <row r="142" spans="1:28" x14ac:dyDescent="0.2">
      <c r="A142" s="3">
        <v>50</v>
      </c>
      <c r="B142" s="3">
        <v>0</v>
      </c>
      <c r="C142" s="3">
        <v>0</v>
      </c>
      <c r="D142" s="3">
        <v>1</v>
      </c>
      <c r="E142" s="3">
        <v>207</v>
      </c>
      <c r="F142" s="3">
        <f>Source!U120</f>
        <v>166.38</v>
      </c>
      <c r="G142" s="3" t="s">
        <v>118</v>
      </c>
      <c r="H142" s="3" t="s">
        <v>119</v>
      </c>
      <c r="I142" s="3"/>
      <c r="J142" s="3"/>
      <c r="K142" s="3">
        <v>207</v>
      </c>
      <c r="L142" s="3">
        <v>21</v>
      </c>
      <c r="M142" s="3">
        <v>3</v>
      </c>
      <c r="N142" s="3" t="s">
        <v>3</v>
      </c>
      <c r="O142" s="3">
        <v>-1</v>
      </c>
      <c r="P142" s="3"/>
      <c r="Q142" s="3"/>
      <c r="R142" s="3"/>
      <c r="S142" s="3"/>
      <c r="T142" s="3"/>
      <c r="U142" s="3"/>
      <c r="V142" s="3"/>
      <c r="W142" s="3">
        <v>166.37999999999997</v>
      </c>
      <c r="X142" s="3">
        <v>1</v>
      </c>
      <c r="Y142" s="3">
        <v>166.37999999999997</v>
      </c>
      <c r="Z142" s="3"/>
      <c r="AA142" s="3"/>
      <c r="AB142" s="3"/>
    </row>
    <row r="143" spans="1:28" x14ac:dyDescent="0.2">
      <c r="A143" s="3">
        <v>50</v>
      </c>
      <c r="B143" s="3">
        <v>0</v>
      </c>
      <c r="C143" s="3">
        <v>0</v>
      </c>
      <c r="D143" s="3">
        <v>1</v>
      </c>
      <c r="E143" s="3">
        <v>208</v>
      </c>
      <c r="F143" s="3">
        <f>Source!V120</f>
        <v>0</v>
      </c>
      <c r="G143" s="3" t="s">
        <v>120</v>
      </c>
      <c r="H143" s="3" t="s">
        <v>121</v>
      </c>
      <c r="I143" s="3"/>
      <c r="J143" s="3"/>
      <c r="K143" s="3">
        <v>208</v>
      </c>
      <c r="L143" s="3">
        <v>22</v>
      </c>
      <c r="M143" s="3">
        <v>3</v>
      </c>
      <c r="N143" s="3" t="s">
        <v>3</v>
      </c>
      <c r="O143" s="3">
        <v>-1</v>
      </c>
      <c r="P143" s="3"/>
      <c r="Q143" s="3"/>
      <c r="R143" s="3"/>
      <c r="S143" s="3"/>
      <c r="T143" s="3"/>
      <c r="U143" s="3"/>
      <c r="V143" s="3"/>
      <c r="W143" s="3">
        <v>0</v>
      </c>
      <c r="X143" s="3">
        <v>1</v>
      </c>
      <c r="Y143" s="3">
        <v>0</v>
      </c>
      <c r="Z143" s="3"/>
      <c r="AA143" s="3"/>
      <c r="AB143" s="3"/>
    </row>
    <row r="144" spans="1:28" x14ac:dyDescent="0.2">
      <c r="A144" s="3">
        <v>50</v>
      </c>
      <c r="B144" s="3">
        <v>0</v>
      </c>
      <c r="C144" s="3">
        <v>0</v>
      </c>
      <c r="D144" s="3">
        <v>1</v>
      </c>
      <c r="E144" s="3">
        <v>209</v>
      </c>
      <c r="F144" s="3">
        <f>ROUND(Source!W120,O144)</f>
        <v>0</v>
      </c>
      <c r="G144" s="3" t="s">
        <v>122</v>
      </c>
      <c r="H144" s="3" t="s">
        <v>123</v>
      </c>
      <c r="I144" s="3"/>
      <c r="J144" s="3"/>
      <c r="K144" s="3">
        <v>209</v>
      </c>
      <c r="L144" s="3">
        <v>23</v>
      </c>
      <c r="M144" s="3">
        <v>3</v>
      </c>
      <c r="N144" s="3" t="s">
        <v>3</v>
      </c>
      <c r="O144" s="3">
        <v>2</v>
      </c>
      <c r="P144" s="3"/>
      <c r="Q144" s="3"/>
      <c r="R144" s="3"/>
      <c r="S144" s="3"/>
      <c r="T144" s="3"/>
      <c r="U144" s="3"/>
      <c r="V144" s="3"/>
      <c r="W144" s="3">
        <v>0</v>
      </c>
      <c r="X144" s="3">
        <v>1</v>
      </c>
      <c r="Y144" s="3">
        <v>0</v>
      </c>
      <c r="Z144" s="3"/>
      <c r="AA144" s="3"/>
      <c r="AB144" s="3"/>
    </row>
    <row r="145" spans="1:245" x14ac:dyDescent="0.2">
      <c r="A145" s="3">
        <v>50</v>
      </c>
      <c r="B145" s="3">
        <v>0</v>
      </c>
      <c r="C145" s="3">
        <v>0</v>
      </c>
      <c r="D145" s="3">
        <v>1</v>
      </c>
      <c r="E145" s="3">
        <v>233</v>
      </c>
      <c r="F145" s="3">
        <f>ROUND(Source!BD120,O145)</f>
        <v>0</v>
      </c>
      <c r="G145" s="3" t="s">
        <v>124</v>
      </c>
      <c r="H145" s="3" t="s">
        <v>125</v>
      </c>
      <c r="I145" s="3"/>
      <c r="J145" s="3"/>
      <c r="K145" s="3">
        <v>233</v>
      </c>
      <c r="L145" s="3">
        <v>24</v>
      </c>
      <c r="M145" s="3">
        <v>3</v>
      </c>
      <c r="N145" s="3" t="s">
        <v>3</v>
      </c>
      <c r="O145" s="3">
        <v>2</v>
      </c>
      <c r="P145" s="3"/>
      <c r="Q145" s="3"/>
      <c r="R145" s="3"/>
      <c r="S145" s="3"/>
      <c r="T145" s="3"/>
      <c r="U145" s="3"/>
      <c r="V145" s="3"/>
      <c r="W145" s="3">
        <v>0</v>
      </c>
      <c r="X145" s="3">
        <v>1</v>
      </c>
      <c r="Y145" s="3">
        <v>0</v>
      </c>
      <c r="Z145" s="3"/>
      <c r="AA145" s="3"/>
      <c r="AB145" s="3"/>
    </row>
    <row r="146" spans="1:245" x14ac:dyDescent="0.2">
      <c r="A146" s="3">
        <v>50</v>
      </c>
      <c r="B146" s="3">
        <v>0</v>
      </c>
      <c r="C146" s="3">
        <v>0</v>
      </c>
      <c r="D146" s="3">
        <v>1</v>
      </c>
      <c r="E146" s="3">
        <v>210</v>
      </c>
      <c r="F146" s="3">
        <f>ROUND(Source!X120,O146)</f>
        <v>81303.08</v>
      </c>
      <c r="G146" s="3" t="s">
        <v>126</v>
      </c>
      <c r="H146" s="3" t="s">
        <v>127</v>
      </c>
      <c r="I146" s="3"/>
      <c r="J146" s="3"/>
      <c r="K146" s="3">
        <v>210</v>
      </c>
      <c r="L146" s="3">
        <v>25</v>
      </c>
      <c r="M146" s="3">
        <v>3</v>
      </c>
      <c r="N146" s="3" t="s">
        <v>3</v>
      </c>
      <c r="O146" s="3">
        <v>2</v>
      </c>
      <c r="P146" s="3"/>
      <c r="Q146" s="3"/>
      <c r="R146" s="3"/>
      <c r="S146" s="3"/>
      <c r="T146" s="3"/>
      <c r="U146" s="3"/>
      <c r="V146" s="3"/>
      <c r="W146" s="3">
        <v>81303.08</v>
      </c>
      <c r="X146" s="3">
        <v>1</v>
      </c>
      <c r="Y146" s="3">
        <v>81303.08</v>
      </c>
      <c r="Z146" s="3"/>
      <c r="AA146" s="3"/>
      <c r="AB146" s="3"/>
    </row>
    <row r="147" spans="1:245" x14ac:dyDescent="0.2">
      <c r="A147" s="3">
        <v>50</v>
      </c>
      <c r="B147" s="3">
        <v>0</v>
      </c>
      <c r="C147" s="3">
        <v>0</v>
      </c>
      <c r="D147" s="3">
        <v>1</v>
      </c>
      <c r="E147" s="3">
        <v>211</v>
      </c>
      <c r="F147" s="3">
        <f>ROUND(Source!Y120,O147)</f>
        <v>11614.73</v>
      </c>
      <c r="G147" s="3" t="s">
        <v>128</v>
      </c>
      <c r="H147" s="3" t="s">
        <v>129</v>
      </c>
      <c r="I147" s="3"/>
      <c r="J147" s="3"/>
      <c r="K147" s="3">
        <v>211</v>
      </c>
      <c r="L147" s="3">
        <v>26</v>
      </c>
      <c r="M147" s="3">
        <v>3</v>
      </c>
      <c r="N147" s="3" t="s">
        <v>3</v>
      </c>
      <c r="O147" s="3">
        <v>2</v>
      </c>
      <c r="P147" s="3"/>
      <c r="Q147" s="3"/>
      <c r="R147" s="3"/>
      <c r="S147" s="3"/>
      <c r="T147" s="3"/>
      <c r="U147" s="3"/>
      <c r="V147" s="3"/>
      <c r="W147" s="3">
        <v>11614.73</v>
      </c>
      <c r="X147" s="3">
        <v>1</v>
      </c>
      <c r="Y147" s="3">
        <v>11614.73</v>
      </c>
      <c r="Z147" s="3"/>
      <c r="AA147" s="3"/>
      <c r="AB147" s="3"/>
    </row>
    <row r="148" spans="1:245" x14ac:dyDescent="0.2">
      <c r="A148" s="3">
        <v>50</v>
      </c>
      <c r="B148" s="3">
        <v>0</v>
      </c>
      <c r="C148" s="3">
        <v>0</v>
      </c>
      <c r="D148" s="3">
        <v>1</v>
      </c>
      <c r="E148" s="3">
        <v>224</v>
      </c>
      <c r="F148" s="3">
        <f>ROUND(Source!AR120,O148)</f>
        <v>213982.01</v>
      </c>
      <c r="G148" s="3" t="s">
        <v>130</v>
      </c>
      <c r="H148" s="3" t="s">
        <v>131</v>
      </c>
      <c r="I148" s="3"/>
      <c r="J148" s="3"/>
      <c r="K148" s="3">
        <v>224</v>
      </c>
      <c r="L148" s="3">
        <v>27</v>
      </c>
      <c r="M148" s="3">
        <v>3</v>
      </c>
      <c r="N148" s="3" t="s">
        <v>3</v>
      </c>
      <c r="O148" s="3">
        <v>2</v>
      </c>
      <c r="P148" s="3"/>
      <c r="Q148" s="3"/>
      <c r="R148" s="3"/>
      <c r="S148" s="3"/>
      <c r="T148" s="3"/>
      <c r="U148" s="3"/>
      <c r="V148" s="3"/>
      <c r="W148" s="3">
        <v>213982.01</v>
      </c>
      <c r="X148" s="3">
        <v>1</v>
      </c>
      <c r="Y148" s="3">
        <v>213982.01</v>
      </c>
      <c r="Z148" s="3"/>
      <c r="AA148" s="3"/>
      <c r="AB148" s="3"/>
    </row>
    <row r="150" spans="1:245" x14ac:dyDescent="0.2">
      <c r="A150" s="1">
        <v>4</v>
      </c>
      <c r="B150" s="1">
        <v>1</v>
      </c>
      <c r="C150" s="1"/>
      <c r="D150" s="1">
        <f>ROW(A161)</f>
        <v>161</v>
      </c>
      <c r="E150" s="1"/>
      <c r="F150" s="1" t="s">
        <v>20</v>
      </c>
      <c r="G150" s="1" t="s">
        <v>141</v>
      </c>
      <c r="H150" s="1" t="s">
        <v>3</v>
      </c>
      <c r="I150" s="1">
        <v>0</v>
      </c>
      <c r="J150" s="1"/>
      <c r="K150" s="1">
        <v>-1</v>
      </c>
      <c r="L150" s="1"/>
      <c r="M150" s="1" t="s">
        <v>3</v>
      </c>
      <c r="N150" s="1"/>
      <c r="O150" s="1"/>
      <c r="P150" s="1"/>
      <c r="Q150" s="1"/>
      <c r="R150" s="1"/>
      <c r="S150" s="1">
        <v>0</v>
      </c>
      <c r="T150" s="1"/>
      <c r="U150" s="1" t="s">
        <v>3</v>
      </c>
      <c r="V150" s="1">
        <v>0</v>
      </c>
      <c r="W150" s="1"/>
      <c r="X150" s="1"/>
      <c r="Y150" s="1"/>
      <c r="Z150" s="1"/>
      <c r="AA150" s="1"/>
      <c r="AB150" s="1" t="s">
        <v>3</v>
      </c>
      <c r="AC150" s="1" t="s">
        <v>3</v>
      </c>
      <c r="AD150" s="1" t="s">
        <v>3</v>
      </c>
      <c r="AE150" s="1" t="s">
        <v>3</v>
      </c>
      <c r="AF150" s="1" t="s">
        <v>3</v>
      </c>
      <c r="AG150" s="1" t="s">
        <v>3</v>
      </c>
      <c r="AH150" s="1"/>
      <c r="AI150" s="1"/>
      <c r="AJ150" s="1"/>
      <c r="AK150" s="1"/>
      <c r="AL150" s="1"/>
      <c r="AM150" s="1"/>
      <c r="AN150" s="1"/>
      <c r="AO150" s="1"/>
      <c r="AP150" s="1" t="s">
        <v>3</v>
      </c>
      <c r="AQ150" s="1" t="s">
        <v>3</v>
      </c>
      <c r="AR150" s="1" t="s">
        <v>3</v>
      </c>
      <c r="AS150" s="1"/>
      <c r="AT150" s="1"/>
      <c r="AU150" s="1"/>
      <c r="AV150" s="1"/>
      <c r="AW150" s="1"/>
      <c r="AX150" s="1"/>
      <c r="AY150" s="1"/>
      <c r="AZ150" s="1" t="s">
        <v>3</v>
      </c>
      <c r="BA150" s="1"/>
      <c r="BB150" s="1" t="s">
        <v>3</v>
      </c>
      <c r="BC150" s="1" t="s">
        <v>3</v>
      </c>
      <c r="BD150" s="1" t="s">
        <v>3</v>
      </c>
      <c r="BE150" s="1" t="s">
        <v>3</v>
      </c>
      <c r="BF150" s="1" t="s">
        <v>3</v>
      </c>
      <c r="BG150" s="1" t="s">
        <v>3</v>
      </c>
      <c r="BH150" s="1" t="s">
        <v>3</v>
      </c>
      <c r="BI150" s="1" t="s">
        <v>3</v>
      </c>
      <c r="BJ150" s="1" t="s">
        <v>3</v>
      </c>
      <c r="BK150" s="1" t="s">
        <v>3</v>
      </c>
      <c r="BL150" s="1" t="s">
        <v>3</v>
      </c>
      <c r="BM150" s="1" t="s">
        <v>3</v>
      </c>
      <c r="BN150" s="1" t="s">
        <v>3</v>
      </c>
      <c r="BO150" s="1" t="s">
        <v>3</v>
      </c>
      <c r="BP150" s="1" t="s">
        <v>3</v>
      </c>
      <c r="BQ150" s="1"/>
      <c r="BR150" s="1"/>
      <c r="BS150" s="1"/>
      <c r="BT150" s="1"/>
      <c r="BU150" s="1"/>
      <c r="BV150" s="1"/>
      <c r="BW150" s="1"/>
      <c r="BX150" s="1">
        <v>0</v>
      </c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>
        <v>0</v>
      </c>
    </row>
    <row r="152" spans="1:245" x14ac:dyDescent="0.2">
      <c r="A152" s="6">
        <v>52</v>
      </c>
      <c r="B152" s="6">
        <f t="shared" ref="B152:G152" si="86">B161</f>
        <v>1</v>
      </c>
      <c r="C152" s="6">
        <f t="shared" si="86"/>
        <v>4</v>
      </c>
      <c r="D152" s="6">
        <f t="shared" si="86"/>
        <v>150</v>
      </c>
      <c r="E152" s="6">
        <f t="shared" si="86"/>
        <v>0</v>
      </c>
      <c r="F152" s="6" t="str">
        <f t="shared" si="86"/>
        <v>Новый раздел</v>
      </c>
      <c r="G152" s="6" t="str">
        <f t="shared" si="86"/>
        <v>Система оповещения и управления эвакуацией</v>
      </c>
      <c r="H152" s="6"/>
      <c r="I152" s="6"/>
      <c r="J152" s="6"/>
      <c r="K152" s="6"/>
      <c r="L152" s="6"/>
      <c r="M152" s="6"/>
      <c r="N152" s="6"/>
      <c r="O152" s="6">
        <f t="shared" ref="O152:AT152" si="87">O161</f>
        <v>74475.839999999997</v>
      </c>
      <c r="P152" s="6">
        <f t="shared" si="87"/>
        <v>8206.7199999999993</v>
      </c>
      <c r="Q152" s="6">
        <f t="shared" si="87"/>
        <v>6.21</v>
      </c>
      <c r="R152" s="6">
        <f t="shared" si="87"/>
        <v>0</v>
      </c>
      <c r="S152" s="6">
        <f t="shared" si="87"/>
        <v>66262.91</v>
      </c>
      <c r="T152" s="6">
        <f t="shared" si="87"/>
        <v>0</v>
      </c>
      <c r="U152" s="6">
        <f t="shared" si="87"/>
        <v>95.259999999999991</v>
      </c>
      <c r="V152" s="6">
        <f t="shared" si="87"/>
        <v>0</v>
      </c>
      <c r="W152" s="6">
        <f t="shared" si="87"/>
        <v>0</v>
      </c>
      <c r="X152" s="6">
        <f t="shared" si="87"/>
        <v>46384.04</v>
      </c>
      <c r="Y152" s="6">
        <f t="shared" si="87"/>
        <v>6626.3</v>
      </c>
      <c r="Z152" s="6">
        <f t="shared" si="87"/>
        <v>0</v>
      </c>
      <c r="AA152" s="6">
        <f t="shared" si="87"/>
        <v>0</v>
      </c>
      <c r="AB152" s="6">
        <f t="shared" si="87"/>
        <v>74475.839999999997</v>
      </c>
      <c r="AC152" s="6">
        <f t="shared" si="87"/>
        <v>8206.7199999999993</v>
      </c>
      <c r="AD152" s="6">
        <f t="shared" si="87"/>
        <v>6.21</v>
      </c>
      <c r="AE152" s="6">
        <f t="shared" si="87"/>
        <v>0</v>
      </c>
      <c r="AF152" s="6">
        <f t="shared" si="87"/>
        <v>66262.91</v>
      </c>
      <c r="AG152" s="6">
        <f t="shared" si="87"/>
        <v>0</v>
      </c>
      <c r="AH152" s="6">
        <f t="shared" si="87"/>
        <v>95.259999999999991</v>
      </c>
      <c r="AI152" s="6">
        <f t="shared" si="87"/>
        <v>0</v>
      </c>
      <c r="AJ152" s="6">
        <f t="shared" si="87"/>
        <v>0</v>
      </c>
      <c r="AK152" s="6">
        <f t="shared" si="87"/>
        <v>46384.04</v>
      </c>
      <c r="AL152" s="6">
        <f t="shared" si="87"/>
        <v>6626.3</v>
      </c>
      <c r="AM152" s="6">
        <f t="shared" si="87"/>
        <v>0</v>
      </c>
      <c r="AN152" s="6">
        <f t="shared" si="87"/>
        <v>0</v>
      </c>
      <c r="AO152" s="6">
        <f t="shared" si="87"/>
        <v>0</v>
      </c>
      <c r="AP152" s="6">
        <f t="shared" si="87"/>
        <v>0</v>
      </c>
      <c r="AQ152" s="6">
        <f t="shared" si="87"/>
        <v>0</v>
      </c>
      <c r="AR152" s="6">
        <f t="shared" si="87"/>
        <v>127486.18</v>
      </c>
      <c r="AS152" s="6">
        <f t="shared" si="87"/>
        <v>0</v>
      </c>
      <c r="AT152" s="6">
        <f t="shared" si="87"/>
        <v>0</v>
      </c>
      <c r="AU152" s="6">
        <f t="shared" ref="AU152:BZ152" si="88">AU161</f>
        <v>127486.18</v>
      </c>
      <c r="AV152" s="6">
        <f t="shared" si="88"/>
        <v>8206.7199999999993</v>
      </c>
      <c r="AW152" s="6">
        <f t="shared" si="88"/>
        <v>8206.7199999999993</v>
      </c>
      <c r="AX152" s="6">
        <f t="shared" si="88"/>
        <v>0</v>
      </c>
      <c r="AY152" s="6">
        <f t="shared" si="88"/>
        <v>8206.7199999999993</v>
      </c>
      <c r="AZ152" s="6">
        <f t="shared" si="88"/>
        <v>0</v>
      </c>
      <c r="BA152" s="6">
        <f t="shared" si="88"/>
        <v>0</v>
      </c>
      <c r="BB152" s="6">
        <f t="shared" si="88"/>
        <v>0</v>
      </c>
      <c r="BC152" s="6">
        <f t="shared" si="88"/>
        <v>0</v>
      </c>
      <c r="BD152" s="6">
        <f t="shared" si="88"/>
        <v>0</v>
      </c>
      <c r="BE152" s="6">
        <f t="shared" si="88"/>
        <v>0</v>
      </c>
      <c r="BF152" s="6">
        <f t="shared" si="88"/>
        <v>0</v>
      </c>
      <c r="BG152" s="6">
        <f t="shared" si="88"/>
        <v>0</v>
      </c>
      <c r="BH152" s="6">
        <f t="shared" si="88"/>
        <v>0</v>
      </c>
      <c r="BI152" s="6">
        <f t="shared" si="88"/>
        <v>0</v>
      </c>
      <c r="BJ152" s="6">
        <f t="shared" si="88"/>
        <v>0</v>
      </c>
      <c r="BK152" s="6">
        <f t="shared" si="88"/>
        <v>0</v>
      </c>
      <c r="BL152" s="6">
        <f t="shared" si="88"/>
        <v>0</v>
      </c>
      <c r="BM152" s="6">
        <f t="shared" si="88"/>
        <v>0</v>
      </c>
      <c r="BN152" s="6">
        <f t="shared" si="88"/>
        <v>0</v>
      </c>
      <c r="BO152" s="6">
        <f t="shared" si="88"/>
        <v>0</v>
      </c>
      <c r="BP152" s="6">
        <f t="shared" si="88"/>
        <v>0</v>
      </c>
      <c r="BQ152" s="6">
        <f t="shared" si="88"/>
        <v>0</v>
      </c>
      <c r="BR152" s="6">
        <f t="shared" si="88"/>
        <v>0</v>
      </c>
      <c r="BS152" s="6">
        <f t="shared" si="88"/>
        <v>0</v>
      </c>
      <c r="BT152" s="6">
        <f t="shared" si="88"/>
        <v>0</v>
      </c>
      <c r="BU152" s="6">
        <f t="shared" si="88"/>
        <v>0</v>
      </c>
      <c r="BV152" s="6">
        <f t="shared" si="88"/>
        <v>0</v>
      </c>
      <c r="BW152" s="6">
        <f t="shared" si="88"/>
        <v>0</v>
      </c>
      <c r="BX152" s="6">
        <f t="shared" si="88"/>
        <v>0</v>
      </c>
      <c r="BY152" s="6">
        <f t="shared" si="88"/>
        <v>0</v>
      </c>
      <c r="BZ152" s="6">
        <f t="shared" si="88"/>
        <v>0</v>
      </c>
      <c r="CA152" s="6">
        <f t="shared" ref="CA152:DF152" si="89">CA161</f>
        <v>127486.18</v>
      </c>
      <c r="CB152" s="6">
        <f t="shared" si="89"/>
        <v>0</v>
      </c>
      <c r="CC152" s="6">
        <f t="shared" si="89"/>
        <v>0</v>
      </c>
      <c r="CD152" s="6">
        <f t="shared" si="89"/>
        <v>127486.18</v>
      </c>
      <c r="CE152" s="6">
        <f t="shared" si="89"/>
        <v>8206.7199999999993</v>
      </c>
      <c r="CF152" s="6">
        <f t="shared" si="89"/>
        <v>8206.7199999999993</v>
      </c>
      <c r="CG152" s="6">
        <f t="shared" si="89"/>
        <v>0</v>
      </c>
      <c r="CH152" s="6">
        <f t="shared" si="89"/>
        <v>8206.7199999999993</v>
      </c>
      <c r="CI152" s="6">
        <f t="shared" si="89"/>
        <v>0</v>
      </c>
      <c r="CJ152" s="6">
        <f t="shared" si="89"/>
        <v>0</v>
      </c>
      <c r="CK152" s="6">
        <f t="shared" si="89"/>
        <v>0</v>
      </c>
      <c r="CL152" s="6">
        <f t="shared" si="89"/>
        <v>0</v>
      </c>
      <c r="CM152" s="6">
        <f t="shared" si="89"/>
        <v>0</v>
      </c>
      <c r="CN152" s="6">
        <f t="shared" si="89"/>
        <v>0</v>
      </c>
      <c r="CO152" s="6">
        <f t="shared" si="89"/>
        <v>0</v>
      </c>
      <c r="CP152" s="6">
        <f t="shared" si="89"/>
        <v>0</v>
      </c>
      <c r="CQ152" s="6">
        <f t="shared" si="89"/>
        <v>0</v>
      </c>
      <c r="CR152" s="6">
        <f t="shared" si="89"/>
        <v>0</v>
      </c>
      <c r="CS152" s="6">
        <f t="shared" si="89"/>
        <v>0</v>
      </c>
      <c r="CT152" s="6">
        <f t="shared" si="89"/>
        <v>0</v>
      </c>
      <c r="CU152" s="6">
        <f t="shared" si="89"/>
        <v>0</v>
      </c>
      <c r="CV152" s="6">
        <f t="shared" si="89"/>
        <v>0</v>
      </c>
      <c r="CW152" s="6">
        <f t="shared" si="89"/>
        <v>0</v>
      </c>
      <c r="CX152" s="6">
        <f t="shared" si="89"/>
        <v>0</v>
      </c>
      <c r="CY152" s="6">
        <f t="shared" si="89"/>
        <v>0</v>
      </c>
      <c r="CZ152" s="6">
        <f t="shared" si="89"/>
        <v>0</v>
      </c>
      <c r="DA152" s="6">
        <f t="shared" si="89"/>
        <v>0</v>
      </c>
      <c r="DB152" s="6">
        <f t="shared" si="89"/>
        <v>0</v>
      </c>
      <c r="DC152" s="6">
        <f t="shared" si="89"/>
        <v>0</v>
      </c>
      <c r="DD152" s="6">
        <f t="shared" si="89"/>
        <v>0</v>
      </c>
      <c r="DE152" s="6">
        <f t="shared" si="89"/>
        <v>0</v>
      </c>
      <c r="DF152" s="6">
        <f t="shared" si="89"/>
        <v>0</v>
      </c>
      <c r="DG152" s="2">
        <f t="shared" ref="DG152:EL152" si="90">DG161</f>
        <v>0</v>
      </c>
      <c r="DH152" s="2">
        <f t="shared" si="90"/>
        <v>0</v>
      </c>
      <c r="DI152" s="2">
        <f t="shared" si="90"/>
        <v>0</v>
      </c>
      <c r="DJ152" s="2">
        <f t="shared" si="90"/>
        <v>0</v>
      </c>
      <c r="DK152" s="2">
        <f t="shared" si="90"/>
        <v>0</v>
      </c>
      <c r="DL152" s="2">
        <f t="shared" si="90"/>
        <v>0</v>
      </c>
      <c r="DM152" s="2">
        <f t="shared" si="90"/>
        <v>0</v>
      </c>
      <c r="DN152" s="2">
        <f t="shared" si="90"/>
        <v>0</v>
      </c>
      <c r="DO152" s="2">
        <f t="shared" si="90"/>
        <v>0</v>
      </c>
      <c r="DP152" s="2">
        <f t="shared" si="90"/>
        <v>0</v>
      </c>
      <c r="DQ152" s="2">
        <f t="shared" si="90"/>
        <v>0</v>
      </c>
      <c r="DR152" s="2">
        <f t="shared" si="90"/>
        <v>0</v>
      </c>
      <c r="DS152" s="2">
        <f t="shared" si="90"/>
        <v>0</v>
      </c>
      <c r="DT152" s="2">
        <f t="shared" si="90"/>
        <v>0</v>
      </c>
      <c r="DU152" s="2">
        <f t="shared" si="90"/>
        <v>0</v>
      </c>
      <c r="DV152" s="2">
        <f t="shared" si="90"/>
        <v>0</v>
      </c>
      <c r="DW152" s="2">
        <f t="shared" si="90"/>
        <v>0</v>
      </c>
      <c r="DX152" s="2">
        <f t="shared" si="90"/>
        <v>0</v>
      </c>
      <c r="DY152" s="2">
        <f t="shared" si="90"/>
        <v>0</v>
      </c>
      <c r="DZ152" s="2">
        <f t="shared" si="90"/>
        <v>0</v>
      </c>
      <c r="EA152" s="2">
        <f t="shared" si="90"/>
        <v>0</v>
      </c>
      <c r="EB152" s="2">
        <f t="shared" si="90"/>
        <v>0</v>
      </c>
      <c r="EC152" s="2">
        <f t="shared" si="90"/>
        <v>0</v>
      </c>
      <c r="ED152" s="2">
        <f t="shared" si="90"/>
        <v>0</v>
      </c>
      <c r="EE152" s="2">
        <f t="shared" si="90"/>
        <v>0</v>
      </c>
      <c r="EF152" s="2">
        <f t="shared" si="90"/>
        <v>0</v>
      </c>
      <c r="EG152" s="2">
        <f t="shared" si="90"/>
        <v>0</v>
      </c>
      <c r="EH152" s="2">
        <f t="shared" si="90"/>
        <v>0</v>
      </c>
      <c r="EI152" s="2">
        <f t="shared" si="90"/>
        <v>0</v>
      </c>
      <c r="EJ152" s="2">
        <f t="shared" si="90"/>
        <v>0</v>
      </c>
      <c r="EK152" s="2">
        <f t="shared" si="90"/>
        <v>0</v>
      </c>
      <c r="EL152" s="2">
        <f t="shared" si="90"/>
        <v>0</v>
      </c>
      <c r="EM152" s="2">
        <f t="shared" ref="EM152:FR152" si="91">EM161</f>
        <v>0</v>
      </c>
      <c r="EN152" s="2">
        <f t="shared" si="91"/>
        <v>0</v>
      </c>
      <c r="EO152" s="2">
        <f t="shared" si="91"/>
        <v>0</v>
      </c>
      <c r="EP152" s="2">
        <f t="shared" si="91"/>
        <v>0</v>
      </c>
      <c r="EQ152" s="2">
        <f t="shared" si="91"/>
        <v>0</v>
      </c>
      <c r="ER152" s="2">
        <f t="shared" si="91"/>
        <v>0</v>
      </c>
      <c r="ES152" s="2">
        <f t="shared" si="91"/>
        <v>0</v>
      </c>
      <c r="ET152" s="2">
        <f t="shared" si="91"/>
        <v>0</v>
      </c>
      <c r="EU152" s="2">
        <f t="shared" si="91"/>
        <v>0</v>
      </c>
      <c r="EV152" s="2">
        <f t="shared" si="91"/>
        <v>0</v>
      </c>
      <c r="EW152" s="2">
        <f t="shared" si="91"/>
        <v>0</v>
      </c>
      <c r="EX152" s="2">
        <f t="shared" si="91"/>
        <v>0</v>
      </c>
      <c r="EY152" s="2">
        <f t="shared" si="91"/>
        <v>0</v>
      </c>
      <c r="EZ152" s="2">
        <f t="shared" si="91"/>
        <v>0</v>
      </c>
      <c r="FA152" s="2">
        <f t="shared" si="91"/>
        <v>0</v>
      </c>
      <c r="FB152" s="2">
        <f t="shared" si="91"/>
        <v>0</v>
      </c>
      <c r="FC152" s="2">
        <f t="shared" si="91"/>
        <v>0</v>
      </c>
      <c r="FD152" s="2">
        <f t="shared" si="91"/>
        <v>0</v>
      </c>
      <c r="FE152" s="2">
        <f t="shared" si="91"/>
        <v>0</v>
      </c>
      <c r="FF152" s="2">
        <f t="shared" si="91"/>
        <v>0</v>
      </c>
      <c r="FG152" s="2">
        <f t="shared" si="91"/>
        <v>0</v>
      </c>
      <c r="FH152" s="2">
        <f t="shared" si="91"/>
        <v>0</v>
      </c>
      <c r="FI152" s="2">
        <f t="shared" si="91"/>
        <v>0</v>
      </c>
      <c r="FJ152" s="2">
        <f t="shared" si="91"/>
        <v>0</v>
      </c>
      <c r="FK152" s="2">
        <f t="shared" si="91"/>
        <v>0</v>
      </c>
      <c r="FL152" s="2">
        <f t="shared" si="91"/>
        <v>0</v>
      </c>
      <c r="FM152" s="2">
        <f t="shared" si="91"/>
        <v>0</v>
      </c>
      <c r="FN152" s="2">
        <f t="shared" si="91"/>
        <v>0</v>
      </c>
      <c r="FO152" s="2">
        <f t="shared" si="91"/>
        <v>0</v>
      </c>
      <c r="FP152" s="2">
        <f t="shared" si="91"/>
        <v>0</v>
      </c>
      <c r="FQ152" s="2">
        <f t="shared" si="91"/>
        <v>0</v>
      </c>
      <c r="FR152" s="2">
        <f t="shared" si="91"/>
        <v>0</v>
      </c>
      <c r="FS152" s="2">
        <f t="shared" ref="FS152:GX152" si="92">FS161</f>
        <v>0</v>
      </c>
      <c r="FT152" s="2">
        <f t="shared" si="92"/>
        <v>0</v>
      </c>
      <c r="FU152" s="2">
        <f t="shared" si="92"/>
        <v>0</v>
      </c>
      <c r="FV152" s="2">
        <f t="shared" si="92"/>
        <v>0</v>
      </c>
      <c r="FW152" s="2">
        <f t="shared" si="92"/>
        <v>0</v>
      </c>
      <c r="FX152" s="2">
        <f t="shared" si="92"/>
        <v>0</v>
      </c>
      <c r="FY152" s="2">
        <f t="shared" si="92"/>
        <v>0</v>
      </c>
      <c r="FZ152" s="2">
        <f t="shared" si="92"/>
        <v>0</v>
      </c>
      <c r="GA152" s="2">
        <f t="shared" si="92"/>
        <v>0</v>
      </c>
      <c r="GB152" s="2">
        <f t="shared" si="92"/>
        <v>0</v>
      </c>
      <c r="GC152" s="2">
        <f t="shared" si="92"/>
        <v>0</v>
      </c>
      <c r="GD152" s="2">
        <f t="shared" si="92"/>
        <v>0</v>
      </c>
      <c r="GE152" s="2">
        <f t="shared" si="92"/>
        <v>0</v>
      </c>
      <c r="GF152" s="2">
        <f t="shared" si="92"/>
        <v>0</v>
      </c>
      <c r="GG152" s="2">
        <f t="shared" si="92"/>
        <v>0</v>
      </c>
      <c r="GH152" s="2">
        <f t="shared" si="92"/>
        <v>0</v>
      </c>
      <c r="GI152" s="2">
        <f t="shared" si="92"/>
        <v>0</v>
      </c>
      <c r="GJ152" s="2">
        <f t="shared" si="92"/>
        <v>0</v>
      </c>
      <c r="GK152" s="2">
        <f t="shared" si="92"/>
        <v>0</v>
      </c>
      <c r="GL152" s="2">
        <f t="shared" si="92"/>
        <v>0</v>
      </c>
      <c r="GM152" s="2">
        <f t="shared" si="92"/>
        <v>0</v>
      </c>
      <c r="GN152" s="2">
        <f t="shared" si="92"/>
        <v>0</v>
      </c>
      <c r="GO152" s="2">
        <f t="shared" si="92"/>
        <v>0</v>
      </c>
      <c r="GP152" s="2">
        <f t="shared" si="92"/>
        <v>0</v>
      </c>
      <c r="GQ152" s="2">
        <f t="shared" si="92"/>
        <v>0</v>
      </c>
      <c r="GR152" s="2">
        <f t="shared" si="92"/>
        <v>0</v>
      </c>
      <c r="GS152" s="2">
        <f t="shared" si="92"/>
        <v>0</v>
      </c>
      <c r="GT152" s="2">
        <f t="shared" si="92"/>
        <v>0</v>
      </c>
      <c r="GU152" s="2">
        <f t="shared" si="92"/>
        <v>0</v>
      </c>
      <c r="GV152" s="2">
        <f t="shared" si="92"/>
        <v>0</v>
      </c>
      <c r="GW152" s="2">
        <f t="shared" si="92"/>
        <v>0</v>
      </c>
      <c r="GX152" s="2">
        <f t="shared" si="92"/>
        <v>0</v>
      </c>
    </row>
    <row r="154" spans="1:245" x14ac:dyDescent="0.2">
      <c r="A154">
        <v>17</v>
      </c>
      <c r="B154">
        <v>1</v>
      </c>
      <c r="C154">
        <f>ROW(SmtRes!A63)</f>
        <v>63</v>
      </c>
      <c r="D154">
        <f>ROW(EtalonRes!A63)</f>
        <v>63</v>
      </c>
      <c r="E154" t="s">
        <v>142</v>
      </c>
      <c r="F154" t="s">
        <v>143</v>
      </c>
      <c r="G154" t="s">
        <v>144</v>
      </c>
      <c r="H154" t="s">
        <v>25</v>
      </c>
      <c r="I154">
        <v>1</v>
      </c>
      <c r="J154">
        <v>0</v>
      </c>
      <c r="K154">
        <v>1</v>
      </c>
      <c r="O154">
        <f t="shared" ref="O154:O159" si="93">ROUND(CP154,2)</f>
        <v>319.27999999999997</v>
      </c>
      <c r="P154">
        <f t="shared" ref="P154:P159" si="94">ROUND(CQ154*I154,2)</f>
        <v>0.02</v>
      </c>
      <c r="Q154">
        <f t="shared" ref="Q154:Q159" si="95">ROUND(CR154*I154,2)</f>
        <v>0</v>
      </c>
      <c r="R154">
        <f t="shared" ref="R154:R159" si="96">ROUND(CS154*I154,2)</f>
        <v>0</v>
      </c>
      <c r="S154">
        <f t="shared" ref="S154:S159" si="97">ROUND(CT154*I154,2)</f>
        <v>319.26</v>
      </c>
      <c r="T154">
        <f t="shared" ref="T154:T159" si="98">ROUND(CU154*I154,2)</f>
        <v>0</v>
      </c>
      <c r="U154">
        <f t="shared" ref="U154:U159" si="99">CV154*I154</f>
        <v>0.6</v>
      </c>
      <c r="V154">
        <f t="shared" ref="V154:V159" si="100">CW154*I154</f>
        <v>0</v>
      </c>
      <c r="W154">
        <f t="shared" ref="W154:W159" si="101">ROUND(CX154*I154,2)</f>
        <v>0</v>
      </c>
      <c r="X154">
        <f t="shared" ref="X154:Y159" si="102">ROUND(CY154,2)</f>
        <v>223.48</v>
      </c>
      <c r="Y154">
        <f t="shared" si="102"/>
        <v>31.93</v>
      </c>
      <c r="AA154">
        <v>63640748</v>
      </c>
      <c r="AB154">
        <f t="shared" ref="AB154:AB159" si="103">ROUND((AC154+AD154+AF154),6)</f>
        <v>319.27999999999997</v>
      </c>
      <c r="AC154">
        <f>ROUND(((ES154*2)),6)</f>
        <v>0.02</v>
      </c>
      <c r="AD154">
        <f>ROUND(((((ET154*2))-((EU154*2)))+AE154),6)</f>
        <v>0</v>
      </c>
      <c r="AE154">
        <f>ROUND(((EU154*2)),6)</f>
        <v>0</v>
      </c>
      <c r="AF154">
        <f>ROUND(((EV154*2)),6)</f>
        <v>319.26</v>
      </c>
      <c r="AG154">
        <f t="shared" ref="AG154:AG159" si="104">ROUND((AP154),6)</f>
        <v>0</v>
      </c>
      <c r="AH154">
        <f>((EW154*2))</f>
        <v>0.6</v>
      </c>
      <c r="AI154">
        <f>((EX154*2))</f>
        <v>0</v>
      </c>
      <c r="AJ154">
        <f t="shared" ref="AJ154:AJ159" si="105">(AS154)</f>
        <v>0</v>
      </c>
      <c r="AK154">
        <v>159.63999999999999</v>
      </c>
      <c r="AL154">
        <v>0.01</v>
      </c>
      <c r="AM154">
        <v>0</v>
      </c>
      <c r="AN154">
        <v>0</v>
      </c>
      <c r="AO154">
        <v>159.63</v>
      </c>
      <c r="AP154">
        <v>0</v>
      </c>
      <c r="AQ154">
        <v>0.3</v>
      </c>
      <c r="AR154">
        <v>0</v>
      </c>
      <c r="AS154">
        <v>0</v>
      </c>
      <c r="AT154">
        <v>70</v>
      </c>
      <c r="AU154">
        <v>10</v>
      </c>
      <c r="AV154">
        <v>1</v>
      </c>
      <c r="AW154">
        <v>1</v>
      </c>
      <c r="AZ154">
        <v>1</v>
      </c>
      <c r="BA154">
        <v>1</v>
      </c>
      <c r="BB154">
        <v>1</v>
      </c>
      <c r="BC154">
        <v>1</v>
      </c>
      <c r="BD154" t="s">
        <v>3</v>
      </c>
      <c r="BE154" t="s">
        <v>3</v>
      </c>
      <c r="BF154" t="s">
        <v>3</v>
      </c>
      <c r="BG154" t="s">
        <v>3</v>
      </c>
      <c r="BH154">
        <v>0</v>
      </c>
      <c r="BI154">
        <v>4</v>
      </c>
      <c r="BJ154" t="s">
        <v>145</v>
      </c>
      <c r="BM154">
        <v>0</v>
      </c>
      <c r="BN154">
        <v>0</v>
      </c>
      <c r="BO154" t="s">
        <v>3</v>
      </c>
      <c r="BP154">
        <v>0</v>
      </c>
      <c r="BQ154">
        <v>1</v>
      </c>
      <c r="BR154">
        <v>0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 t="s">
        <v>3</v>
      </c>
      <c r="BZ154">
        <v>70</v>
      </c>
      <c r="CA154">
        <v>10</v>
      </c>
      <c r="CB154" t="s">
        <v>3</v>
      </c>
      <c r="CE154">
        <v>0</v>
      </c>
      <c r="CF154">
        <v>0</v>
      </c>
      <c r="CG154">
        <v>0</v>
      </c>
      <c r="CM154">
        <v>0</v>
      </c>
      <c r="CN154" t="s">
        <v>3</v>
      </c>
      <c r="CO154">
        <v>0</v>
      </c>
      <c r="CP154">
        <f t="shared" ref="CP154:CP159" si="106">(P154+Q154+S154)</f>
        <v>319.27999999999997</v>
      </c>
      <c r="CQ154">
        <f t="shared" ref="CQ154:CQ159" si="107">(AC154*BC154*AW154)</f>
        <v>0.02</v>
      </c>
      <c r="CR154">
        <f>(((((ET154*2))*BB154-((EU154*2))*BS154)+AE154*BS154)*AV154)</f>
        <v>0</v>
      </c>
      <c r="CS154">
        <f t="shared" ref="CS154:CS159" si="108">(AE154*BS154*AV154)</f>
        <v>0</v>
      </c>
      <c r="CT154">
        <f t="shared" ref="CT154:CT159" si="109">(AF154*BA154*AV154)</f>
        <v>319.26</v>
      </c>
      <c r="CU154">
        <f t="shared" ref="CU154:CU159" si="110">AG154</f>
        <v>0</v>
      </c>
      <c r="CV154">
        <f t="shared" ref="CV154:CV159" si="111">(AH154*AV154)</f>
        <v>0.6</v>
      </c>
      <c r="CW154">
        <f t="shared" ref="CW154:CX159" si="112">AI154</f>
        <v>0</v>
      </c>
      <c r="CX154">
        <f t="shared" si="112"/>
        <v>0</v>
      </c>
      <c r="CY154">
        <f t="shared" ref="CY154:CY159" si="113">((S154*BZ154)/100)</f>
        <v>223.482</v>
      </c>
      <c r="CZ154">
        <f t="shared" ref="CZ154:CZ159" si="114">((S154*CA154)/100)</f>
        <v>31.925999999999998</v>
      </c>
      <c r="DC154" t="s">
        <v>3</v>
      </c>
      <c r="DD154" t="s">
        <v>59</v>
      </c>
      <c r="DE154" t="s">
        <v>59</v>
      </c>
      <c r="DF154" t="s">
        <v>59</v>
      </c>
      <c r="DG154" t="s">
        <v>59</v>
      </c>
      <c r="DH154" t="s">
        <v>3</v>
      </c>
      <c r="DI154" t="s">
        <v>59</v>
      </c>
      <c r="DJ154" t="s">
        <v>59</v>
      </c>
      <c r="DK154" t="s">
        <v>3</v>
      </c>
      <c r="DL154" t="s">
        <v>3</v>
      </c>
      <c r="DM154" t="s">
        <v>3</v>
      </c>
      <c r="DN154">
        <v>0</v>
      </c>
      <c r="DO154">
        <v>0</v>
      </c>
      <c r="DP154">
        <v>1</v>
      </c>
      <c r="DQ154">
        <v>1</v>
      </c>
      <c r="DU154">
        <v>1010</v>
      </c>
      <c r="DV154" t="s">
        <v>25</v>
      </c>
      <c r="DW154" t="s">
        <v>25</v>
      </c>
      <c r="DX154">
        <v>1</v>
      </c>
      <c r="DZ154" t="s">
        <v>3</v>
      </c>
      <c r="EA154" t="s">
        <v>3</v>
      </c>
      <c r="EB154" t="s">
        <v>3</v>
      </c>
      <c r="EC154" t="s">
        <v>3</v>
      </c>
      <c r="EE154">
        <v>63408733</v>
      </c>
      <c r="EF154">
        <v>1</v>
      </c>
      <c r="EG154" t="s">
        <v>28</v>
      </c>
      <c r="EH154">
        <v>0</v>
      </c>
      <c r="EI154" t="s">
        <v>3</v>
      </c>
      <c r="EJ154">
        <v>4</v>
      </c>
      <c r="EK154">
        <v>0</v>
      </c>
      <c r="EL154" t="s">
        <v>29</v>
      </c>
      <c r="EM154" t="s">
        <v>30</v>
      </c>
      <c r="EO154" t="s">
        <v>3</v>
      </c>
      <c r="EQ154">
        <v>1572864</v>
      </c>
      <c r="ER154">
        <v>159.63999999999999</v>
      </c>
      <c r="ES154">
        <v>0.01</v>
      </c>
      <c r="ET154">
        <v>0</v>
      </c>
      <c r="EU154">
        <v>0</v>
      </c>
      <c r="EV154">
        <v>159.63</v>
      </c>
      <c r="EW154">
        <v>0.3</v>
      </c>
      <c r="EX154">
        <v>0</v>
      </c>
      <c r="EY154">
        <v>0</v>
      </c>
      <c r="FQ154">
        <v>0</v>
      </c>
      <c r="FR154">
        <v>0</v>
      </c>
      <c r="FS154">
        <v>0</v>
      </c>
      <c r="FX154">
        <v>70</v>
      </c>
      <c r="FY154">
        <v>10</v>
      </c>
      <c r="GA154" t="s">
        <v>3</v>
      </c>
      <c r="GD154">
        <v>0</v>
      </c>
      <c r="GF154">
        <v>-771707717</v>
      </c>
      <c r="GG154">
        <v>2</v>
      </c>
      <c r="GH154">
        <v>1</v>
      </c>
      <c r="GI154">
        <v>-2</v>
      </c>
      <c r="GJ154">
        <v>0</v>
      </c>
      <c r="GK154">
        <f>ROUND(R154*(R12)/100,2)</f>
        <v>0</v>
      </c>
      <c r="GL154">
        <f t="shared" ref="GL154:GL159" si="115">ROUND(IF(AND(BH154=3,BI154=3,FS154&lt;&gt;0),P154,0),2)</f>
        <v>0</v>
      </c>
      <c r="GM154">
        <f t="shared" ref="GM154:GM159" si="116">ROUND(O154+X154+Y154+GK154,2)+GX154</f>
        <v>574.69000000000005</v>
      </c>
      <c r="GN154">
        <f t="shared" ref="GN154:GN159" si="117">IF(OR(BI154=0,BI154=1),GM154-GX154,0)</f>
        <v>0</v>
      </c>
      <c r="GO154">
        <f t="shared" ref="GO154:GO159" si="118">IF(BI154=2,GM154-GX154,0)</f>
        <v>0</v>
      </c>
      <c r="GP154">
        <f t="shared" ref="GP154:GP159" si="119">IF(BI154=4,GM154-GX154,0)</f>
        <v>574.69000000000005</v>
      </c>
      <c r="GR154">
        <v>0</v>
      </c>
      <c r="GS154">
        <v>3</v>
      </c>
      <c r="GT154">
        <v>0</v>
      </c>
      <c r="GU154" t="s">
        <v>3</v>
      </c>
      <c r="GV154">
        <f t="shared" ref="GV154:GV159" si="120">ROUND((GT154),6)</f>
        <v>0</v>
      </c>
      <c r="GW154">
        <v>1</v>
      </c>
      <c r="GX154">
        <f t="shared" ref="GX154:GX159" si="121">ROUND(HC154*I154,2)</f>
        <v>0</v>
      </c>
      <c r="HA154">
        <v>0</v>
      </c>
      <c r="HB154">
        <v>0</v>
      </c>
      <c r="HC154">
        <f t="shared" ref="HC154:HC159" si="122">GV154*GW154</f>
        <v>0</v>
      </c>
      <c r="HE154" t="s">
        <v>3</v>
      </c>
      <c r="HF154" t="s">
        <v>3</v>
      </c>
      <c r="HM154" t="s">
        <v>3</v>
      </c>
      <c r="HN154" t="s">
        <v>3</v>
      </c>
      <c r="HO154" t="s">
        <v>3</v>
      </c>
      <c r="HP154" t="s">
        <v>3</v>
      </c>
      <c r="HQ154" t="s">
        <v>3</v>
      </c>
      <c r="HS154">
        <v>0</v>
      </c>
      <c r="IK154">
        <v>0</v>
      </c>
    </row>
    <row r="155" spans="1:245" x14ac:dyDescent="0.2">
      <c r="A155">
        <v>17</v>
      </c>
      <c r="B155">
        <v>1</v>
      </c>
      <c r="C155">
        <f>ROW(SmtRes!A66)</f>
        <v>66</v>
      </c>
      <c r="D155">
        <f>ROW(EtalonRes!A66)</f>
        <v>66</v>
      </c>
      <c r="E155" t="s">
        <v>146</v>
      </c>
      <c r="F155" t="s">
        <v>147</v>
      </c>
      <c r="G155" t="s">
        <v>148</v>
      </c>
      <c r="H155" t="s">
        <v>25</v>
      </c>
      <c r="I155">
        <f>ROUND(31+459,9)</f>
        <v>490</v>
      </c>
      <c r="J155">
        <v>0</v>
      </c>
      <c r="K155">
        <f>ROUND(31+459,9)</f>
        <v>490</v>
      </c>
      <c r="O155">
        <f t="shared" si="93"/>
        <v>69636.350000000006</v>
      </c>
      <c r="P155">
        <f t="shared" si="94"/>
        <v>8192.7999999999993</v>
      </c>
      <c r="Q155">
        <f t="shared" si="95"/>
        <v>0</v>
      </c>
      <c r="R155">
        <f t="shared" si="96"/>
        <v>0</v>
      </c>
      <c r="S155">
        <f t="shared" si="97"/>
        <v>61443.55</v>
      </c>
      <c r="T155">
        <f t="shared" si="98"/>
        <v>0</v>
      </c>
      <c r="U155">
        <f t="shared" si="99"/>
        <v>88.2</v>
      </c>
      <c r="V155">
        <f t="shared" si="100"/>
        <v>0</v>
      </c>
      <c r="W155">
        <f t="shared" si="101"/>
        <v>0</v>
      </c>
      <c r="X155">
        <f t="shared" si="102"/>
        <v>43010.49</v>
      </c>
      <c r="Y155">
        <f t="shared" si="102"/>
        <v>6144.36</v>
      </c>
      <c r="AA155">
        <v>63640748</v>
      </c>
      <c r="AB155">
        <f t="shared" si="103"/>
        <v>142.11500000000001</v>
      </c>
      <c r="AC155">
        <f>ROUND(((ES155/2)),6)</f>
        <v>16.72</v>
      </c>
      <c r="AD155">
        <f>ROUND(((((ET155/2))-((EU155/2)))+AE155),6)</f>
        <v>0</v>
      </c>
      <c r="AE155">
        <f>ROUND(((EU155/2)),6)</f>
        <v>0</v>
      </c>
      <c r="AF155">
        <f>ROUND(((EV155/2)),6)</f>
        <v>125.395</v>
      </c>
      <c r="AG155">
        <f t="shared" si="104"/>
        <v>0</v>
      </c>
      <c r="AH155">
        <f>((EW155/2))</f>
        <v>0.18</v>
      </c>
      <c r="AI155">
        <f>((EX155/2))</f>
        <v>0</v>
      </c>
      <c r="AJ155">
        <f t="shared" si="105"/>
        <v>0</v>
      </c>
      <c r="AK155">
        <v>284.23</v>
      </c>
      <c r="AL155">
        <v>33.44</v>
      </c>
      <c r="AM155">
        <v>0</v>
      </c>
      <c r="AN155">
        <v>0</v>
      </c>
      <c r="AO155">
        <v>250.79</v>
      </c>
      <c r="AP155">
        <v>0</v>
      </c>
      <c r="AQ155">
        <v>0.36</v>
      </c>
      <c r="AR155">
        <v>0</v>
      </c>
      <c r="AS155">
        <v>0</v>
      </c>
      <c r="AT155">
        <v>70</v>
      </c>
      <c r="AU155">
        <v>10</v>
      </c>
      <c r="AV155">
        <v>1</v>
      </c>
      <c r="AW155">
        <v>1</v>
      </c>
      <c r="AZ155">
        <v>1</v>
      </c>
      <c r="BA155">
        <v>1</v>
      </c>
      <c r="BB155">
        <v>1</v>
      </c>
      <c r="BC155">
        <v>1</v>
      </c>
      <c r="BD155" t="s">
        <v>3</v>
      </c>
      <c r="BE155" t="s">
        <v>3</v>
      </c>
      <c r="BF155" t="s">
        <v>3</v>
      </c>
      <c r="BG155" t="s">
        <v>3</v>
      </c>
      <c r="BH155">
        <v>0</v>
      </c>
      <c r="BI155">
        <v>4</v>
      </c>
      <c r="BJ155" t="s">
        <v>149</v>
      </c>
      <c r="BM155">
        <v>0</v>
      </c>
      <c r="BN155">
        <v>0</v>
      </c>
      <c r="BO155" t="s">
        <v>3</v>
      </c>
      <c r="BP155">
        <v>0</v>
      </c>
      <c r="BQ155">
        <v>1</v>
      </c>
      <c r="BR155">
        <v>0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 t="s">
        <v>3</v>
      </c>
      <c r="BZ155">
        <v>70</v>
      </c>
      <c r="CA155">
        <v>10</v>
      </c>
      <c r="CB155" t="s">
        <v>3</v>
      </c>
      <c r="CE155">
        <v>0</v>
      </c>
      <c r="CF155">
        <v>0</v>
      </c>
      <c r="CG155">
        <v>0</v>
      </c>
      <c r="CM155">
        <v>0</v>
      </c>
      <c r="CN155" t="s">
        <v>3</v>
      </c>
      <c r="CO155">
        <v>0</v>
      </c>
      <c r="CP155">
        <f t="shared" si="106"/>
        <v>69636.350000000006</v>
      </c>
      <c r="CQ155">
        <f t="shared" si="107"/>
        <v>16.72</v>
      </c>
      <c r="CR155">
        <f>(((((ET155/2))*BB155-((EU155/2))*BS155)+AE155*BS155)*AV155)</f>
        <v>0</v>
      </c>
      <c r="CS155">
        <f t="shared" si="108"/>
        <v>0</v>
      </c>
      <c r="CT155">
        <f t="shared" si="109"/>
        <v>125.395</v>
      </c>
      <c r="CU155">
        <f t="shared" si="110"/>
        <v>0</v>
      </c>
      <c r="CV155">
        <f t="shared" si="111"/>
        <v>0.18</v>
      </c>
      <c r="CW155">
        <f t="shared" si="112"/>
        <v>0</v>
      </c>
      <c r="CX155">
        <f t="shared" si="112"/>
        <v>0</v>
      </c>
      <c r="CY155">
        <f t="shared" si="113"/>
        <v>43010.485000000001</v>
      </c>
      <c r="CZ155">
        <f t="shared" si="114"/>
        <v>6144.3549999999996</v>
      </c>
      <c r="DC155" t="s">
        <v>3</v>
      </c>
      <c r="DD155" t="s">
        <v>39</v>
      </c>
      <c r="DE155" t="s">
        <v>39</v>
      </c>
      <c r="DF155" t="s">
        <v>39</v>
      </c>
      <c r="DG155" t="s">
        <v>39</v>
      </c>
      <c r="DH155" t="s">
        <v>3</v>
      </c>
      <c r="DI155" t="s">
        <v>39</v>
      </c>
      <c r="DJ155" t="s">
        <v>39</v>
      </c>
      <c r="DK155" t="s">
        <v>3</v>
      </c>
      <c r="DL155" t="s">
        <v>3</v>
      </c>
      <c r="DM155" t="s">
        <v>3</v>
      </c>
      <c r="DN155">
        <v>0</v>
      </c>
      <c r="DO155">
        <v>0</v>
      </c>
      <c r="DP155">
        <v>1</v>
      </c>
      <c r="DQ155">
        <v>1</v>
      </c>
      <c r="DU155">
        <v>1010</v>
      </c>
      <c r="DV155" t="s">
        <v>25</v>
      </c>
      <c r="DW155" t="s">
        <v>25</v>
      </c>
      <c r="DX155">
        <v>1</v>
      </c>
      <c r="DZ155" t="s">
        <v>3</v>
      </c>
      <c r="EA155" t="s">
        <v>3</v>
      </c>
      <c r="EB155" t="s">
        <v>3</v>
      </c>
      <c r="EC155" t="s">
        <v>3</v>
      </c>
      <c r="EE155">
        <v>63408733</v>
      </c>
      <c r="EF155">
        <v>1</v>
      </c>
      <c r="EG155" t="s">
        <v>28</v>
      </c>
      <c r="EH155">
        <v>0</v>
      </c>
      <c r="EI155" t="s">
        <v>3</v>
      </c>
      <c r="EJ155">
        <v>4</v>
      </c>
      <c r="EK155">
        <v>0</v>
      </c>
      <c r="EL155" t="s">
        <v>29</v>
      </c>
      <c r="EM155" t="s">
        <v>30</v>
      </c>
      <c r="EO155" t="s">
        <v>3</v>
      </c>
      <c r="EQ155">
        <v>1572864</v>
      </c>
      <c r="ER155">
        <v>284.23</v>
      </c>
      <c r="ES155">
        <v>33.44</v>
      </c>
      <c r="ET155">
        <v>0</v>
      </c>
      <c r="EU155">
        <v>0</v>
      </c>
      <c r="EV155">
        <v>250.79</v>
      </c>
      <c r="EW155">
        <v>0.36</v>
      </c>
      <c r="EX155">
        <v>0</v>
      </c>
      <c r="EY155">
        <v>0</v>
      </c>
      <c r="FQ155">
        <v>0</v>
      </c>
      <c r="FR155">
        <v>0</v>
      </c>
      <c r="FS155">
        <v>0</v>
      </c>
      <c r="FX155">
        <v>70</v>
      </c>
      <c r="FY155">
        <v>10</v>
      </c>
      <c r="GA155" t="s">
        <v>3</v>
      </c>
      <c r="GD155">
        <v>0</v>
      </c>
      <c r="GF155">
        <v>-1496822933</v>
      </c>
      <c r="GG155">
        <v>2</v>
      </c>
      <c r="GH155">
        <v>1</v>
      </c>
      <c r="GI155">
        <v>-2</v>
      </c>
      <c r="GJ155">
        <v>0</v>
      </c>
      <c r="GK155">
        <f>ROUND(R155*(R12)/100,2)</f>
        <v>0</v>
      </c>
      <c r="GL155">
        <f t="shared" si="115"/>
        <v>0</v>
      </c>
      <c r="GM155">
        <f t="shared" si="116"/>
        <v>118791.2</v>
      </c>
      <c r="GN155">
        <f t="shared" si="117"/>
        <v>0</v>
      </c>
      <c r="GO155">
        <f t="shared" si="118"/>
        <v>0</v>
      </c>
      <c r="GP155">
        <f t="shared" si="119"/>
        <v>118791.2</v>
      </c>
      <c r="GR155">
        <v>0</v>
      </c>
      <c r="GS155">
        <v>3</v>
      </c>
      <c r="GT155">
        <v>0</v>
      </c>
      <c r="GU155" t="s">
        <v>3</v>
      </c>
      <c r="GV155">
        <f t="shared" si="120"/>
        <v>0</v>
      </c>
      <c r="GW155">
        <v>1</v>
      </c>
      <c r="GX155">
        <f t="shared" si="121"/>
        <v>0</v>
      </c>
      <c r="HA155">
        <v>0</v>
      </c>
      <c r="HB155">
        <v>0</v>
      </c>
      <c r="HC155">
        <f t="shared" si="122"/>
        <v>0</v>
      </c>
      <c r="HE155" t="s">
        <v>3</v>
      </c>
      <c r="HF155" t="s">
        <v>3</v>
      </c>
      <c r="HM155" t="s">
        <v>3</v>
      </c>
      <c r="HN155" t="s">
        <v>3</v>
      </c>
      <c r="HO155" t="s">
        <v>3</v>
      </c>
      <c r="HP155" t="s">
        <v>3</v>
      </c>
      <c r="HQ155" t="s">
        <v>3</v>
      </c>
      <c r="HS155">
        <v>0</v>
      </c>
      <c r="IK155">
        <v>0</v>
      </c>
    </row>
    <row r="156" spans="1:245" x14ac:dyDescent="0.2">
      <c r="A156">
        <v>17</v>
      </c>
      <c r="B156">
        <v>1</v>
      </c>
      <c r="C156">
        <f>ROW(SmtRes!A69)</f>
        <v>69</v>
      </c>
      <c r="D156">
        <f>ROW(EtalonRes!A69)</f>
        <v>69</v>
      </c>
      <c r="E156" t="s">
        <v>150</v>
      </c>
      <c r="F156" t="s">
        <v>151</v>
      </c>
      <c r="G156" t="s">
        <v>152</v>
      </c>
      <c r="H156" t="s">
        <v>25</v>
      </c>
      <c r="I156">
        <v>2</v>
      </c>
      <c r="J156">
        <v>0</v>
      </c>
      <c r="K156">
        <v>2</v>
      </c>
      <c r="O156">
        <f t="shared" si="93"/>
        <v>810.74</v>
      </c>
      <c r="P156">
        <f t="shared" si="94"/>
        <v>1.18</v>
      </c>
      <c r="Q156">
        <f t="shared" si="95"/>
        <v>1.44</v>
      </c>
      <c r="R156">
        <f t="shared" si="96"/>
        <v>0</v>
      </c>
      <c r="S156">
        <f t="shared" si="97"/>
        <v>808.12</v>
      </c>
      <c r="T156">
        <f t="shared" si="98"/>
        <v>0</v>
      </c>
      <c r="U156">
        <f t="shared" si="99"/>
        <v>1.1599999999999999</v>
      </c>
      <c r="V156">
        <f t="shared" si="100"/>
        <v>0</v>
      </c>
      <c r="W156">
        <f t="shared" si="101"/>
        <v>0</v>
      </c>
      <c r="X156">
        <f t="shared" si="102"/>
        <v>565.67999999999995</v>
      </c>
      <c r="Y156">
        <f t="shared" si="102"/>
        <v>80.81</v>
      </c>
      <c r="AA156">
        <v>63640748</v>
      </c>
      <c r="AB156">
        <f t="shared" si="103"/>
        <v>405.37</v>
      </c>
      <c r="AC156">
        <f>ROUND((ES156),6)</f>
        <v>0.59</v>
      </c>
      <c r="AD156">
        <f>ROUND((((ET156)-(EU156))+AE156),6)</f>
        <v>0.72</v>
      </c>
      <c r="AE156">
        <f t="shared" ref="AE156:AF159" si="123">ROUND((EU156),6)</f>
        <v>0</v>
      </c>
      <c r="AF156">
        <f t="shared" si="123"/>
        <v>404.06</v>
      </c>
      <c r="AG156">
        <f t="shared" si="104"/>
        <v>0</v>
      </c>
      <c r="AH156">
        <f t="shared" ref="AH156:AI159" si="124">(EW156)</f>
        <v>0.57999999999999996</v>
      </c>
      <c r="AI156">
        <f t="shared" si="124"/>
        <v>0</v>
      </c>
      <c r="AJ156">
        <f t="shared" si="105"/>
        <v>0</v>
      </c>
      <c r="AK156">
        <v>405.37</v>
      </c>
      <c r="AL156">
        <v>0.59</v>
      </c>
      <c r="AM156">
        <v>0.72</v>
      </c>
      <c r="AN156">
        <v>0</v>
      </c>
      <c r="AO156">
        <v>404.06</v>
      </c>
      <c r="AP156">
        <v>0</v>
      </c>
      <c r="AQ156">
        <v>0.57999999999999996</v>
      </c>
      <c r="AR156">
        <v>0</v>
      </c>
      <c r="AS156">
        <v>0</v>
      </c>
      <c r="AT156">
        <v>70</v>
      </c>
      <c r="AU156">
        <v>10</v>
      </c>
      <c r="AV156">
        <v>1</v>
      </c>
      <c r="AW156">
        <v>1</v>
      </c>
      <c r="AZ156">
        <v>1</v>
      </c>
      <c r="BA156">
        <v>1</v>
      </c>
      <c r="BB156">
        <v>1</v>
      </c>
      <c r="BC156">
        <v>1</v>
      </c>
      <c r="BD156" t="s">
        <v>3</v>
      </c>
      <c r="BE156" t="s">
        <v>3</v>
      </c>
      <c r="BF156" t="s">
        <v>3</v>
      </c>
      <c r="BG156" t="s">
        <v>3</v>
      </c>
      <c r="BH156">
        <v>0</v>
      </c>
      <c r="BI156">
        <v>4</v>
      </c>
      <c r="BJ156" t="s">
        <v>153</v>
      </c>
      <c r="BM156">
        <v>0</v>
      </c>
      <c r="BN156">
        <v>0</v>
      </c>
      <c r="BO156" t="s">
        <v>3</v>
      </c>
      <c r="BP156">
        <v>0</v>
      </c>
      <c r="BQ156">
        <v>1</v>
      </c>
      <c r="BR156">
        <v>0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1</v>
      </c>
      <c r="BY156" t="s">
        <v>3</v>
      </c>
      <c r="BZ156">
        <v>70</v>
      </c>
      <c r="CA156">
        <v>10</v>
      </c>
      <c r="CB156" t="s">
        <v>3</v>
      </c>
      <c r="CE156">
        <v>0</v>
      </c>
      <c r="CF156">
        <v>0</v>
      </c>
      <c r="CG156">
        <v>0</v>
      </c>
      <c r="CM156">
        <v>0</v>
      </c>
      <c r="CN156" t="s">
        <v>3</v>
      </c>
      <c r="CO156">
        <v>0</v>
      </c>
      <c r="CP156">
        <f t="shared" si="106"/>
        <v>810.74</v>
      </c>
      <c r="CQ156">
        <f t="shared" si="107"/>
        <v>0.59</v>
      </c>
      <c r="CR156">
        <f>((((ET156)*BB156-(EU156)*BS156)+AE156*BS156)*AV156)</f>
        <v>0.72</v>
      </c>
      <c r="CS156">
        <f t="shared" si="108"/>
        <v>0</v>
      </c>
      <c r="CT156">
        <f t="shared" si="109"/>
        <v>404.06</v>
      </c>
      <c r="CU156">
        <f t="shared" si="110"/>
        <v>0</v>
      </c>
      <c r="CV156">
        <f t="shared" si="111"/>
        <v>0.57999999999999996</v>
      </c>
      <c r="CW156">
        <f t="shared" si="112"/>
        <v>0</v>
      </c>
      <c r="CX156">
        <f t="shared" si="112"/>
        <v>0</v>
      </c>
      <c r="CY156">
        <f t="shared" si="113"/>
        <v>565.68399999999997</v>
      </c>
      <c r="CZ156">
        <f t="shared" si="114"/>
        <v>80.811999999999998</v>
      </c>
      <c r="DC156" t="s">
        <v>3</v>
      </c>
      <c r="DD156" t="s">
        <v>3</v>
      </c>
      <c r="DE156" t="s">
        <v>3</v>
      </c>
      <c r="DF156" t="s">
        <v>3</v>
      </c>
      <c r="DG156" t="s">
        <v>3</v>
      </c>
      <c r="DH156" t="s">
        <v>3</v>
      </c>
      <c r="DI156" t="s">
        <v>3</v>
      </c>
      <c r="DJ156" t="s">
        <v>3</v>
      </c>
      <c r="DK156" t="s">
        <v>3</v>
      </c>
      <c r="DL156" t="s">
        <v>3</v>
      </c>
      <c r="DM156" t="s">
        <v>3</v>
      </c>
      <c r="DN156">
        <v>0</v>
      </c>
      <c r="DO156">
        <v>0</v>
      </c>
      <c r="DP156">
        <v>1</v>
      </c>
      <c r="DQ156">
        <v>1</v>
      </c>
      <c r="DU156">
        <v>1010</v>
      </c>
      <c r="DV156" t="s">
        <v>25</v>
      </c>
      <c r="DW156" t="s">
        <v>25</v>
      </c>
      <c r="DX156">
        <v>1</v>
      </c>
      <c r="DZ156" t="s">
        <v>3</v>
      </c>
      <c r="EA156" t="s">
        <v>3</v>
      </c>
      <c r="EB156" t="s">
        <v>3</v>
      </c>
      <c r="EC156" t="s">
        <v>3</v>
      </c>
      <c r="EE156">
        <v>63408733</v>
      </c>
      <c r="EF156">
        <v>1</v>
      </c>
      <c r="EG156" t="s">
        <v>28</v>
      </c>
      <c r="EH156">
        <v>0</v>
      </c>
      <c r="EI156" t="s">
        <v>3</v>
      </c>
      <c r="EJ156">
        <v>4</v>
      </c>
      <c r="EK156">
        <v>0</v>
      </c>
      <c r="EL156" t="s">
        <v>29</v>
      </c>
      <c r="EM156" t="s">
        <v>30</v>
      </c>
      <c r="EO156" t="s">
        <v>3</v>
      </c>
      <c r="EQ156">
        <v>1572864</v>
      </c>
      <c r="ER156">
        <v>405.37</v>
      </c>
      <c r="ES156">
        <v>0.59</v>
      </c>
      <c r="ET156">
        <v>0.72</v>
      </c>
      <c r="EU156">
        <v>0</v>
      </c>
      <c r="EV156">
        <v>404.06</v>
      </c>
      <c r="EW156">
        <v>0.57999999999999996</v>
      </c>
      <c r="EX156">
        <v>0</v>
      </c>
      <c r="EY156">
        <v>0</v>
      </c>
      <c r="FQ156">
        <v>0</v>
      </c>
      <c r="FR156">
        <v>0</v>
      </c>
      <c r="FS156">
        <v>0</v>
      </c>
      <c r="FX156">
        <v>70</v>
      </c>
      <c r="FY156">
        <v>10</v>
      </c>
      <c r="GA156" t="s">
        <v>3</v>
      </c>
      <c r="GD156">
        <v>0</v>
      </c>
      <c r="GF156">
        <v>594123700</v>
      </c>
      <c r="GG156">
        <v>2</v>
      </c>
      <c r="GH156">
        <v>1</v>
      </c>
      <c r="GI156">
        <v>-2</v>
      </c>
      <c r="GJ156">
        <v>0</v>
      </c>
      <c r="GK156">
        <f>ROUND(R156*(R12)/100,2)</f>
        <v>0</v>
      </c>
      <c r="GL156">
        <f t="shared" si="115"/>
        <v>0</v>
      </c>
      <c r="GM156">
        <f t="shared" si="116"/>
        <v>1457.23</v>
      </c>
      <c r="GN156">
        <f t="shared" si="117"/>
        <v>0</v>
      </c>
      <c r="GO156">
        <f t="shared" si="118"/>
        <v>0</v>
      </c>
      <c r="GP156">
        <f t="shared" si="119"/>
        <v>1457.23</v>
      </c>
      <c r="GR156">
        <v>0</v>
      </c>
      <c r="GS156">
        <v>3</v>
      </c>
      <c r="GT156">
        <v>0</v>
      </c>
      <c r="GU156" t="s">
        <v>3</v>
      </c>
      <c r="GV156">
        <f t="shared" si="120"/>
        <v>0</v>
      </c>
      <c r="GW156">
        <v>1</v>
      </c>
      <c r="GX156">
        <f t="shared" si="121"/>
        <v>0</v>
      </c>
      <c r="HA156">
        <v>0</v>
      </c>
      <c r="HB156">
        <v>0</v>
      </c>
      <c r="HC156">
        <f t="shared" si="122"/>
        <v>0</v>
      </c>
      <c r="HE156" t="s">
        <v>3</v>
      </c>
      <c r="HF156" t="s">
        <v>3</v>
      </c>
      <c r="HM156" t="s">
        <v>3</v>
      </c>
      <c r="HN156" t="s">
        <v>3</v>
      </c>
      <c r="HO156" t="s">
        <v>3</v>
      </c>
      <c r="HP156" t="s">
        <v>3</v>
      </c>
      <c r="HQ156" t="s">
        <v>3</v>
      </c>
      <c r="HS156">
        <v>0</v>
      </c>
      <c r="IK156">
        <v>0</v>
      </c>
    </row>
    <row r="157" spans="1:245" x14ac:dyDescent="0.2">
      <c r="A157">
        <v>17</v>
      </c>
      <c r="B157">
        <v>1</v>
      </c>
      <c r="C157">
        <f>ROW(SmtRes!A72)</f>
        <v>72</v>
      </c>
      <c r="D157">
        <f>ROW(EtalonRes!A72)</f>
        <v>72</v>
      </c>
      <c r="E157" t="s">
        <v>154</v>
      </c>
      <c r="F157" t="s">
        <v>155</v>
      </c>
      <c r="G157" t="s">
        <v>389</v>
      </c>
      <c r="H157" t="s">
        <v>25</v>
      </c>
      <c r="I157">
        <v>53</v>
      </c>
      <c r="J157">
        <v>0</v>
      </c>
      <c r="K157">
        <v>53</v>
      </c>
      <c r="O157">
        <f t="shared" si="93"/>
        <v>3709.47</v>
      </c>
      <c r="P157">
        <f t="shared" si="94"/>
        <v>12.72</v>
      </c>
      <c r="Q157">
        <f t="shared" si="95"/>
        <v>4.7699999999999996</v>
      </c>
      <c r="R157">
        <f t="shared" si="96"/>
        <v>0</v>
      </c>
      <c r="S157">
        <f t="shared" si="97"/>
        <v>3691.98</v>
      </c>
      <c r="T157">
        <f t="shared" si="98"/>
        <v>0</v>
      </c>
      <c r="U157">
        <f t="shared" si="99"/>
        <v>5.3000000000000007</v>
      </c>
      <c r="V157">
        <f t="shared" si="100"/>
        <v>0</v>
      </c>
      <c r="W157">
        <f t="shared" si="101"/>
        <v>0</v>
      </c>
      <c r="X157">
        <f t="shared" si="102"/>
        <v>2584.39</v>
      </c>
      <c r="Y157">
        <f t="shared" si="102"/>
        <v>369.2</v>
      </c>
      <c r="AA157">
        <v>63640748</v>
      </c>
      <c r="AB157">
        <f t="shared" si="103"/>
        <v>69.989999999999995</v>
      </c>
      <c r="AC157">
        <f>ROUND((ES157),6)</f>
        <v>0.24</v>
      </c>
      <c r="AD157">
        <f>ROUND((((ET157)-(EU157))+AE157),6)</f>
        <v>0.09</v>
      </c>
      <c r="AE157">
        <f t="shared" si="123"/>
        <v>0</v>
      </c>
      <c r="AF157">
        <f t="shared" si="123"/>
        <v>69.66</v>
      </c>
      <c r="AG157">
        <f t="shared" si="104"/>
        <v>0</v>
      </c>
      <c r="AH157">
        <f t="shared" si="124"/>
        <v>0.1</v>
      </c>
      <c r="AI157">
        <f t="shared" si="124"/>
        <v>0</v>
      </c>
      <c r="AJ157">
        <f t="shared" si="105"/>
        <v>0</v>
      </c>
      <c r="AK157">
        <v>69.989999999999995</v>
      </c>
      <c r="AL157">
        <v>0.24</v>
      </c>
      <c r="AM157">
        <v>0.09</v>
      </c>
      <c r="AN157">
        <v>0</v>
      </c>
      <c r="AO157">
        <v>69.66</v>
      </c>
      <c r="AP157">
        <v>0</v>
      </c>
      <c r="AQ157">
        <v>0.1</v>
      </c>
      <c r="AR157">
        <v>0</v>
      </c>
      <c r="AS157">
        <v>0</v>
      </c>
      <c r="AT157">
        <v>70</v>
      </c>
      <c r="AU157">
        <v>10</v>
      </c>
      <c r="AV157">
        <v>1</v>
      </c>
      <c r="AW157">
        <v>1</v>
      </c>
      <c r="AZ157">
        <v>1</v>
      </c>
      <c r="BA157">
        <v>1</v>
      </c>
      <c r="BB157">
        <v>1</v>
      </c>
      <c r="BC157">
        <v>1</v>
      </c>
      <c r="BD157" t="s">
        <v>3</v>
      </c>
      <c r="BE157" t="s">
        <v>3</v>
      </c>
      <c r="BF157" t="s">
        <v>3</v>
      </c>
      <c r="BG157" t="s">
        <v>3</v>
      </c>
      <c r="BH157">
        <v>0</v>
      </c>
      <c r="BI157">
        <v>4</v>
      </c>
      <c r="BJ157" t="s">
        <v>156</v>
      </c>
      <c r="BM157">
        <v>0</v>
      </c>
      <c r="BN157">
        <v>0</v>
      </c>
      <c r="BO157" t="s">
        <v>3</v>
      </c>
      <c r="BP157">
        <v>0</v>
      </c>
      <c r="BQ157">
        <v>1</v>
      </c>
      <c r="BR157">
        <v>0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 t="s">
        <v>3</v>
      </c>
      <c r="BZ157">
        <v>70</v>
      </c>
      <c r="CA157">
        <v>10</v>
      </c>
      <c r="CB157" t="s">
        <v>3</v>
      </c>
      <c r="CE157">
        <v>0</v>
      </c>
      <c r="CF157">
        <v>0</v>
      </c>
      <c r="CG157">
        <v>0</v>
      </c>
      <c r="CM157">
        <v>0</v>
      </c>
      <c r="CN157" t="s">
        <v>3</v>
      </c>
      <c r="CO157">
        <v>0</v>
      </c>
      <c r="CP157">
        <f t="shared" si="106"/>
        <v>3709.47</v>
      </c>
      <c r="CQ157">
        <f t="shared" si="107"/>
        <v>0.24</v>
      </c>
      <c r="CR157">
        <f>((((ET157)*BB157-(EU157)*BS157)+AE157*BS157)*AV157)</f>
        <v>0.09</v>
      </c>
      <c r="CS157">
        <f t="shared" si="108"/>
        <v>0</v>
      </c>
      <c r="CT157">
        <f t="shared" si="109"/>
        <v>69.66</v>
      </c>
      <c r="CU157">
        <f t="shared" si="110"/>
        <v>0</v>
      </c>
      <c r="CV157">
        <f t="shared" si="111"/>
        <v>0.1</v>
      </c>
      <c r="CW157">
        <f t="shared" si="112"/>
        <v>0</v>
      </c>
      <c r="CX157">
        <f t="shared" si="112"/>
        <v>0</v>
      </c>
      <c r="CY157">
        <f t="shared" si="113"/>
        <v>2584.386</v>
      </c>
      <c r="CZ157">
        <f t="shared" si="114"/>
        <v>369.19800000000004</v>
      </c>
      <c r="DC157" t="s">
        <v>3</v>
      </c>
      <c r="DD157" t="s">
        <v>3</v>
      </c>
      <c r="DE157" t="s">
        <v>3</v>
      </c>
      <c r="DF157" t="s">
        <v>3</v>
      </c>
      <c r="DG157" t="s">
        <v>3</v>
      </c>
      <c r="DH157" t="s">
        <v>3</v>
      </c>
      <c r="DI157" t="s">
        <v>3</v>
      </c>
      <c r="DJ157" t="s">
        <v>3</v>
      </c>
      <c r="DK157" t="s">
        <v>3</v>
      </c>
      <c r="DL157" t="s">
        <v>3</v>
      </c>
      <c r="DM157" t="s">
        <v>3</v>
      </c>
      <c r="DN157">
        <v>0</v>
      </c>
      <c r="DO157">
        <v>0</v>
      </c>
      <c r="DP157">
        <v>1</v>
      </c>
      <c r="DQ157">
        <v>1</v>
      </c>
      <c r="DU157">
        <v>1010</v>
      </c>
      <c r="DV157" t="s">
        <v>25</v>
      </c>
      <c r="DW157" t="s">
        <v>25</v>
      </c>
      <c r="DX157">
        <v>1</v>
      </c>
      <c r="DZ157" t="s">
        <v>3</v>
      </c>
      <c r="EA157" t="s">
        <v>3</v>
      </c>
      <c r="EB157" t="s">
        <v>3</v>
      </c>
      <c r="EC157" t="s">
        <v>3</v>
      </c>
      <c r="EE157">
        <v>63408733</v>
      </c>
      <c r="EF157">
        <v>1</v>
      </c>
      <c r="EG157" t="s">
        <v>28</v>
      </c>
      <c r="EH157">
        <v>0</v>
      </c>
      <c r="EI157" t="s">
        <v>3</v>
      </c>
      <c r="EJ157">
        <v>4</v>
      </c>
      <c r="EK157">
        <v>0</v>
      </c>
      <c r="EL157" t="s">
        <v>29</v>
      </c>
      <c r="EM157" t="s">
        <v>30</v>
      </c>
      <c r="EO157" t="s">
        <v>3</v>
      </c>
      <c r="EQ157">
        <v>1572864</v>
      </c>
      <c r="ER157">
        <v>69.989999999999995</v>
      </c>
      <c r="ES157">
        <v>0.24</v>
      </c>
      <c r="ET157">
        <v>0.09</v>
      </c>
      <c r="EU157">
        <v>0</v>
      </c>
      <c r="EV157">
        <v>69.66</v>
      </c>
      <c r="EW157">
        <v>0.1</v>
      </c>
      <c r="EX157">
        <v>0</v>
      </c>
      <c r="EY157">
        <v>0</v>
      </c>
      <c r="FQ157">
        <v>0</v>
      </c>
      <c r="FR157">
        <v>0</v>
      </c>
      <c r="FS157">
        <v>0</v>
      </c>
      <c r="FX157">
        <v>70</v>
      </c>
      <c r="FY157">
        <v>10</v>
      </c>
      <c r="GA157" t="s">
        <v>3</v>
      </c>
      <c r="GD157">
        <v>0</v>
      </c>
      <c r="GF157">
        <v>965055260</v>
      </c>
      <c r="GG157">
        <v>2</v>
      </c>
      <c r="GH157">
        <v>1</v>
      </c>
      <c r="GI157">
        <v>-2</v>
      </c>
      <c r="GJ157">
        <v>0</v>
      </c>
      <c r="GK157">
        <f>ROUND(R157*(R12)/100,2)</f>
        <v>0</v>
      </c>
      <c r="GL157">
        <f t="shared" si="115"/>
        <v>0</v>
      </c>
      <c r="GM157">
        <f t="shared" si="116"/>
        <v>6663.06</v>
      </c>
      <c r="GN157">
        <f t="shared" si="117"/>
        <v>0</v>
      </c>
      <c r="GO157">
        <f t="shared" si="118"/>
        <v>0</v>
      </c>
      <c r="GP157">
        <f t="shared" si="119"/>
        <v>6663.06</v>
      </c>
      <c r="GR157">
        <v>0</v>
      </c>
      <c r="GS157">
        <v>3</v>
      </c>
      <c r="GT157">
        <v>0</v>
      </c>
      <c r="GU157" t="s">
        <v>3</v>
      </c>
      <c r="GV157">
        <f t="shared" si="120"/>
        <v>0</v>
      </c>
      <c r="GW157">
        <v>1</v>
      </c>
      <c r="GX157">
        <f t="shared" si="121"/>
        <v>0</v>
      </c>
      <c r="HA157">
        <v>0</v>
      </c>
      <c r="HB157">
        <v>0</v>
      </c>
      <c r="HC157">
        <f t="shared" si="122"/>
        <v>0</v>
      </c>
      <c r="HE157" t="s">
        <v>3</v>
      </c>
      <c r="HF157" t="s">
        <v>3</v>
      </c>
      <c r="HM157" t="s">
        <v>3</v>
      </c>
      <c r="HN157" t="s">
        <v>3</v>
      </c>
      <c r="HO157" t="s">
        <v>3</v>
      </c>
      <c r="HP157" t="s">
        <v>3</v>
      </c>
      <c r="HQ157" t="s">
        <v>3</v>
      </c>
      <c r="HS157">
        <v>0</v>
      </c>
      <c r="IK157">
        <v>0</v>
      </c>
    </row>
    <row r="158" spans="1:245" x14ac:dyDescent="0.2">
      <c r="A158">
        <v>17</v>
      </c>
      <c r="B158">
        <v>1</v>
      </c>
      <c r="C158">
        <f>ROW(SmtRes!A76)</f>
        <v>76</v>
      </c>
      <c r="D158">
        <f>ROW(EtalonRes!A76)</f>
        <v>76</v>
      </c>
      <c r="E158" t="s">
        <v>3</v>
      </c>
      <c r="F158" t="s">
        <v>157</v>
      </c>
      <c r="G158" t="s">
        <v>158</v>
      </c>
      <c r="H158" t="s">
        <v>25</v>
      </c>
      <c r="I158">
        <v>5</v>
      </c>
      <c r="J158">
        <v>0</v>
      </c>
      <c r="K158">
        <v>5</v>
      </c>
      <c r="O158">
        <f t="shared" si="93"/>
        <v>2527.1999999999998</v>
      </c>
      <c r="P158">
        <f t="shared" si="94"/>
        <v>19.25</v>
      </c>
      <c r="Q158">
        <f t="shared" si="95"/>
        <v>0</v>
      </c>
      <c r="R158">
        <f t="shared" si="96"/>
        <v>0</v>
      </c>
      <c r="S158">
        <f t="shared" si="97"/>
        <v>2507.9499999999998</v>
      </c>
      <c r="T158">
        <f t="shared" si="98"/>
        <v>0</v>
      </c>
      <c r="U158">
        <f t="shared" si="99"/>
        <v>3.5999999999999996</v>
      </c>
      <c r="V158">
        <f t="shared" si="100"/>
        <v>0</v>
      </c>
      <c r="W158">
        <f t="shared" si="101"/>
        <v>0</v>
      </c>
      <c r="X158">
        <f t="shared" si="102"/>
        <v>1755.57</v>
      </c>
      <c r="Y158">
        <f t="shared" si="102"/>
        <v>250.8</v>
      </c>
      <c r="AA158">
        <v>-1</v>
      </c>
      <c r="AB158">
        <f t="shared" si="103"/>
        <v>505.44</v>
      </c>
      <c r="AC158">
        <f>ROUND((ES158),6)</f>
        <v>3.85</v>
      </c>
      <c r="AD158">
        <f>ROUND((((ET158)-(EU158))+AE158),6)</f>
        <v>0</v>
      </c>
      <c r="AE158">
        <f t="shared" si="123"/>
        <v>0</v>
      </c>
      <c r="AF158">
        <f t="shared" si="123"/>
        <v>501.59</v>
      </c>
      <c r="AG158">
        <f t="shared" si="104"/>
        <v>0</v>
      </c>
      <c r="AH158">
        <f t="shared" si="124"/>
        <v>0.72</v>
      </c>
      <c r="AI158">
        <f t="shared" si="124"/>
        <v>0</v>
      </c>
      <c r="AJ158">
        <f t="shared" si="105"/>
        <v>0</v>
      </c>
      <c r="AK158">
        <v>505.44</v>
      </c>
      <c r="AL158">
        <v>3.85</v>
      </c>
      <c r="AM158">
        <v>0</v>
      </c>
      <c r="AN158">
        <v>0</v>
      </c>
      <c r="AO158">
        <v>501.59</v>
      </c>
      <c r="AP158">
        <v>0</v>
      </c>
      <c r="AQ158">
        <v>0.72</v>
      </c>
      <c r="AR158">
        <v>0</v>
      </c>
      <c r="AS158">
        <v>0</v>
      </c>
      <c r="AT158">
        <v>70</v>
      </c>
      <c r="AU158">
        <v>10</v>
      </c>
      <c r="AV158">
        <v>1</v>
      </c>
      <c r="AW158">
        <v>1</v>
      </c>
      <c r="AZ158">
        <v>1</v>
      </c>
      <c r="BA158">
        <v>1</v>
      </c>
      <c r="BB158">
        <v>1</v>
      </c>
      <c r="BC158">
        <v>1</v>
      </c>
      <c r="BD158" t="s">
        <v>3</v>
      </c>
      <c r="BE158" t="s">
        <v>3</v>
      </c>
      <c r="BF158" t="s">
        <v>3</v>
      </c>
      <c r="BG158" t="s">
        <v>3</v>
      </c>
      <c r="BH158">
        <v>0</v>
      </c>
      <c r="BI158">
        <v>4</v>
      </c>
      <c r="BJ158" t="s">
        <v>159</v>
      </c>
      <c r="BM158">
        <v>0</v>
      </c>
      <c r="BN158">
        <v>0</v>
      </c>
      <c r="BO158" t="s">
        <v>3</v>
      </c>
      <c r="BP158">
        <v>0</v>
      </c>
      <c r="BQ158">
        <v>1</v>
      </c>
      <c r="BR158">
        <v>0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 t="s">
        <v>3</v>
      </c>
      <c r="BZ158">
        <v>70</v>
      </c>
      <c r="CA158">
        <v>10</v>
      </c>
      <c r="CB158" t="s">
        <v>3</v>
      </c>
      <c r="CE158">
        <v>0</v>
      </c>
      <c r="CF158">
        <v>0</v>
      </c>
      <c r="CG158">
        <v>0</v>
      </c>
      <c r="CM158">
        <v>0</v>
      </c>
      <c r="CN158" t="s">
        <v>3</v>
      </c>
      <c r="CO158">
        <v>0</v>
      </c>
      <c r="CP158">
        <f t="shared" si="106"/>
        <v>2527.1999999999998</v>
      </c>
      <c r="CQ158">
        <f t="shared" si="107"/>
        <v>3.85</v>
      </c>
      <c r="CR158">
        <f>((((ET158)*BB158-(EU158)*BS158)+AE158*BS158)*AV158)</f>
        <v>0</v>
      </c>
      <c r="CS158">
        <f t="shared" si="108"/>
        <v>0</v>
      </c>
      <c r="CT158">
        <f t="shared" si="109"/>
        <v>501.59</v>
      </c>
      <c r="CU158">
        <f t="shared" si="110"/>
        <v>0</v>
      </c>
      <c r="CV158">
        <f t="shared" si="111"/>
        <v>0.72</v>
      </c>
      <c r="CW158">
        <f t="shared" si="112"/>
        <v>0</v>
      </c>
      <c r="CX158">
        <f t="shared" si="112"/>
        <v>0</v>
      </c>
      <c r="CY158">
        <f t="shared" si="113"/>
        <v>1755.5650000000001</v>
      </c>
      <c r="CZ158">
        <f t="shared" si="114"/>
        <v>250.79499999999999</v>
      </c>
      <c r="DC158" t="s">
        <v>3</v>
      </c>
      <c r="DD158" t="s">
        <v>3</v>
      </c>
      <c r="DE158" t="s">
        <v>3</v>
      </c>
      <c r="DF158" t="s">
        <v>3</v>
      </c>
      <c r="DG158" t="s">
        <v>3</v>
      </c>
      <c r="DH158" t="s">
        <v>3</v>
      </c>
      <c r="DI158" t="s">
        <v>3</v>
      </c>
      <c r="DJ158" t="s">
        <v>3</v>
      </c>
      <c r="DK158" t="s">
        <v>3</v>
      </c>
      <c r="DL158" t="s">
        <v>3</v>
      </c>
      <c r="DM158" t="s">
        <v>3</v>
      </c>
      <c r="DN158">
        <v>0</v>
      </c>
      <c r="DO158">
        <v>0</v>
      </c>
      <c r="DP158">
        <v>1</v>
      </c>
      <c r="DQ158">
        <v>1</v>
      </c>
      <c r="DU158">
        <v>1010</v>
      </c>
      <c r="DV158" t="s">
        <v>25</v>
      </c>
      <c r="DW158" t="s">
        <v>25</v>
      </c>
      <c r="DX158">
        <v>1</v>
      </c>
      <c r="DZ158" t="s">
        <v>3</v>
      </c>
      <c r="EA158" t="s">
        <v>3</v>
      </c>
      <c r="EB158" t="s">
        <v>3</v>
      </c>
      <c r="EC158" t="s">
        <v>3</v>
      </c>
      <c r="EE158">
        <v>63408733</v>
      </c>
      <c r="EF158">
        <v>1</v>
      </c>
      <c r="EG158" t="s">
        <v>28</v>
      </c>
      <c r="EH158">
        <v>0</v>
      </c>
      <c r="EI158" t="s">
        <v>3</v>
      </c>
      <c r="EJ158">
        <v>4</v>
      </c>
      <c r="EK158">
        <v>0</v>
      </c>
      <c r="EL158" t="s">
        <v>29</v>
      </c>
      <c r="EM158" t="s">
        <v>30</v>
      </c>
      <c r="EO158" t="s">
        <v>3</v>
      </c>
      <c r="EQ158">
        <v>1024</v>
      </c>
      <c r="ER158">
        <v>505.44</v>
      </c>
      <c r="ES158">
        <v>3.85</v>
      </c>
      <c r="ET158">
        <v>0</v>
      </c>
      <c r="EU158">
        <v>0</v>
      </c>
      <c r="EV158">
        <v>501.59</v>
      </c>
      <c r="EW158">
        <v>0.72</v>
      </c>
      <c r="EX158">
        <v>0</v>
      </c>
      <c r="EY158">
        <v>0</v>
      </c>
      <c r="FQ158">
        <v>0</v>
      </c>
      <c r="FR158">
        <v>0</v>
      </c>
      <c r="FS158">
        <v>0</v>
      </c>
      <c r="FX158">
        <v>70</v>
      </c>
      <c r="FY158">
        <v>10</v>
      </c>
      <c r="GA158" t="s">
        <v>3</v>
      </c>
      <c r="GD158">
        <v>0</v>
      </c>
      <c r="GF158">
        <v>1781036752</v>
      </c>
      <c r="GG158">
        <v>2</v>
      </c>
      <c r="GH158">
        <v>1</v>
      </c>
      <c r="GI158">
        <v>-2</v>
      </c>
      <c r="GJ158">
        <v>0</v>
      </c>
      <c r="GK158">
        <f>ROUND(R158*(R12)/100,2)</f>
        <v>0</v>
      </c>
      <c r="GL158">
        <f t="shared" si="115"/>
        <v>0</v>
      </c>
      <c r="GM158">
        <f t="shared" si="116"/>
        <v>4533.57</v>
      </c>
      <c r="GN158">
        <f t="shared" si="117"/>
        <v>0</v>
      </c>
      <c r="GO158">
        <f t="shared" si="118"/>
        <v>0</v>
      </c>
      <c r="GP158">
        <f t="shared" si="119"/>
        <v>4533.57</v>
      </c>
      <c r="GR158">
        <v>0</v>
      </c>
      <c r="GS158">
        <v>3</v>
      </c>
      <c r="GT158">
        <v>0</v>
      </c>
      <c r="GU158" t="s">
        <v>3</v>
      </c>
      <c r="GV158">
        <f t="shared" si="120"/>
        <v>0</v>
      </c>
      <c r="GW158">
        <v>1</v>
      </c>
      <c r="GX158">
        <f t="shared" si="121"/>
        <v>0</v>
      </c>
      <c r="HA158">
        <v>0</v>
      </c>
      <c r="HB158">
        <v>0</v>
      </c>
      <c r="HC158">
        <f t="shared" si="122"/>
        <v>0</v>
      </c>
      <c r="HE158" t="s">
        <v>3</v>
      </c>
      <c r="HF158" t="s">
        <v>3</v>
      </c>
      <c r="HM158" t="s">
        <v>3</v>
      </c>
      <c r="HN158" t="s">
        <v>3</v>
      </c>
      <c r="HO158" t="s">
        <v>3</v>
      </c>
      <c r="HP158" t="s">
        <v>3</v>
      </c>
      <c r="HQ158" t="s">
        <v>3</v>
      </c>
      <c r="HS158">
        <v>0</v>
      </c>
      <c r="IK158">
        <v>0</v>
      </c>
    </row>
    <row r="159" spans="1:245" x14ac:dyDescent="0.2">
      <c r="A159">
        <v>17</v>
      </c>
      <c r="B159">
        <v>1</v>
      </c>
      <c r="C159">
        <f>ROW(SmtRes!A79)</f>
        <v>79</v>
      </c>
      <c r="D159">
        <f>ROW(EtalonRes!A79)</f>
        <v>79</v>
      </c>
      <c r="E159" t="s">
        <v>3</v>
      </c>
      <c r="F159" t="s">
        <v>160</v>
      </c>
      <c r="G159" t="s">
        <v>161</v>
      </c>
      <c r="H159" t="s">
        <v>25</v>
      </c>
      <c r="I159">
        <v>3</v>
      </c>
      <c r="J159">
        <v>0</v>
      </c>
      <c r="K159">
        <v>3</v>
      </c>
      <c r="O159">
        <f t="shared" si="93"/>
        <v>6834.51</v>
      </c>
      <c r="P159">
        <f t="shared" si="94"/>
        <v>17.579999999999998</v>
      </c>
      <c r="Q159">
        <f t="shared" si="95"/>
        <v>0</v>
      </c>
      <c r="R159">
        <f t="shared" si="96"/>
        <v>0</v>
      </c>
      <c r="S159">
        <f t="shared" si="97"/>
        <v>6816.93</v>
      </c>
      <c r="T159">
        <f t="shared" si="98"/>
        <v>0</v>
      </c>
      <c r="U159">
        <f t="shared" si="99"/>
        <v>9.1499999999999986</v>
      </c>
      <c r="V159">
        <f t="shared" si="100"/>
        <v>0</v>
      </c>
      <c r="W159">
        <f t="shared" si="101"/>
        <v>0</v>
      </c>
      <c r="X159">
        <f t="shared" si="102"/>
        <v>4771.8500000000004</v>
      </c>
      <c r="Y159">
        <f t="shared" si="102"/>
        <v>681.69</v>
      </c>
      <c r="AA159">
        <v>-1</v>
      </c>
      <c r="AB159">
        <f t="shared" si="103"/>
        <v>2278.17</v>
      </c>
      <c r="AC159">
        <f>ROUND((ES159),6)</f>
        <v>5.86</v>
      </c>
      <c r="AD159">
        <f>ROUND((((ET159)-(EU159))+AE159),6)</f>
        <v>0</v>
      </c>
      <c r="AE159">
        <f t="shared" si="123"/>
        <v>0</v>
      </c>
      <c r="AF159">
        <f t="shared" si="123"/>
        <v>2272.31</v>
      </c>
      <c r="AG159">
        <f t="shared" si="104"/>
        <v>0</v>
      </c>
      <c r="AH159">
        <f t="shared" si="124"/>
        <v>3.05</v>
      </c>
      <c r="AI159">
        <f t="shared" si="124"/>
        <v>0</v>
      </c>
      <c r="AJ159">
        <f t="shared" si="105"/>
        <v>0</v>
      </c>
      <c r="AK159">
        <v>2278.17</v>
      </c>
      <c r="AL159">
        <v>5.86</v>
      </c>
      <c r="AM159">
        <v>0</v>
      </c>
      <c r="AN159">
        <v>0</v>
      </c>
      <c r="AO159">
        <v>2272.31</v>
      </c>
      <c r="AP159">
        <v>0</v>
      </c>
      <c r="AQ159">
        <v>3.05</v>
      </c>
      <c r="AR159">
        <v>0</v>
      </c>
      <c r="AS159">
        <v>0</v>
      </c>
      <c r="AT159">
        <v>70</v>
      </c>
      <c r="AU159">
        <v>10</v>
      </c>
      <c r="AV159">
        <v>1</v>
      </c>
      <c r="AW159">
        <v>1</v>
      </c>
      <c r="AZ159">
        <v>1</v>
      </c>
      <c r="BA159">
        <v>1</v>
      </c>
      <c r="BB159">
        <v>1</v>
      </c>
      <c r="BC159">
        <v>1</v>
      </c>
      <c r="BD159" t="s">
        <v>3</v>
      </c>
      <c r="BE159" t="s">
        <v>3</v>
      </c>
      <c r="BF159" t="s">
        <v>3</v>
      </c>
      <c r="BG159" t="s">
        <v>3</v>
      </c>
      <c r="BH159">
        <v>0</v>
      </c>
      <c r="BI159">
        <v>4</v>
      </c>
      <c r="BJ159" t="s">
        <v>162</v>
      </c>
      <c r="BM159">
        <v>0</v>
      </c>
      <c r="BN159">
        <v>0</v>
      </c>
      <c r="BO159" t="s">
        <v>3</v>
      </c>
      <c r="BP159">
        <v>0</v>
      </c>
      <c r="BQ159">
        <v>1</v>
      </c>
      <c r="BR159">
        <v>0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 t="s">
        <v>3</v>
      </c>
      <c r="BZ159">
        <v>70</v>
      </c>
      <c r="CA159">
        <v>10</v>
      </c>
      <c r="CB159" t="s">
        <v>3</v>
      </c>
      <c r="CE159">
        <v>0</v>
      </c>
      <c r="CF159">
        <v>0</v>
      </c>
      <c r="CG159">
        <v>0</v>
      </c>
      <c r="CM159">
        <v>0</v>
      </c>
      <c r="CN159" t="s">
        <v>3</v>
      </c>
      <c r="CO159">
        <v>0</v>
      </c>
      <c r="CP159">
        <f t="shared" si="106"/>
        <v>6834.51</v>
      </c>
      <c r="CQ159">
        <f t="shared" si="107"/>
        <v>5.86</v>
      </c>
      <c r="CR159">
        <f>((((ET159)*BB159-(EU159)*BS159)+AE159*BS159)*AV159)</f>
        <v>0</v>
      </c>
      <c r="CS159">
        <f t="shared" si="108"/>
        <v>0</v>
      </c>
      <c r="CT159">
        <f t="shared" si="109"/>
        <v>2272.31</v>
      </c>
      <c r="CU159">
        <f t="shared" si="110"/>
        <v>0</v>
      </c>
      <c r="CV159">
        <f t="shared" si="111"/>
        <v>3.05</v>
      </c>
      <c r="CW159">
        <f t="shared" si="112"/>
        <v>0</v>
      </c>
      <c r="CX159">
        <f t="shared" si="112"/>
        <v>0</v>
      </c>
      <c r="CY159">
        <f t="shared" si="113"/>
        <v>4771.8510000000006</v>
      </c>
      <c r="CZ159">
        <f t="shared" si="114"/>
        <v>681.69299999999998</v>
      </c>
      <c r="DC159" t="s">
        <v>3</v>
      </c>
      <c r="DD159" t="s">
        <v>3</v>
      </c>
      <c r="DE159" t="s">
        <v>3</v>
      </c>
      <c r="DF159" t="s">
        <v>3</v>
      </c>
      <c r="DG159" t="s">
        <v>3</v>
      </c>
      <c r="DH159" t="s">
        <v>3</v>
      </c>
      <c r="DI159" t="s">
        <v>3</v>
      </c>
      <c r="DJ159" t="s">
        <v>3</v>
      </c>
      <c r="DK159" t="s">
        <v>3</v>
      </c>
      <c r="DL159" t="s">
        <v>3</v>
      </c>
      <c r="DM159" t="s">
        <v>3</v>
      </c>
      <c r="DN159">
        <v>0</v>
      </c>
      <c r="DO159">
        <v>0</v>
      </c>
      <c r="DP159">
        <v>1</v>
      </c>
      <c r="DQ159">
        <v>1</v>
      </c>
      <c r="DU159">
        <v>1010</v>
      </c>
      <c r="DV159" t="s">
        <v>25</v>
      </c>
      <c r="DW159" t="s">
        <v>25</v>
      </c>
      <c r="DX159">
        <v>1</v>
      </c>
      <c r="DZ159" t="s">
        <v>3</v>
      </c>
      <c r="EA159" t="s">
        <v>3</v>
      </c>
      <c r="EB159" t="s">
        <v>3</v>
      </c>
      <c r="EC159" t="s">
        <v>3</v>
      </c>
      <c r="EE159">
        <v>63408733</v>
      </c>
      <c r="EF159">
        <v>1</v>
      </c>
      <c r="EG159" t="s">
        <v>28</v>
      </c>
      <c r="EH159">
        <v>0</v>
      </c>
      <c r="EI159" t="s">
        <v>3</v>
      </c>
      <c r="EJ159">
        <v>4</v>
      </c>
      <c r="EK159">
        <v>0</v>
      </c>
      <c r="EL159" t="s">
        <v>29</v>
      </c>
      <c r="EM159" t="s">
        <v>30</v>
      </c>
      <c r="EO159" t="s">
        <v>3</v>
      </c>
      <c r="EQ159">
        <v>1024</v>
      </c>
      <c r="ER159">
        <v>2278.17</v>
      </c>
      <c r="ES159">
        <v>5.86</v>
      </c>
      <c r="ET159">
        <v>0</v>
      </c>
      <c r="EU159">
        <v>0</v>
      </c>
      <c r="EV159">
        <v>2272.31</v>
      </c>
      <c r="EW159">
        <v>3.05</v>
      </c>
      <c r="EX159">
        <v>0</v>
      </c>
      <c r="EY159">
        <v>0</v>
      </c>
      <c r="FQ159">
        <v>0</v>
      </c>
      <c r="FR159">
        <v>0</v>
      </c>
      <c r="FS159">
        <v>0</v>
      </c>
      <c r="FX159">
        <v>70</v>
      </c>
      <c r="FY159">
        <v>10</v>
      </c>
      <c r="GA159" t="s">
        <v>3</v>
      </c>
      <c r="GD159">
        <v>0</v>
      </c>
      <c r="GF159">
        <v>1630719852</v>
      </c>
      <c r="GG159">
        <v>2</v>
      </c>
      <c r="GH159">
        <v>1</v>
      </c>
      <c r="GI159">
        <v>-2</v>
      </c>
      <c r="GJ159">
        <v>0</v>
      </c>
      <c r="GK159">
        <f>ROUND(R159*(R12)/100,2)</f>
        <v>0</v>
      </c>
      <c r="GL159">
        <f t="shared" si="115"/>
        <v>0</v>
      </c>
      <c r="GM159">
        <f t="shared" si="116"/>
        <v>12288.05</v>
      </c>
      <c r="GN159">
        <f t="shared" si="117"/>
        <v>0</v>
      </c>
      <c r="GO159">
        <f t="shared" si="118"/>
        <v>0</v>
      </c>
      <c r="GP159">
        <f t="shared" si="119"/>
        <v>12288.05</v>
      </c>
      <c r="GR159">
        <v>0</v>
      </c>
      <c r="GS159">
        <v>3</v>
      </c>
      <c r="GT159">
        <v>0</v>
      </c>
      <c r="GU159" t="s">
        <v>3</v>
      </c>
      <c r="GV159">
        <f t="shared" si="120"/>
        <v>0</v>
      </c>
      <c r="GW159">
        <v>1</v>
      </c>
      <c r="GX159">
        <f t="shared" si="121"/>
        <v>0</v>
      </c>
      <c r="HA159">
        <v>0</v>
      </c>
      <c r="HB159">
        <v>0</v>
      </c>
      <c r="HC159">
        <f t="shared" si="122"/>
        <v>0</v>
      </c>
      <c r="HE159" t="s">
        <v>3</v>
      </c>
      <c r="HF159" t="s">
        <v>3</v>
      </c>
      <c r="HM159" t="s">
        <v>3</v>
      </c>
      <c r="HN159" t="s">
        <v>3</v>
      </c>
      <c r="HO159" t="s">
        <v>3</v>
      </c>
      <c r="HP159" t="s">
        <v>3</v>
      </c>
      <c r="HQ159" t="s">
        <v>3</v>
      </c>
      <c r="HS159">
        <v>0</v>
      </c>
      <c r="IK159">
        <v>0</v>
      </c>
    </row>
    <row r="161" spans="1:206" x14ac:dyDescent="0.2">
      <c r="A161" s="6">
        <v>51</v>
      </c>
      <c r="B161" s="6">
        <f>B150</f>
        <v>1</v>
      </c>
      <c r="C161" s="6">
        <f>A150</f>
        <v>4</v>
      </c>
      <c r="D161" s="6">
        <f>ROW(A150)</f>
        <v>150</v>
      </c>
      <c r="E161" s="6"/>
      <c r="F161" s="6" t="str">
        <f>IF(F150&lt;&gt;"",F150,"")</f>
        <v>Новый раздел</v>
      </c>
      <c r="G161" s="6" t="str">
        <f>IF(G150&lt;&gt;"",G150,"")</f>
        <v>Система оповещения и управления эвакуацией</v>
      </c>
      <c r="H161" s="6">
        <v>0</v>
      </c>
      <c r="I161" s="6"/>
      <c r="J161" s="6"/>
      <c r="K161" s="6"/>
      <c r="L161" s="6"/>
      <c r="M161" s="6"/>
      <c r="N161" s="6"/>
      <c r="O161" s="6">
        <f t="shared" ref="O161:T161" si="125">ROUND(AB161,2)</f>
        <v>74475.839999999997</v>
      </c>
      <c r="P161" s="6">
        <f t="shared" si="125"/>
        <v>8206.7199999999993</v>
      </c>
      <c r="Q161" s="6">
        <f t="shared" si="125"/>
        <v>6.21</v>
      </c>
      <c r="R161" s="6">
        <f t="shared" si="125"/>
        <v>0</v>
      </c>
      <c r="S161" s="6">
        <f t="shared" si="125"/>
        <v>66262.91</v>
      </c>
      <c r="T161" s="6">
        <f t="shared" si="125"/>
        <v>0</v>
      </c>
      <c r="U161" s="6">
        <f>AH161</f>
        <v>95.259999999999991</v>
      </c>
      <c r="V161" s="6">
        <f>AI161</f>
        <v>0</v>
      </c>
      <c r="W161" s="6">
        <f>ROUND(AJ161,2)</f>
        <v>0</v>
      </c>
      <c r="X161" s="6">
        <f>ROUND(AK161,2)</f>
        <v>46384.04</v>
      </c>
      <c r="Y161" s="6">
        <f>ROUND(AL161,2)</f>
        <v>6626.3</v>
      </c>
      <c r="Z161" s="6"/>
      <c r="AA161" s="6"/>
      <c r="AB161" s="6">
        <f>ROUND(SUMIF(AA154:AA159,"=63640748",O154:O159),2)</f>
        <v>74475.839999999997</v>
      </c>
      <c r="AC161" s="6">
        <f>ROUND(SUMIF(AA154:AA159,"=63640748",P154:P159),2)</f>
        <v>8206.7199999999993</v>
      </c>
      <c r="AD161" s="6">
        <f>ROUND(SUMIF(AA154:AA159,"=63640748",Q154:Q159),2)</f>
        <v>6.21</v>
      </c>
      <c r="AE161" s="6">
        <f>ROUND(SUMIF(AA154:AA159,"=63640748",R154:R159),2)</f>
        <v>0</v>
      </c>
      <c r="AF161" s="6">
        <f>ROUND(SUMIF(AA154:AA159,"=63640748",S154:S159),2)</f>
        <v>66262.91</v>
      </c>
      <c r="AG161" s="6">
        <f>ROUND(SUMIF(AA154:AA159,"=63640748",T154:T159),2)</f>
        <v>0</v>
      </c>
      <c r="AH161" s="6">
        <f>SUMIF(AA154:AA159,"=63640748",U154:U159)</f>
        <v>95.259999999999991</v>
      </c>
      <c r="AI161" s="6">
        <f>SUMIF(AA154:AA159,"=63640748",V154:V159)</f>
        <v>0</v>
      </c>
      <c r="AJ161" s="6">
        <f>ROUND(SUMIF(AA154:AA159,"=63640748",W154:W159),2)</f>
        <v>0</v>
      </c>
      <c r="AK161" s="6">
        <f>ROUND(SUMIF(AA154:AA159,"=63640748",X154:X159),2)</f>
        <v>46384.04</v>
      </c>
      <c r="AL161" s="6">
        <f>ROUND(SUMIF(AA154:AA159,"=63640748",Y154:Y159),2)</f>
        <v>6626.3</v>
      </c>
      <c r="AM161" s="6"/>
      <c r="AN161" s="6"/>
      <c r="AO161" s="6">
        <f t="shared" ref="AO161:BD161" si="126">ROUND(BX161,2)</f>
        <v>0</v>
      </c>
      <c r="AP161" s="6">
        <f t="shared" si="126"/>
        <v>0</v>
      </c>
      <c r="AQ161" s="6">
        <f t="shared" si="126"/>
        <v>0</v>
      </c>
      <c r="AR161" s="6">
        <f t="shared" si="126"/>
        <v>127486.18</v>
      </c>
      <c r="AS161" s="6">
        <f t="shared" si="126"/>
        <v>0</v>
      </c>
      <c r="AT161" s="6">
        <f t="shared" si="126"/>
        <v>0</v>
      </c>
      <c r="AU161" s="6">
        <f t="shared" si="126"/>
        <v>127486.18</v>
      </c>
      <c r="AV161" s="6">
        <f t="shared" si="126"/>
        <v>8206.7199999999993</v>
      </c>
      <c r="AW161" s="6">
        <f t="shared" si="126"/>
        <v>8206.7199999999993</v>
      </c>
      <c r="AX161" s="6">
        <f t="shared" si="126"/>
        <v>0</v>
      </c>
      <c r="AY161" s="6">
        <f t="shared" si="126"/>
        <v>8206.7199999999993</v>
      </c>
      <c r="AZ161" s="6">
        <f t="shared" si="126"/>
        <v>0</v>
      </c>
      <c r="BA161" s="6">
        <f t="shared" si="126"/>
        <v>0</v>
      </c>
      <c r="BB161" s="6">
        <f t="shared" si="126"/>
        <v>0</v>
      </c>
      <c r="BC161" s="6">
        <f t="shared" si="126"/>
        <v>0</v>
      </c>
      <c r="BD161" s="6">
        <f t="shared" si="126"/>
        <v>0</v>
      </c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>
        <f>ROUND(SUMIF(AA154:AA159,"=63640748",FQ154:FQ159),2)</f>
        <v>0</v>
      </c>
      <c r="BY161" s="6">
        <f>ROUND(SUMIF(AA154:AA159,"=63640748",FR154:FR159),2)</f>
        <v>0</v>
      </c>
      <c r="BZ161" s="6">
        <f>ROUND(SUMIF(AA154:AA159,"=63640748",GL154:GL159),2)</f>
        <v>0</v>
      </c>
      <c r="CA161" s="6">
        <f>ROUND(SUMIF(AA154:AA159,"=63640748",GM154:GM159),2)</f>
        <v>127486.18</v>
      </c>
      <c r="CB161" s="6">
        <f>ROUND(SUMIF(AA154:AA159,"=63640748",GN154:GN159),2)</f>
        <v>0</v>
      </c>
      <c r="CC161" s="6">
        <f>ROUND(SUMIF(AA154:AA159,"=63640748",GO154:GO159),2)</f>
        <v>0</v>
      </c>
      <c r="CD161" s="6">
        <f>ROUND(SUMIF(AA154:AA159,"=63640748",GP154:GP159),2)</f>
        <v>127486.18</v>
      </c>
      <c r="CE161" s="6">
        <f>AC161-BX161</f>
        <v>8206.7199999999993</v>
      </c>
      <c r="CF161" s="6">
        <f>AC161-BY161</f>
        <v>8206.7199999999993</v>
      </c>
      <c r="CG161" s="6">
        <f>BX161-BZ161</f>
        <v>0</v>
      </c>
      <c r="CH161" s="6">
        <f>AC161-BX161-BY161+BZ161</f>
        <v>8206.7199999999993</v>
      </c>
      <c r="CI161" s="6">
        <f>BY161-BZ161</f>
        <v>0</v>
      </c>
      <c r="CJ161" s="6">
        <f>ROUND(SUMIF(AA154:AA159,"=63640748",GX154:GX159),2)</f>
        <v>0</v>
      </c>
      <c r="CK161" s="6">
        <f>ROUND(SUMIF(AA154:AA159,"=63640748",GY154:GY159),2)</f>
        <v>0</v>
      </c>
      <c r="CL161" s="6">
        <f>ROUND(SUMIF(AA154:AA159,"=63640748",GZ154:GZ159),2)</f>
        <v>0</v>
      </c>
      <c r="CM161" s="6">
        <f>ROUND(SUMIF(AA154:AA159,"=63640748",HD154:HD159),2)</f>
        <v>0</v>
      </c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>
        <v>0</v>
      </c>
    </row>
    <row r="163" spans="1:206" x14ac:dyDescent="0.2">
      <c r="A163" s="3">
        <v>50</v>
      </c>
      <c r="B163" s="3">
        <v>0</v>
      </c>
      <c r="C163" s="3">
        <v>0</v>
      </c>
      <c r="D163" s="3">
        <v>1</v>
      </c>
      <c r="E163" s="3">
        <v>201</v>
      </c>
      <c r="F163" s="3">
        <f>ROUND(Source!O161,O163)</f>
        <v>74475.839999999997</v>
      </c>
      <c r="G163" s="3" t="s">
        <v>78</v>
      </c>
      <c r="H163" s="3" t="s">
        <v>79</v>
      </c>
      <c r="I163" s="3"/>
      <c r="J163" s="3"/>
      <c r="K163" s="3">
        <v>201</v>
      </c>
      <c r="L163" s="3">
        <v>1</v>
      </c>
      <c r="M163" s="3">
        <v>3</v>
      </c>
      <c r="N163" s="3" t="s">
        <v>3</v>
      </c>
      <c r="O163" s="3">
        <v>2</v>
      </c>
      <c r="P163" s="3"/>
      <c r="Q163" s="3"/>
      <c r="R163" s="3"/>
      <c r="S163" s="3"/>
      <c r="T163" s="3"/>
      <c r="U163" s="3"/>
      <c r="V163" s="3"/>
      <c r="W163" s="3">
        <v>74475.839999999997</v>
      </c>
      <c r="X163" s="3">
        <v>1</v>
      </c>
      <c r="Y163" s="3">
        <v>74475.839999999997</v>
      </c>
      <c r="Z163" s="3"/>
      <c r="AA163" s="3"/>
      <c r="AB163" s="3"/>
    </row>
    <row r="164" spans="1:206" x14ac:dyDescent="0.2">
      <c r="A164" s="3">
        <v>50</v>
      </c>
      <c r="B164" s="3">
        <v>0</v>
      </c>
      <c r="C164" s="3">
        <v>0</v>
      </c>
      <c r="D164" s="3">
        <v>1</v>
      </c>
      <c r="E164" s="3">
        <v>202</v>
      </c>
      <c r="F164" s="3">
        <f>ROUND(Source!P161,O164)</f>
        <v>8206.7199999999993</v>
      </c>
      <c r="G164" s="3" t="s">
        <v>80</v>
      </c>
      <c r="H164" s="3" t="s">
        <v>81</v>
      </c>
      <c r="I164" s="3"/>
      <c r="J164" s="3"/>
      <c r="K164" s="3">
        <v>202</v>
      </c>
      <c r="L164" s="3">
        <v>2</v>
      </c>
      <c r="M164" s="3">
        <v>3</v>
      </c>
      <c r="N164" s="3" t="s">
        <v>3</v>
      </c>
      <c r="O164" s="3">
        <v>2</v>
      </c>
      <c r="P164" s="3"/>
      <c r="Q164" s="3"/>
      <c r="R164" s="3"/>
      <c r="S164" s="3"/>
      <c r="T164" s="3"/>
      <c r="U164" s="3"/>
      <c r="V164" s="3"/>
      <c r="W164" s="3">
        <v>8206.7199999999993</v>
      </c>
      <c r="X164" s="3">
        <v>1</v>
      </c>
      <c r="Y164" s="3">
        <v>8206.7199999999993</v>
      </c>
      <c r="Z164" s="3"/>
      <c r="AA164" s="3"/>
      <c r="AB164" s="3"/>
    </row>
    <row r="165" spans="1:206" x14ac:dyDescent="0.2">
      <c r="A165" s="3">
        <v>50</v>
      </c>
      <c r="B165" s="3">
        <v>0</v>
      </c>
      <c r="C165" s="3">
        <v>0</v>
      </c>
      <c r="D165" s="3">
        <v>1</v>
      </c>
      <c r="E165" s="3">
        <v>222</v>
      </c>
      <c r="F165" s="3">
        <f>ROUND(Source!AO161,O165)</f>
        <v>0</v>
      </c>
      <c r="G165" s="3" t="s">
        <v>82</v>
      </c>
      <c r="H165" s="3" t="s">
        <v>83</v>
      </c>
      <c r="I165" s="3"/>
      <c r="J165" s="3"/>
      <c r="K165" s="3">
        <v>222</v>
      </c>
      <c r="L165" s="3">
        <v>3</v>
      </c>
      <c r="M165" s="3">
        <v>3</v>
      </c>
      <c r="N165" s="3" t="s">
        <v>3</v>
      </c>
      <c r="O165" s="3">
        <v>2</v>
      </c>
      <c r="P165" s="3"/>
      <c r="Q165" s="3"/>
      <c r="R165" s="3"/>
      <c r="S165" s="3"/>
      <c r="T165" s="3"/>
      <c r="U165" s="3"/>
      <c r="V165" s="3"/>
      <c r="W165" s="3">
        <v>0</v>
      </c>
      <c r="X165" s="3">
        <v>1</v>
      </c>
      <c r="Y165" s="3">
        <v>0</v>
      </c>
      <c r="Z165" s="3"/>
      <c r="AA165" s="3"/>
      <c r="AB165" s="3"/>
    </row>
    <row r="166" spans="1:206" x14ac:dyDescent="0.2">
      <c r="A166" s="3">
        <v>50</v>
      </c>
      <c r="B166" s="3">
        <v>0</v>
      </c>
      <c r="C166" s="3">
        <v>0</v>
      </c>
      <c r="D166" s="3">
        <v>1</v>
      </c>
      <c r="E166" s="3">
        <v>225</v>
      </c>
      <c r="F166" s="3">
        <f>ROUND(Source!AV161,O166)</f>
        <v>8206.7199999999993</v>
      </c>
      <c r="G166" s="3" t="s">
        <v>84</v>
      </c>
      <c r="H166" s="3" t="s">
        <v>85</v>
      </c>
      <c r="I166" s="3"/>
      <c r="J166" s="3"/>
      <c r="K166" s="3">
        <v>225</v>
      </c>
      <c r="L166" s="3">
        <v>4</v>
      </c>
      <c r="M166" s="3">
        <v>3</v>
      </c>
      <c r="N166" s="3" t="s">
        <v>3</v>
      </c>
      <c r="O166" s="3">
        <v>2</v>
      </c>
      <c r="P166" s="3"/>
      <c r="Q166" s="3"/>
      <c r="R166" s="3"/>
      <c r="S166" s="3"/>
      <c r="T166" s="3"/>
      <c r="U166" s="3"/>
      <c r="V166" s="3"/>
      <c r="W166" s="3">
        <v>8206.7199999999993</v>
      </c>
      <c r="X166" s="3">
        <v>1</v>
      </c>
      <c r="Y166" s="3">
        <v>8206.7199999999993</v>
      </c>
      <c r="Z166" s="3"/>
      <c r="AA166" s="3"/>
      <c r="AB166" s="3"/>
    </row>
    <row r="167" spans="1:206" x14ac:dyDescent="0.2">
      <c r="A167" s="3">
        <v>50</v>
      </c>
      <c r="B167" s="3">
        <v>0</v>
      </c>
      <c r="C167" s="3">
        <v>0</v>
      </c>
      <c r="D167" s="3">
        <v>1</v>
      </c>
      <c r="E167" s="3">
        <v>226</v>
      </c>
      <c r="F167" s="3">
        <f>ROUND(Source!AW161,O167)</f>
        <v>8206.7199999999993</v>
      </c>
      <c r="G167" s="3" t="s">
        <v>86</v>
      </c>
      <c r="H167" s="3" t="s">
        <v>87</v>
      </c>
      <c r="I167" s="3"/>
      <c r="J167" s="3"/>
      <c r="K167" s="3">
        <v>226</v>
      </c>
      <c r="L167" s="3">
        <v>5</v>
      </c>
      <c r="M167" s="3">
        <v>3</v>
      </c>
      <c r="N167" s="3" t="s">
        <v>3</v>
      </c>
      <c r="O167" s="3">
        <v>2</v>
      </c>
      <c r="P167" s="3"/>
      <c r="Q167" s="3"/>
      <c r="R167" s="3"/>
      <c r="S167" s="3"/>
      <c r="T167" s="3"/>
      <c r="U167" s="3"/>
      <c r="V167" s="3"/>
      <c r="W167" s="3">
        <v>8206.7199999999993</v>
      </c>
      <c r="X167" s="3">
        <v>1</v>
      </c>
      <c r="Y167" s="3">
        <v>8206.7199999999993</v>
      </c>
      <c r="Z167" s="3"/>
      <c r="AA167" s="3"/>
      <c r="AB167" s="3"/>
    </row>
    <row r="168" spans="1:206" x14ac:dyDescent="0.2">
      <c r="A168" s="3">
        <v>50</v>
      </c>
      <c r="B168" s="3">
        <v>0</v>
      </c>
      <c r="C168" s="3">
        <v>0</v>
      </c>
      <c r="D168" s="3">
        <v>1</v>
      </c>
      <c r="E168" s="3">
        <v>227</v>
      </c>
      <c r="F168" s="3">
        <f>ROUND(Source!AX161,O168)</f>
        <v>0</v>
      </c>
      <c r="G168" s="3" t="s">
        <v>88</v>
      </c>
      <c r="H168" s="3" t="s">
        <v>89</v>
      </c>
      <c r="I168" s="3"/>
      <c r="J168" s="3"/>
      <c r="K168" s="3">
        <v>227</v>
      </c>
      <c r="L168" s="3">
        <v>6</v>
      </c>
      <c r="M168" s="3">
        <v>3</v>
      </c>
      <c r="N168" s="3" t="s">
        <v>3</v>
      </c>
      <c r="O168" s="3">
        <v>2</v>
      </c>
      <c r="P168" s="3"/>
      <c r="Q168" s="3"/>
      <c r="R168" s="3"/>
      <c r="S168" s="3"/>
      <c r="T168" s="3"/>
      <c r="U168" s="3"/>
      <c r="V168" s="3"/>
      <c r="W168" s="3">
        <v>0</v>
      </c>
      <c r="X168" s="3">
        <v>1</v>
      </c>
      <c r="Y168" s="3">
        <v>0</v>
      </c>
      <c r="Z168" s="3"/>
      <c r="AA168" s="3"/>
      <c r="AB168" s="3"/>
    </row>
    <row r="169" spans="1:206" x14ac:dyDescent="0.2">
      <c r="A169" s="3">
        <v>50</v>
      </c>
      <c r="B169" s="3">
        <v>0</v>
      </c>
      <c r="C169" s="3">
        <v>0</v>
      </c>
      <c r="D169" s="3">
        <v>1</v>
      </c>
      <c r="E169" s="3">
        <v>228</v>
      </c>
      <c r="F169" s="3">
        <f>ROUND(Source!AY161,O169)</f>
        <v>8206.7199999999993</v>
      </c>
      <c r="G169" s="3" t="s">
        <v>90</v>
      </c>
      <c r="H169" s="3" t="s">
        <v>91</v>
      </c>
      <c r="I169" s="3"/>
      <c r="J169" s="3"/>
      <c r="K169" s="3">
        <v>228</v>
      </c>
      <c r="L169" s="3">
        <v>7</v>
      </c>
      <c r="M169" s="3">
        <v>3</v>
      </c>
      <c r="N169" s="3" t="s">
        <v>3</v>
      </c>
      <c r="O169" s="3">
        <v>2</v>
      </c>
      <c r="P169" s="3"/>
      <c r="Q169" s="3"/>
      <c r="R169" s="3"/>
      <c r="S169" s="3"/>
      <c r="T169" s="3"/>
      <c r="U169" s="3"/>
      <c r="V169" s="3"/>
      <c r="W169" s="3">
        <v>8206.7199999999993</v>
      </c>
      <c r="X169" s="3">
        <v>1</v>
      </c>
      <c r="Y169" s="3">
        <v>8206.7199999999993</v>
      </c>
      <c r="Z169" s="3"/>
      <c r="AA169" s="3"/>
      <c r="AB169" s="3"/>
    </row>
    <row r="170" spans="1:206" x14ac:dyDescent="0.2">
      <c r="A170" s="3">
        <v>50</v>
      </c>
      <c r="B170" s="3">
        <v>0</v>
      </c>
      <c r="C170" s="3">
        <v>0</v>
      </c>
      <c r="D170" s="3">
        <v>1</v>
      </c>
      <c r="E170" s="3">
        <v>216</v>
      </c>
      <c r="F170" s="3">
        <f>ROUND(Source!AP161,O170)</f>
        <v>0</v>
      </c>
      <c r="G170" s="3" t="s">
        <v>92</v>
      </c>
      <c r="H170" s="3" t="s">
        <v>93</v>
      </c>
      <c r="I170" s="3"/>
      <c r="J170" s="3"/>
      <c r="K170" s="3">
        <v>216</v>
      </c>
      <c r="L170" s="3">
        <v>8</v>
      </c>
      <c r="M170" s="3">
        <v>3</v>
      </c>
      <c r="N170" s="3" t="s">
        <v>3</v>
      </c>
      <c r="O170" s="3">
        <v>2</v>
      </c>
      <c r="P170" s="3"/>
      <c r="Q170" s="3"/>
      <c r="R170" s="3"/>
      <c r="S170" s="3"/>
      <c r="T170" s="3"/>
      <c r="U170" s="3"/>
      <c r="V170" s="3"/>
      <c r="W170" s="3">
        <v>0</v>
      </c>
      <c r="X170" s="3">
        <v>1</v>
      </c>
      <c r="Y170" s="3">
        <v>0</v>
      </c>
      <c r="Z170" s="3"/>
      <c r="AA170" s="3"/>
      <c r="AB170" s="3"/>
    </row>
    <row r="171" spans="1:206" x14ac:dyDescent="0.2">
      <c r="A171" s="3">
        <v>50</v>
      </c>
      <c r="B171" s="3">
        <v>0</v>
      </c>
      <c r="C171" s="3">
        <v>0</v>
      </c>
      <c r="D171" s="3">
        <v>1</v>
      </c>
      <c r="E171" s="3">
        <v>223</v>
      </c>
      <c r="F171" s="3">
        <f>ROUND(Source!AQ161,O171)</f>
        <v>0</v>
      </c>
      <c r="G171" s="3" t="s">
        <v>94</v>
      </c>
      <c r="H171" s="3" t="s">
        <v>95</v>
      </c>
      <c r="I171" s="3"/>
      <c r="J171" s="3"/>
      <c r="K171" s="3">
        <v>223</v>
      </c>
      <c r="L171" s="3">
        <v>9</v>
      </c>
      <c r="M171" s="3">
        <v>3</v>
      </c>
      <c r="N171" s="3" t="s">
        <v>3</v>
      </c>
      <c r="O171" s="3">
        <v>2</v>
      </c>
      <c r="P171" s="3"/>
      <c r="Q171" s="3"/>
      <c r="R171" s="3"/>
      <c r="S171" s="3"/>
      <c r="T171" s="3"/>
      <c r="U171" s="3"/>
      <c r="V171" s="3"/>
      <c r="W171" s="3">
        <v>0</v>
      </c>
      <c r="X171" s="3">
        <v>1</v>
      </c>
      <c r="Y171" s="3">
        <v>0</v>
      </c>
      <c r="Z171" s="3"/>
      <c r="AA171" s="3"/>
      <c r="AB171" s="3"/>
    </row>
    <row r="172" spans="1:206" x14ac:dyDescent="0.2">
      <c r="A172" s="3">
        <v>50</v>
      </c>
      <c r="B172" s="3">
        <v>0</v>
      </c>
      <c r="C172" s="3">
        <v>0</v>
      </c>
      <c r="D172" s="3">
        <v>1</v>
      </c>
      <c r="E172" s="3">
        <v>229</v>
      </c>
      <c r="F172" s="3">
        <f>ROUND(Source!AZ161,O172)</f>
        <v>0</v>
      </c>
      <c r="G172" s="3" t="s">
        <v>96</v>
      </c>
      <c r="H172" s="3" t="s">
        <v>97</v>
      </c>
      <c r="I172" s="3"/>
      <c r="J172" s="3"/>
      <c r="K172" s="3">
        <v>229</v>
      </c>
      <c r="L172" s="3">
        <v>10</v>
      </c>
      <c r="M172" s="3">
        <v>3</v>
      </c>
      <c r="N172" s="3" t="s">
        <v>3</v>
      </c>
      <c r="O172" s="3">
        <v>2</v>
      </c>
      <c r="P172" s="3"/>
      <c r="Q172" s="3"/>
      <c r="R172" s="3"/>
      <c r="S172" s="3"/>
      <c r="T172" s="3"/>
      <c r="U172" s="3"/>
      <c r="V172" s="3"/>
      <c r="W172" s="3">
        <v>0</v>
      </c>
      <c r="X172" s="3">
        <v>1</v>
      </c>
      <c r="Y172" s="3">
        <v>0</v>
      </c>
      <c r="Z172" s="3"/>
      <c r="AA172" s="3"/>
      <c r="AB172" s="3"/>
    </row>
    <row r="173" spans="1:206" x14ac:dyDescent="0.2">
      <c r="A173" s="3">
        <v>50</v>
      </c>
      <c r="B173" s="3">
        <v>0</v>
      </c>
      <c r="C173" s="3">
        <v>0</v>
      </c>
      <c r="D173" s="3">
        <v>1</v>
      </c>
      <c r="E173" s="3">
        <v>203</v>
      </c>
      <c r="F173" s="3">
        <f>ROUND(Source!Q161,O173)</f>
        <v>6.21</v>
      </c>
      <c r="G173" s="3" t="s">
        <v>98</v>
      </c>
      <c r="H173" s="3" t="s">
        <v>99</v>
      </c>
      <c r="I173" s="3"/>
      <c r="J173" s="3"/>
      <c r="K173" s="3">
        <v>203</v>
      </c>
      <c r="L173" s="3">
        <v>11</v>
      </c>
      <c r="M173" s="3">
        <v>3</v>
      </c>
      <c r="N173" s="3" t="s">
        <v>3</v>
      </c>
      <c r="O173" s="3">
        <v>2</v>
      </c>
      <c r="P173" s="3"/>
      <c r="Q173" s="3"/>
      <c r="R173" s="3"/>
      <c r="S173" s="3"/>
      <c r="T173" s="3"/>
      <c r="U173" s="3"/>
      <c r="V173" s="3"/>
      <c r="W173" s="3">
        <v>6.21</v>
      </c>
      <c r="X173" s="3">
        <v>1</v>
      </c>
      <c r="Y173" s="3">
        <v>6.21</v>
      </c>
      <c r="Z173" s="3"/>
      <c r="AA173" s="3"/>
      <c r="AB173" s="3"/>
    </row>
    <row r="174" spans="1:206" x14ac:dyDescent="0.2">
      <c r="A174" s="3">
        <v>50</v>
      </c>
      <c r="B174" s="3">
        <v>0</v>
      </c>
      <c r="C174" s="3">
        <v>0</v>
      </c>
      <c r="D174" s="3">
        <v>1</v>
      </c>
      <c r="E174" s="3">
        <v>231</v>
      </c>
      <c r="F174" s="3">
        <f>ROUND(Source!BB161,O174)</f>
        <v>0</v>
      </c>
      <c r="G174" s="3" t="s">
        <v>100</v>
      </c>
      <c r="H174" s="3" t="s">
        <v>101</v>
      </c>
      <c r="I174" s="3"/>
      <c r="J174" s="3"/>
      <c r="K174" s="3">
        <v>231</v>
      </c>
      <c r="L174" s="3">
        <v>12</v>
      </c>
      <c r="M174" s="3">
        <v>3</v>
      </c>
      <c r="N174" s="3" t="s">
        <v>3</v>
      </c>
      <c r="O174" s="3">
        <v>2</v>
      </c>
      <c r="P174" s="3"/>
      <c r="Q174" s="3"/>
      <c r="R174" s="3"/>
      <c r="S174" s="3"/>
      <c r="T174" s="3"/>
      <c r="U174" s="3"/>
      <c r="V174" s="3"/>
      <c r="W174" s="3">
        <v>0</v>
      </c>
      <c r="X174" s="3">
        <v>1</v>
      </c>
      <c r="Y174" s="3">
        <v>0</v>
      </c>
      <c r="Z174" s="3"/>
      <c r="AA174" s="3"/>
      <c r="AB174" s="3"/>
    </row>
    <row r="175" spans="1:206" x14ac:dyDescent="0.2">
      <c r="A175" s="3">
        <v>50</v>
      </c>
      <c r="B175" s="3">
        <v>0</v>
      </c>
      <c r="C175" s="3">
        <v>0</v>
      </c>
      <c r="D175" s="3">
        <v>1</v>
      </c>
      <c r="E175" s="3">
        <v>204</v>
      </c>
      <c r="F175" s="3">
        <f>ROUND(Source!R161,O175)</f>
        <v>0</v>
      </c>
      <c r="G175" s="3" t="s">
        <v>102</v>
      </c>
      <c r="H175" s="3" t="s">
        <v>103</v>
      </c>
      <c r="I175" s="3"/>
      <c r="J175" s="3"/>
      <c r="K175" s="3">
        <v>204</v>
      </c>
      <c r="L175" s="3">
        <v>13</v>
      </c>
      <c r="M175" s="3">
        <v>3</v>
      </c>
      <c r="N175" s="3" t="s">
        <v>3</v>
      </c>
      <c r="O175" s="3">
        <v>2</v>
      </c>
      <c r="P175" s="3"/>
      <c r="Q175" s="3"/>
      <c r="R175" s="3"/>
      <c r="S175" s="3"/>
      <c r="T175" s="3"/>
      <c r="U175" s="3"/>
      <c r="V175" s="3"/>
      <c r="W175" s="3">
        <v>0</v>
      </c>
      <c r="X175" s="3">
        <v>1</v>
      </c>
      <c r="Y175" s="3">
        <v>0</v>
      </c>
      <c r="Z175" s="3"/>
      <c r="AA175" s="3"/>
      <c r="AB175" s="3"/>
    </row>
    <row r="176" spans="1:206" x14ac:dyDescent="0.2">
      <c r="A176" s="3">
        <v>50</v>
      </c>
      <c r="B176" s="3">
        <v>0</v>
      </c>
      <c r="C176" s="3">
        <v>0</v>
      </c>
      <c r="D176" s="3">
        <v>1</v>
      </c>
      <c r="E176" s="3">
        <v>205</v>
      </c>
      <c r="F176" s="3">
        <f>ROUND(Source!S161,O176)</f>
        <v>66262.91</v>
      </c>
      <c r="G176" s="3" t="s">
        <v>104</v>
      </c>
      <c r="H176" s="3" t="s">
        <v>105</v>
      </c>
      <c r="I176" s="3"/>
      <c r="J176" s="3"/>
      <c r="K176" s="3">
        <v>205</v>
      </c>
      <c r="L176" s="3">
        <v>14</v>
      </c>
      <c r="M176" s="3">
        <v>3</v>
      </c>
      <c r="N176" s="3" t="s">
        <v>3</v>
      </c>
      <c r="O176" s="3">
        <v>2</v>
      </c>
      <c r="P176" s="3"/>
      <c r="Q176" s="3"/>
      <c r="R176" s="3"/>
      <c r="S176" s="3"/>
      <c r="T176" s="3"/>
      <c r="U176" s="3"/>
      <c r="V176" s="3"/>
      <c r="W176" s="3">
        <v>66262.91</v>
      </c>
      <c r="X176" s="3">
        <v>1</v>
      </c>
      <c r="Y176" s="3">
        <v>66262.91</v>
      </c>
      <c r="Z176" s="3"/>
      <c r="AA176" s="3"/>
      <c r="AB176" s="3"/>
    </row>
    <row r="177" spans="1:88" x14ac:dyDescent="0.2">
      <c r="A177" s="3">
        <v>50</v>
      </c>
      <c r="B177" s="3">
        <v>0</v>
      </c>
      <c r="C177" s="3">
        <v>0</v>
      </c>
      <c r="D177" s="3">
        <v>1</v>
      </c>
      <c r="E177" s="3">
        <v>232</v>
      </c>
      <c r="F177" s="3">
        <f>ROUND(Source!BC161,O177)</f>
        <v>0</v>
      </c>
      <c r="G177" s="3" t="s">
        <v>106</v>
      </c>
      <c r="H177" s="3" t="s">
        <v>107</v>
      </c>
      <c r="I177" s="3"/>
      <c r="J177" s="3"/>
      <c r="K177" s="3">
        <v>232</v>
      </c>
      <c r="L177" s="3">
        <v>15</v>
      </c>
      <c r="M177" s="3">
        <v>3</v>
      </c>
      <c r="N177" s="3" t="s">
        <v>3</v>
      </c>
      <c r="O177" s="3">
        <v>2</v>
      </c>
      <c r="P177" s="3"/>
      <c r="Q177" s="3"/>
      <c r="R177" s="3"/>
      <c r="S177" s="3"/>
      <c r="T177" s="3"/>
      <c r="U177" s="3"/>
      <c r="V177" s="3"/>
      <c r="W177" s="3">
        <v>0</v>
      </c>
      <c r="X177" s="3">
        <v>1</v>
      </c>
      <c r="Y177" s="3">
        <v>0</v>
      </c>
      <c r="Z177" s="3"/>
      <c r="AA177" s="3"/>
      <c r="AB177" s="3"/>
    </row>
    <row r="178" spans="1:88" x14ac:dyDescent="0.2">
      <c r="A178" s="3">
        <v>50</v>
      </c>
      <c r="B178" s="3">
        <v>0</v>
      </c>
      <c r="C178" s="3">
        <v>0</v>
      </c>
      <c r="D178" s="3">
        <v>1</v>
      </c>
      <c r="E178" s="3">
        <v>214</v>
      </c>
      <c r="F178" s="3">
        <f>ROUND(Source!AS161,O178)</f>
        <v>0</v>
      </c>
      <c r="G178" s="3" t="s">
        <v>108</v>
      </c>
      <c r="H178" s="3" t="s">
        <v>109</v>
      </c>
      <c r="I178" s="3"/>
      <c r="J178" s="3"/>
      <c r="K178" s="3">
        <v>214</v>
      </c>
      <c r="L178" s="3">
        <v>16</v>
      </c>
      <c r="M178" s="3">
        <v>3</v>
      </c>
      <c r="N178" s="3" t="s">
        <v>3</v>
      </c>
      <c r="O178" s="3">
        <v>2</v>
      </c>
      <c r="P178" s="3"/>
      <c r="Q178" s="3"/>
      <c r="R178" s="3"/>
      <c r="S178" s="3"/>
      <c r="T178" s="3"/>
      <c r="U178" s="3"/>
      <c r="V178" s="3"/>
      <c r="W178" s="3">
        <v>0</v>
      </c>
      <c r="X178" s="3">
        <v>1</v>
      </c>
      <c r="Y178" s="3">
        <v>0</v>
      </c>
      <c r="Z178" s="3"/>
      <c r="AA178" s="3"/>
      <c r="AB178" s="3"/>
    </row>
    <row r="179" spans="1:88" x14ac:dyDescent="0.2">
      <c r="A179" s="3">
        <v>50</v>
      </c>
      <c r="B179" s="3">
        <v>0</v>
      </c>
      <c r="C179" s="3">
        <v>0</v>
      </c>
      <c r="D179" s="3">
        <v>1</v>
      </c>
      <c r="E179" s="3">
        <v>215</v>
      </c>
      <c r="F179" s="3">
        <f>ROUND(Source!AT161,O179)</f>
        <v>0</v>
      </c>
      <c r="G179" s="3" t="s">
        <v>110</v>
      </c>
      <c r="H179" s="3" t="s">
        <v>111</v>
      </c>
      <c r="I179" s="3"/>
      <c r="J179" s="3"/>
      <c r="K179" s="3">
        <v>215</v>
      </c>
      <c r="L179" s="3">
        <v>17</v>
      </c>
      <c r="M179" s="3">
        <v>3</v>
      </c>
      <c r="N179" s="3" t="s">
        <v>3</v>
      </c>
      <c r="O179" s="3">
        <v>2</v>
      </c>
      <c r="P179" s="3"/>
      <c r="Q179" s="3"/>
      <c r="R179" s="3"/>
      <c r="S179" s="3"/>
      <c r="T179" s="3"/>
      <c r="U179" s="3"/>
      <c r="V179" s="3"/>
      <c r="W179" s="3">
        <v>0</v>
      </c>
      <c r="X179" s="3">
        <v>1</v>
      </c>
      <c r="Y179" s="3">
        <v>0</v>
      </c>
      <c r="Z179" s="3"/>
      <c r="AA179" s="3"/>
      <c r="AB179" s="3"/>
    </row>
    <row r="180" spans="1:88" x14ac:dyDescent="0.2">
      <c r="A180" s="3">
        <v>50</v>
      </c>
      <c r="B180" s="3">
        <v>0</v>
      </c>
      <c r="C180" s="3">
        <v>0</v>
      </c>
      <c r="D180" s="3">
        <v>1</v>
      </c>
      <c r="E180" s="3">
        <v>217</v>
      </c>
      <c r="F180" s="3">
        <f>ROUND(Source!AU161,O180)</f>
        <v>127486.18</v>
      </c>
      <c r="G180" s="3" t="s">
        <v>112</v>
      </c>
      <c r="H180" s="3" t="s">
        <v>113</v>
      </c>
      <c r="I180" s="3"/>
      <c r="J180" s="3"/>
      <c r="K180" s="3">
        <v>217</v>
      </c>
      <c r="L180" s="3">
        <v>18</v>
      </c>
      <c r="M180" s="3">
        <v>3</v>
      </c>
      <c r="N180" s="3" t="s">
        <v>3</v>
      </c>
      <c r="O180" s="3">
        <v>2</v>
      </c>
      <c r="P180" s="3"/>
      <c r="Q180" s="3"/>
      <c r="R180" s="3"/>
      <c r="S180" s="3"/>
      <c r="T180" s="3"/>
      <c r="U180" s="3"/>
      <c r="V180" s="3"/>
      <c r="W180" s="3">
        <v>127486.18</v>
      </c>
      <c r="X180" s="3">
        <v>1</v>
      </c>
      <c r="Y180" s="3">
        <v>127486.18</v>
      </c>
      <c r="Z180" s="3"/>
      <c r="AA180" s="3"/>
      <c r="AB180" s="3"/>
    </row>
    <row r="181" spans="1:88" x14ac:dyDescent="0.2">
      <c r="A181" s="3">
        <v>50</v>
      </c>
      <c r="B181" s="3">
        <v>0</v>
      </c>
      <c r="C181" s="3">
        <v>0</v>
      </c>
      <c r="D181" s="3">
        <v>1</v>
      </c>
      <c r="E181" s="3">
        <v>230</v>
      </c>
      <c r="F181" s="3">
        <f>ROUND(Source!BA161,O181)</f>
        <v>0</v>
      </c>
      <c r="G181" s="3" t="s">
        <v>114</v>
      </c>
      <c r="H181" s="3" t="s">
        <v>115</v>
      </c>
      <c r="I181" s="3"/>
      <c r="J181" s="3"/>
      <c r="K181" s="3">
        <v>230</v>
      </c>
      <c r="L181" s="3">
        <v>19</v>
      </c>
      <c r="M181" s="3">
        <v>3</v>
      </c>
      <c r="N181" s="3" t="s">
        <v>3</v>
      </c>
      <c r="O181" s="3">
        <v>2</v>
      </c>
      <c r="P181" s="3"/>
      <c r="Q181" s="3"/>
      <c r="R181" s="3"/>
      <c r="S181" s="3"/>
      <c r="T181" s="3"/>
      <c r="U181" s="3"/>
      <c r="V181" s="3"/>
      <c r="W181" s="3">
        <v>0</v>
      </c>
      <c r="X181" s="3">
        <v>1</v>
      </c>
      <c r="Y181" s="3">
        <v>0</v>
      </c>
      <c r="Z181" s="3"/>
      <c r="AA181" s="3"/>
      <c r="AB181" s="3"/>
    </row>
    <row r="182" spans="1:88" x14ac:dyDescent="0.2">
      <c r="A182" s="3">
        <v>50</v>
      </c>
      <c r="B182" s="3">
        <v>0</v>
      </c>
      <c r="C182" s="3">
        <v>0</v>
      </c>
      <c r="D182" s="3">
        <v>1</v>
      </c>
      <c r="E182" s="3">
        <v>206</v>
      </c>
      <c r="F182" s="3">
        <f>ROUND(Source!T161,O182)</f>
        <v>0</v>
      </c>
      <c r="G182" s="3" t="s">
        <v>116</v>
      </c>
      <c r="H182" s="3" t="s">
        <v>117</v>
      </c>
      <c r="I182" s="3"/>
      <c r="J182" s="3"/>
      <c r="K182" s="3">
        <v>206</v>
      </c>
      <c r="L182" s="3">
        <v>20</v>
      </c>
      <c r="M182" s="3">
        <v>3</v>
      </c>
      <c r="N182" s="3" t="s">
        <v>3</v>
      </c>
      <c r="O182" s="3">
        <v>2</v>
      </c>
      <c r="P182" s="3"/>
      <c r="Q182" s="3"/>
      <c r="R182" s="3"/>
      <c r="S182" s="3"/>
      <c r="T182" s="3"/>
      <c r="U182" s="3"/>
      <c r="V182" s="3"/>
      <c r="W182" s="3">
        <v>0</v>
      </c>
      <c r="X182" s="3">
        <v>1</v>
      </c>
      <c r="Y182" s="3">
        <v>0</v>
      </c>
      <c r="Z182" s="3"/>
      <c r="AA182" s="3"/>
      <c r="AB182" s="3"/>
    </row>
    <row r="183" spans="1:88" x14ac:dyDescent="0.2">
      <c r="A183" s="3">
        <v>50</v>
      </c>
      <c r="B183" s="3">
        <v>0</v>
      </c>
      <c r="C183" s="3">
        <v>0</v>
      </c>
      <c r="D183" s="3">
        <v>1</v>
      </c>
      <c r="E183" s="3">
        <v>207</v>
      </c>
      <c r="F183" s="3">
        <f>Source!U161</f>
        <v>95.259999999999991</v>
      </c>
      <c r="G183" s="3" t="s">
        <v>118</v>
      </c>
      <c r="H183" s="3" t="s">
        <v>119</v>
      </c>
      <c r="I183" s="3"/>
      <c r="J183" s="3"/>
      <c r="K183" s="3">
        <v>207</v>
      </c>
      <c r="L183" s="3">
        <v>21</v>
      </c>
      <c r="M183" s="3">
        <v>3</v>
      </c>
      <c r="N183" s="3" t="s">
        <v>3</v>
      </c>
      <c r="O183" s="3">
        <v>-1</v>
      </c>
      <c r="P183" s="3"/>
      <c r="Q183" s="3"/>
      <c r="R183" s="3"/>
      <c r="S183" s="3"/>
      <c r="T183" s="3"/>
      <c r="U183" s="3"/>
      <c r="V183" s="3"/>
      <c r="W183" s="3">
        <v>95.259999999999991</v>
      </c>
      <c r="X183" s="3">
        <v>1</v>
      </c>
      <c r="Y183" s="3">
        <v>95.259999999999991</v>
      </c>
      <c r="Z183" s="3"/>
      <c r="AA183" s="3"/>
      <c r="AB183" s="3"/>
    </row>
    <row r="184" spans="1:88" x14ac:dyDescent="0.2">
      <c r="A184" s="3">
        <v>50</v>
      </c>
      <c r="B184" s="3">
        <v>0</v>
      </c>
      <c r="C184" s="3">
        <v>0</v>
      </c>
      <c r="D184" s="3">
        <v>1</v>
      </c>
      <c r="E184" s="3">
        <v>208</v>
      </c>
      <c r="F184" s="3">
        <f>Source!V161</f>
        <v>0</v>
      </c>
      <c r="G184" s="3" t="s">
        <v>120</v>
      </c>
      <c r="H184" s="3" t="s">
        <v>121</v>
      </c>
      <c r="I184" s="3"/>
      <c r="J184" s="3"/>
      <c r="K184" s="3">
        <v>208</v>
      </c>
      <c r="L184" s="3">
        <v>22</v>
      </c>
      <c r="M184" s="3">
        <v>3</v>
      </c>
      <c r="N184" s="3" t="s">
        <v>3</v>
      </c>
      <c r="O184" s="3">
        <v>-1</v>
      </c>
      <c r="P184" s="3"/>
      <c r="Q184" s="3"/>
      <c r="R184" s="3"/>
      <c r="S184" s="3"/>
      <c r="T184" s="3"/>
      <c r="U184" s="3"/>
      <c r="V184" s="3"/>
      <c r="W184" s="3">
        <v>0</v>
      </c>
      <c r="X184" s="3">
        <v>1</v>
      </c>
      <c r="Y184" s="3">
        <v>0</v>
      </c>
      <c r="Z184" s="3"/>
      <c r="AA184" s="3"/>
      <c r="AB184" s="3"/>
    </row>
    <row r="185" spans="1:88" x14ac:dyDescent="0.2">
      <c r="A185" s="3">
        <v>50</v>
      </c>
      <c r="B185" s="3">
        <v>0</v>
      </c>
      <c r="C185" s="3">
        <v>0</v>
      </c>
      <c r="D185" s="3">
        <v>1</v>
      </c>
      <c r="E185" s="3">
        <v>209</v>
      </c>
      <c r="F185" s="3">
        <f>ROUND(Source!W161,O185)</f>
        <v>0</v>
      </c>
      <c r="G185" s="3" t="s">
        <v>122</v>
      </c>
      <c r="H185" s="3" t="s">
        <v>123</v>
      </c>
      <c r="I185" s="3"/>
      <c r="J185" s="3"/>
      <c r="K185" s="3">
        <v>209</v>
      </c>
      <c r="L185" s="3">
        <v>23</v>
      </c>
      <c r="M185" s="3">
        <v>3</v>
      </c>
      <c r="N185" s="3" t="s">
        <v>3</v>
      </c>
      <c r="O185" s="3">
        <v>2</v>
      </c>
      <c r="P185" s="3"/>
      <c r="Q185" s="3"/>
      <c r="R185" s="3"/>
      <c r="S185" s="3"/>
      <c r="T185" s="3"/>
      <c r="U185" s="3"/>
      <c r="V185" s="3"/>
      <c r="W185" s="3">
        <v>0</v>
      </c>
      <c r="X185" s="3">
        <v>1</v>
      </c>
      <c r="Y185" s="3">
        <v>0</v>
      </c>
      <c r="Z185" s="3"/>
      <c r="AA185" s="3"/>
      <c r="AB185" s="3"/>
    </row>
    <row r="186" spans="1:88" x14ac:dyDescent="0.2">
      <c r="A186" s="3">
        <v>50</v>
      </c>
      <c r="B186" s="3">
        <v>0</v>
      </c>
      <c r="C186" s="3">
        <v>0</v>
      </c>
      <c r="D186" s="3">
        <v>1</v>
      </c>
      <c r="E186" s="3">
        <v>233</v>
      </c>
      <c r="F186" s="3">
        <f>ROUND(Source!BD161,O186)</f>
        <v>0</v>
      </c>
      <c r="G186" s="3" t="s">
        <v>124</v>
      </c>
      <c r="H186" s="3" t="s">
        <v>125</v>
      </c>
      <c r="I186" s="3"/>
      <c r="J186" s="3"/>
      <c r="K186" s="3">
        <v>233</v>
      </c>
      <c r="L186" s="3">
        <v>24</v>
      </c>
      <c r="M186" s="3">
        <v>3</v>
      </c>
      <c r="N186" s="3" t="s">
        <v>3</v>
      </c>
      <c r="O186" s="3">
        <v>2</v>
      </c>
      <c r="P186" s="3"/>
      <c r="Q186" s="3"/>
      <c r="R186" s="3"/>
      <c r="S186" s="3"/>
      <c r="T186" s="3"/>
      <c r="U186" s="3"/>
      <c r="V186" s="3"/>
      <c r="W186" s="3">
        <v>0</v>
      </c>
      <c r="X186" s="3">
        <v>1</v>
      </c>
      <c r="Y186" s="3">
        <v>0</v>
      </c>
      <c r="Z186" s="3"/>
      <c r="AA186" s="3"/>
      <c r="AB186" s="3"/>
    </row>
    <row r="187" spans="1:88" x14ac:dyDescent="0.2">
      <c r="A187" s="3">
        <v>50</v>
      </c>
      <c r="B187" s="3">
        <v>0</v>
      </c>
      <c r="C187" s="3">
        <v>0</v>
      </c>
      <c r="D187" s="3">
        <v>1</v>
      </c>
      <c r="E187" s="3">
        <v>210</v>
      </c>
      <c r="F187" s="3">
        <f>ROUND(Source!X161,O187)</f>
        <v>46384.04</v>
      </c>
      <c r="G187" s="3" t="s">
        <v>126</v>
      </c>
      <c r="H187" s="3" t="s">
        <v>127</v>
      </c>
      <c r="I187" s="3"/>
      <c r="J187" s="3"/>
      <c r="K187" s="3">
        <v>210</v>
      </c>
      <c r="L187" s="3">
        <v>25</v>
      </c>
      <c r="M187" s="3">
        <v>3</v>
      </c>
      <c r="N187" s="3" t="s">
        <v>3</v>
      </c>
      <c r="O187" s="3">
        <v>2</v>
      </c>
      <c r="P187" s="3"/>
      <c r="Q187" s="3"/>
      <c r="R187" s="3"/>
      <c r="S187" s="3"/>
      <c r="T187" s="3"/>
      <c r="U187" s="3"/>
      <c r="V187" s="3"/>
      <c r="W187" s="3">
        <v>46384.04</v>
      </c>
      <c r="X187" s="3">
        <v>1</v>
      </c>
      <c r="Y187" s="3">
        <v>46384.04</v>
      </c>
      <c r="Z187" s="3"/>
      <c r="AA187" s="3"/>
      <c r="AB187" s="3"/>
    </row>
    <row r="188" spans="1:88" x14ac:dyDescent="0.2">
      <c r="A188" s="3">
        <v>50</v>
      </c>
      <c r="B188" s="3">
        <v>0</v>
      </c>
      <c r="C188" s="3">
        <v>0</v>
      </c>
      <c r="D188" s="3">
        <v>1</v>
      </c>
      <c r="E188" s="3">
        <v>211</v>
      </c>
      <c r="F188" s="3">
        <f>ROUND(Source!Y161,O188)</f>
        <v>6626.3</v>
      </c>
      <c r="G188" s="3" t="s">
        <v>128</v>
      </c>
      <c r="H188" s="3" t="s">
        <v>129</v>
      </c>
      <c r="I188" s="3"/>
      <c r="J188" s="3"/>
      <c r="K188" s="3">
        <v>211</v>
      </c>
      <c r="L188" s="3">
        <v>26</v>
      </c>
      <c r="M188" s="3">
        <v>3</v>
      </c>
      <c r="N188" s="3" t="s">
        <v>3</v>
      </c>
      <c r="O188" s="3">
        <v>2</v>
      </c>
      <c r="P188" s="3"/>
      <c r="Q188" s="3"/>
      <c r="R188" s="3"/>
      <c r="S188" s="3"/>
      <c r="T188" s="3"/>
      <c r="U188" s="3"/>
      <c r="V188" s="3"/>
      <c r="W188" s="3">
        <v>6626.3</v>
      </c>
      <c r="X188" s="3">
        <v>1</v>
      </c>
      <c r="Y188" s="3">
        <v>6626.3</v>
      </c>
      <c r="Z188" s="3"/>
      <c r="AA188" s="3"/>
      <c r="AB188" s="3"/>
    </row>
    <row r="189" spans="1:88" x14ac:dyDescent="0.2">
      <c r="A189" s="3">
        <v>50</v>
      </c>
      <c r="B189" s="3">
        <v>0</v>
      </c>
      <c r="C189" s="3">
        <v>0</v>
      </c>
      <c r="D189" s="3">
        <v>1</v>
      </c>
      <c r="E189" s="3">
        <v>224</v>
      </c>
      <c r="F189" s="3">
        <f>ROUND(Source!AR161,O189)</f>
        <v>127486.18</v>
      </c>
      <c r="G189" s="3" t="s">
        <v>130</v>
      </c>
      <c r="H189" s="3" t="s">
        <v>131</v>
      </c>
      <c r="I189" s="3"/>
      <c r="J189" s="3"/>
      <c r="K189" s="3">
        <v>224</v>
      </c>
      <c r="L189" s="3">
        <v>27</v>
      </c>
      <c r="M189" s="3">
        <v>3</v>
      </c>
      <c r="N189" s="3" t="s">
        <v>3</v>
      </c>
      <c r="O189" s="3">
        <v>2</v>
      </c>
      <c r="P189" s="3"/>
      <c r="Q189" s="3"/>
      <c r="R189" s="3"/>
      <c r="S189" s="3"/>
      <c r="T189" s="3"/>
      <c r="U189" s="3"/>
      <c r="V189" s="3"/>
      <c r="W189" s="3">
        <v>127486.18</v>
      </c>
      <c r="X189" s="3">
        <v>1</v>
      </c>
      <c r="Y189" s="3">
        <v>127486.18</v>
      </c>
      <c r="Z189" s="3"/>
      <c r="AA189" s="3"/>
      <c r="AB189" s="3"/>
    </row>
    <row r="191" spans="1:88" x14ac:dyDescent="0.2">
      <c r="A191" s="1">
        <v>4</v>
      </c>
      <c r="B191" s="1">
        <v>1</v>
      </c>
      <c r="C191" s="1"/>
      <c r="D191" s="1">
        <f>ROW(A226)</f>
        <v>226</v>
      </c>
      <c r="E191" s="1"/>
      <c r="F191" s="1" t="s">
        <v>20</v>
      </c>
      <c r="G191" s="1" t="s">
        <v>163</v>
      </c>
      <c r="H191" s="1" t="s">
        <v>3</v>
      </c>
      <c r="I191" s="1">
        <v>0</v>
      </c>
      <c r="J191" s="1"/>
      <c r="K191" s="1">
        <v>-1</v>
      </c>
      <c r="L191" s="1"/>
      <c r="M191" s="1" t="s">
        <v>3</v>
      </c>
      <c r="N191" s="1"/>
      <c r="O191" s="1"/>
      <c r="P191" s="1"/>
      <c r="Q191" s="1"/>
      <c r="R191" s="1"/>
      <c r="S191" s="1">
        <v>0</v>
      </c>
      <c r="T191" s="1"/>
      <c r="U191" s="1" t="s">
        <v>3</v>
      </c>
      <c r="V191" s="1">
        <v>0</v>
      </c>
      <c r="W191" s="1"/>
      <c r="X191" s="1"/>
      <c r="Y191" s="1"/>
      <c r="Z191" s="1"/>
      <c r="AA191" s="1"/>
      <c r="AB191" s="1" t="s">
        <v>3</v>
      </c>
      <c r="AC191" s="1" t="s">
        <v>3</v>
      </c>
      <c r="AD191" s="1" t="s">
        <v>3</v>
      </c>
      <c r="AE191" s="1" t="s">
        <v>3</v>
      </c>
      <c r="AF191" s="1" t="s">
        <v>3</v>
      </c>
      <c r="AG191" s="1" t="s">
        <v>3</v>
      </c>
      <c r="AH191" s="1"/>
      <c r="AI191" s="1"/>
      <c r="AJ191" s="1"/>
      <c r="AK191" s="1"/>
      <c r="AL191" s="1"/>
      <c r="AM191" s="1"/>
      <c r="AN191" s="1"/>
      <c r="AO191" s="1"/>
      <c r="AP191" s="1" t="s">
        <v>3</v>
      </c>
      <c r="AQ191" s="1" t="s">
        <v>3</v>
      </c>
      <c r="AR191" s="1" t="s">
        <v>3</v>
      </c>
      <c r="AS191" s="1"/>
      <c r="AT191" s="1"/>
      <c r="AU191" s="1"/>
      <c r="AV191" s="1"/>
      <c r="AW191" s="1"/>
      <c r="AX191" s="1"/>
      <c r="AY191" s="1"/>
      <c r="AZ191" s="1" t="s">
        <v>3</v>
      </c>
      <c r="BA191" s="1"/>
      <c r="BB191" s="1" t="s">
        <v>3</v>
      </c>
      <c r="BC191" s="1" t="s">
        <v>3</v>
      </c>
      <c r="BD191" s="1" t="s">
        <v>3</v>
      </c>
      <c r="BE191" s="1" t="s">
        <v>3</v>
      </c>
      <c r="BF191" s="1" t="s">
        <v>3</v>
      </c>
      <c r="BG191" s="1" t="s">
        <v>3</v>
      </c>
      <c r="BH191" s="1" t="s">
        <v>3</v>
      </c>
      <c r="BI191" s="1" t="s">
        <v>3</v>
      </c>
      <c r="BJ191" s="1" t="s">
        <v>3</v>
      </c>
      <c r="BK191" s="1" t="s">
        <v>3</v>
      </c>
      <c r="BL191" s="1" t="s">
        <v>3</v>
      </c>
      <c r="BM191" s="1" t="s">
        <v>3</v>
      </c>
      <c r="BN191" s="1" t="s">
        <v>3</v>
      </c>
      <c r="BO191" s="1" t="s">
        <v>3</v>
      </c>
      <c r="BP191" s="1" t="s">
        <v>3</v>
      </c>
      <c r="BQ191" s="1"/>
      <c r="BR191" s="1"/>
      <c r="BS191" s="1"/>
      <c r="BT191" s="1"/>
      <c r="BU191" s="1"/>
      <c r="BV191" s="1"/>
      <c r="BW191" s="1"/>
      <c r="BX191" s="1">
        <v>0</v>
      </c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>
        <v>0</v>
      </c>
    </row>
    <row r="193" spans="1:245" x14ac:dyDescent="0.2">
      <c r="A193" s="6">
        <v>52</v>
      </c>
      <c r="B193" s="6">
        <f t="shared" ref="B193:G193" si="127">B226</f>
        <v>1</v>
      </c>
      <c r="C193" s="6">
        <f t="shared" si="127"/>
        <v>4</v>
      </c>
      <c r="D193" s="6">
        <f t="shared" si="127"/>
        <v>191</v>
      </c>
      <c r="E193" s="6">
        <f t="shared" si="127"/>
        <v>0</v>
      </c>
      <c r="F193" s="6" t="str">
        <f t="shared" si="127"/>
        <v>Новый раздел</v>
      </c>
      <c r="G193" s="6" t="str">
        <f t="shared" si="127"/>
        <v>Система автоматического водяного пожаротушения</v>
      </c>
      <c r="H193" s="6"/>
      <c r="I193" s="6"/>
      <c r="J193" s="6"/>
      <c r="K193" s="6"/>
      <c r="L193" s="6"/>
      <c r="M193" s="6"/>
      <c r="N193" s="6"/>
      <c r="O193" s="6">
        <f t="shared" ref="O193:AT193" si="128">O226</f>
        <v>0</v>
      </c>
      <c r="P193" s="6">
        <f t="shared" si="128"/>
        <v>0</v>
      </c>
      <c r="Q193" s="6">
        <f t="shared" si="128"/>
        <v>0</v>
      </c>
      <c r="R193" s="6">
        <f t="shared" si="128"/>
        <v>0</v>
      </c>
      <c r="S193" s="6">
        <f t="shared" si="128"/>
        <v>0</v>
      </c>
      <c r="T193" s="6">
        <f t="shared" si="128"/>
        <v>0</v>
      </c>
      <c r="U193" s="6">
        <f t="shared" si="128"/>
        <v>0</v>
      </c>
      <c r="V193" s="6">
        <f t="shared" si="128"/>
        <v>0</v>
      </c>
      <c r="W193" s="6">
        <f t="shared" si="128"/>
        <v>0</v>
      </c>
      <c r="X193" s="6">
        <f t="shared" si="128"/>
        <v>0</v>
      </c>
      <c r="Y193" s="6">
        <f t="shared" si="128"/>
        <v>0</v>
      </c>
      <c r="Z193" s="6">
        <f t="shared" si="128"/>
        <v>0</v>
      </c>
      <c r="AA193" s="6">
        <f t="shared" si="128"/>
        <v>0</v>
      </c>
      <c r="AB193" s="6">
        <f t="shared" si="128"/>
        <v>0</v>
      </c>
      <c r="AC193" s="6">
        <f t="shared" si="128"/>
        <v>0</v>
      </c>
      <c r="AD193" s="6">
        <f t="shared" si="128"/>
        <v>0</v>
      </c>
      <c r="AE193" s="6">
        <f t="shared" si="128"/>
        <v>0</v>
      </c>
      <c r="AF193" s="6">
        <f t="shared" si="128"/>
        <v>0</v>
      </c>
      <c r="AG193" s="6">
        <f t="shared" si="128"/>
        <v>0</v>
      </c>
      <c r="AH193" s="6">
        <f t="shared" si="128"/>
        <v>0</v>
      </c>
      <c r="AI193" s="6">
        <f t="shared" si="128"/>
        <v>0</v>
      </c>
      <c r="AJ193" s="6">
        <f t="shared" si="128"/>
        <v>0</v>
      </c>
      <c r="AK193" s="6">
        <f t="shared" si="128"/>
        <v>0</v>
      </c>
      <c r="AL193" s="6">
        <f t="shared" si="128"/>
        <v>0</v>
      </c>
      <c r="AM193" s="6">
        <f t="shared" si="128"/>
        <v>0</v>
      </c>
      <c r="AN193" s="6">
        <f t="shared" si="128"/>
        <v>0</v>
      </c>
      <c r="AO193" s="6">
        <f t="shared" si="128"/>
        <v>0</v>
      </c>
      <c r="AP193" s="6">
        <f t="shared" si="128"/>
        <v>0</v>
      </c>
      <c r="AQ193" s="6">
        <f t="shared" si="128"/>
        <v>0</v>
      </c>
      <c r="AR193" s="6">
        <f t="shared" si="128"/>
        <v>0</v>
      </c>
      <c r="AS193" s="6">
        <f t="shared" si="128"/>
        <v>0</v>
      </c>
      <c r="AT193" s="6">
        <f t="shared" si="128"/>
        <v>0</v>
      </c>
      <c r="AU193" s="6">
        <f t="shared" ref="AU193:BZ193" si="129">AU226</f>
        <v>0</v>
      </c>
      <c r="AV193" s="6">
        <f t="shared" si="129"/>
        <v>0</v>
      </c>
      <c r="AW193" s="6">
        <f t="shared" si="129"/>
        <v>0</v>
      </c>
      <c r="AX193" s="6">
        <f t="shared" si="129"/>
        <v>0</v>
      </c>
      <c r="AY193" s="6">
        <f t="shared" si="129"/>
        <v>0</v>
      </c>
      <c r="AZ193" s="6">
        <f t="shared" si="129"/>
        <v>0</v>
      </c>
      <c r="BA193" s="6">
        <f t="shared" si="129"/>
        <v>0</v>
      </c>
      <c r="BB193" s="6">
        <f t="shared" si="129"/>
        <v>0</v>
      </c>
      <c r="BC193" s="6">
        <f t="shared" si="129"/>
        <v>0</v>
      </c>
      <c r="BD193" s="6">
        <f t="shared" si="129"/>
        <v>0</v>
      </c>
      <c r="BE193" s="6">
        <f t="shared" si="129"/>
        <v>0</v>
      </c>
      <c r="BF193" s="6">
        <f t="shared" si="129"/>
        <v>0</v>
      </c>
      <c r="BG193" s="6">
        <f t="shared" si="129"/>
        <v>0</v>
      </c>
      <c r="BH193" s="6">
        <f t="shared" si="129"/>
        <v>0</v>
      </c>
      <c r="BI193" s="6">
        <f t="shared" si="129"/>
        <v>0</v>
      </c>
      <c r="BJ193" s="6">
        <f t="shared" si="129"/>
        <v>0</v>
      </c>
      <c r="BK193" s="6">
        <f t="shared" si="129"/>
        <v>0</v>
      </c>
      <c r="BL193" s="6">
        <f t="shared" si="129"/>
        <v>0</v>
      </c>
      <c r="BM193" s="6">
        <f t="shared" si="129"/>
        <v>0</v>
      </c>
      <c r="BN193" s="6">
        <f t="shared" si="129"/>
        <v>0</v>
      </c>
      <c r="BO193" s="6">
        <f t="shared" si="129"/>
        <v>0</v>
      </c>
      <c r="BP193" s="6">
        <f t="shared" si="129"/>
        <v>0</v>
      </c>
      <c r="BQ193" s="6">
        <f t="shared" si="129"/>
        <v>0</v>
      </c>
      <c r="BR193" s="6">
        <f t="shared" si="129"/>
        <v>0</v>
      </c>
      <c r="BS193" s="6">
        <f t="shared" si="129"/>
        <v>0</v>
      </c>
      <c r="BT193" s="6">
        <f t="shared" si="129"/>
        <v>0</v>
      </c>
      <c r="BU193" s="6">
        <f t="shared" si="129"/>
        <v>0</v>
      </c>
      <c r="BV193" s="6">
        <f t="shared" si="129"/>
        <v>0</v>
      </c>
      <c r="BW193" s="6">
        <f t="shared" si="129"/>
        <v>0</v>
      </c>
      <c r="BX193" s="6">
        <f t="shared" si="129"/>
        <v>0</v>
      </c>
      <c r="BY193" s="6">
        <f t="shared" si="129"/>
        <v>0</v>
      </c>
      <c r="BZ193" s="6">
        <f t="shared" si="129"/>
        <v>0</v>
      </c>
      <c r="CA193" s="6">
        <f t="shared" ref="CA193:DF193" si="130">CA226</f>
        <v>0</v>
      </c>
      <c r="CB193" s="6">
        <f t="shared" si="130"/>
        <v>0</v>
      </c>
      <c r="CC193" s="6">
        <f t="shared" si="130"/>
        <v>0</v>
      </c>
      <c r="CD193" s="6">
        <f t="shared" si="130"/>
        <v>0</v>
      </c>
      <c r="CE193" s="6">
        <f t="shared" si="130"/>
        <v>0</v>
      </c>
      <c r="CF193" s="6">
        <f t="shared" si="130"/>
        <v>0</v>
      </c>
      <c r="CG193" s="6">
        <f t="shared" si="130"/>
        <v>0</v>
      </c>
      <c r="CH193" s="6">
        <f t="shared" si="130"/>
        <v>0</v>
      </c>
      <c r="CI193" s="6">
        <f t="shared" si="130"/>
        <v>0</v>
      </c>
      <c r="CJ193" s="6">
        <f t="shared" si="130"/>
        <v>0</v>
      </c>
      <c r="CK193" s="6">
        <f t="shared" si="130"/>
        <v>0</v>
      </c>
      <c r="CL193" s="6">
        <f t="shared" si="130"/>
        <v>0</v>
      </c>
      <c r="CM193" s="6">
        <f t="shared" si="130"/>
        <v>0</v>
      </c>
      <c r="CN193" s="6">
        <f t="shared" si="130"/>
        <v>0</v>
      </c>
      <c r="CO193" s="6">
        <f t="shared" si="130"/>
        <v>0</v>
      </c>
      <c r="CP193" s="6">
        <f t="shared" si="130"/>
        <v>0</v>
      </c>
      <c r="CQ193" s="6">
        <f t="shared" si="130"/>
        <v>0</v>
      </c>
      <c r="CR193" s="6">
        <f t="shared" si="130"/>
        <v>0</v>
      </c>
      <c r="CS193" s="6">
        <f t="shared" si="130"/>
        <v>0</v>
      </c>
      <c r="CT193" s="6">
        <f t="shared" si="130"/>
        <v>0</v>
      </c>
      <c r="CU193" s="6">
        <f t="shared" si="130"/>
        <v>0</v>
      </c>
      <c r="CV193" s="6">
        <f t="shared" si="130"/>
        <v>0</v>
      </c>
      <c r="CW193" s="6">
        <f t="shared" si="130"/>
        <v>0</v>
      </c>
      <c r="CX193" s="6">
        <f t="shared" si="130"/>
        <v>0</v>
      </c>
      <c r="CY193" s="6">
        <f t="shared" si="130"/>
        <v>0</v>
      </c>
      <c r="CZ193" s="6">
        <f t="shared" si="130"/>
        <v>0</v>
      </c>
      <c r="DA193" s="6">
        <f t="shared" si="130"/>
        <v>0</v>
      </c>
      <c r="DB193" s="6">
        <f t="shared" si="130"/>
        <v>0</v>
      </c>
      <c r="DC193" s="6">
        <f t="shared" si="130"/>
        <v>0</v>
      </c>
      <c r="DD193" s="6">
        <f t="shared" si="130"/>
        <v>0</v>
      </c>
      <c r="DE193" s="6">
        <f t="shared" si="130"/>
        <v>0</v>
      </c>
      <c r="DF193" s="6">
        <f t="shared" si="130"/>
        <v>0</v>
      </c>
      <c r="DG193" s="2">
        <f t="shared" ref="DG193:EL193" si="131">DG226</f>
        <v>0</v>
      </c>
      <c r="DH193" s="2">
        <f t="shared" si="131"/>
        <v>0</v>
      </c>
      <c r="DI193" s="2">
        <f t="shared" si="131"/>
        <v>0</v>
      </c>
      <c r="DJ193" s="2">
        <f t="shared" si="131"/>
        <v>0</v>
      </c>
      <c r="DK193" s="2">
        <f t="shared" si="131"/>
        <v>0</v>
      </c>
      <c r="DL193" s="2">
        <f t="shared" si="131"/>
        <v>0</v>
      </c>
      <c r="DM193" s="2">
        <f t="shared" si="131"/>
        <v>0</v>
      </c>
      <c r="DN193" s="2">
        <f t="shared" si="131"/>
        <v>0</v>
      </c>
      <c r="DO193" s="2">
        <f t="shared" si="131"/>
        <v>0</v>
      </c>
      <c r="DP193" s="2">
        <f t="shared" si="131"/>
        <v>0</v>
      </c>
      <c r="DQ193" s="2">
        <f t="shared" si="131"/>
        <v>0</v>
      </c>
      <c r="DR193" s="2">
        <f t="shared" si="131"/>
        <v>0</v>
      </c>
      <c r="DS193" s="2">
        <f t="shared" si="131"/>
        <v>0</v>
      </c>
      <c r="DT193" s="2">
        <f t="shared" si="131"/>
        <v>0</v>
      </c>
      <c r="DU193" s="2">
        <f t="shared" si="131"/>
        <v>0</v>
      </c>
      <c r="DV193" s="2">
        <f t="shared" si="131"/>
        <v>0</v>
      </c>
      <c r="DW193" s="2">
        <f t="shared" si="131"/>
        <v>0</v>
      </c>
      <c r="DX193" s="2">
        <f t="shared" si="131"/>
        <v>0</v>
      </c>
      <c r="DY193" s="2">
        <f t="shared" si="131"/>
        <v>0</v>
      </c>
      <c r="DZ193" s="2">
        <f t="shared" si="131"/>
        <v>0</v>
      </c>
      <c r="EA193" s="2">
        <f t="shared" si="131"/>
        <v>0</v>
      </c>
      <c r="EB193" s="2">
        <f t="shared" si="131"/>
        <v>0</v>
      </c>
      <c r="EC193" s="2">
        <f t="shared" si="131"/>
        <v>0</v>
      </c>
      <c r="ED193" s="2">
        <f t="shared" si="131"/>
        <v>0</v>
      </c>
      <c r="EE193" s="2">
        <f t="shared" si="131"/>
        <v>0</v>
      </c>
      <c r="EF193" s="2">
        <f t="shared" si="131"/>
        <v>0</v>
      </c>
      <c r="EG193" s="2">
        <f t="shared" si="131"/>
        <v>0</v>
      </c>
      <c r="EH193" s="2">
        <f t="shared" si="131"/>
        <v>0</v>
      </c>
      <c r="EI193" s="2">
        <f t="shared" si="131"/>
        <v>0</v>
      </c>
      <c r="EJ193" s="2">
        <f t="shared" si="131"/>
        <v>0</v>
      </c>
      <c r="EK193" s="2">
        <f t="shared" si="131"/>
        <v>0</v>
      </c>
      <c r="EL193" s="2">
        <f t="shared" si="131"/>
        <v>0</v>
      </c>
      <c r="EM193" s="2">
        <f t="shared" ref="EM193:FR193" si="132">EM226</f>
        <v>0</v>
      </c>
      <c r="EN193" s="2">
        <f t="shared" si="132"/>
        <v>0</v>
      </c>
      <c r="EO193" s="2">
        <f t="shared" si="132"/>
        <v>0</v>
      </c>
      <c r="EP193" s="2">
        <f t="shared" si="132"/>
        <v>0</v>
      </c>
      <c r="EQ193" s="2">
        <f t="shared" si="132"/>
        <v>0</v>
      </c>
      <c r="ER193" s="2">
        <f t="shared" si="132"/>
        <v>0</v>
      </c>
      <c r="ES193" s="2">
        <f t="shared" si="132"/>
        <v>0</v>
      </c>
      <c r="ET193" s="2">
        <f t="shared" si="132"/>
        <v>0</v>
      </c>
      <c r="EU193" s="2">
        <f t="shared" si="132"/>
        <v>0</v>
      </c>
      <c r="EV193" s="2">
        <f t="shared" si="132"/>
        <v>0</v>
      </c>
      <c r="EW193" s="2">
        <f t="shared" si="132"/>
        <v>0</v>
      </c>
      <c r="EX193" s="2">
        <f t="shared" si="132"/>
        <v>0</v>
      </c>
      <c r="EY193" s="2">
        <f t="shared" si="132"/>
        <v>0</v>
      </c>
      <c r="EZ193" s="2">
        <f t="shared" si="132"/>
        <v>0</v>
      </c>
      <c r="FA193" s="2">
        <f t="shared" si="132"/>
        <v>0</v>
      </c>
      <c r="FB193" s="2">
        <f t="shared" si="132"/>
        <v>0</v>
      </c>
      <c r="FC193" s="2">
        <f t="shared" si="132"/>
        <v>0</v>
      </c>
      <c r="FD193" s="2">
        <f t="shared" si="132"/>
        <v>0</v>
      </c>
      <c r="FE193" s="2">
        <f t="shared" si="132"/>
        <v>0</v>
      </c>
      <c r="FF193" s="2">
        <f t="shared" si="132"/>
        <v>0</v>
      </c>
      <c r="FG193" s="2">
        <f t="shared" si="132"/>
        <v>0</v>
      </c>
      <c r="FH193" s="2">
        <f t="shared" si="132"/>
        <v>0</v>
      </c>
      <c r="FI193" s="2">
        <f t="shared" si="132"/>
        <v>0</v>
      </c>
      <c r="FJ193" s="2">
        <f t="shared" si="132"/>
        <v>0</v>
      </c>
      <c r="FK193" s="2">
        <f t="shared" si="132"/>
        <v>0</v>
      </c>
      <c r="FL193" s="2">
        <f t="shared" si="132"/>
        <v>0</v>
      </c>
      <c r="FM193" s="2">
        <f t="shared" si="132"/>
        <v>0</v>
      </c>
      <c r="FN193" s="2">
        <f t="shared" si="132"/>
        <v>0</v>
      </c>
      <c r="FO193" s="2">
        <f t="shared" si="132"/>
        <v>0</v>
      </c>
      <c r="FP193" s="2">
        <f t="shared" si="132"/>
        <v>0</v>
      </c>
      <c r="FQ193" s="2">
        <f t="shared" si="132"/>
        <v>0</v>
      </c>
      <c r="FR193" s="2">
        <f t="shared" si="132"/>
        <v>0</v>
      </c>
      <c r="FS193" s="2">
        <f t="shared" ref="FS193:GX193" si="133">FS226</f>
        <v>0</v>
      </c>
      <c r="FT193" s="2">
        <f t="shared" si="133"/>
        <v>0</v>
      </c>
      <c r="FU193" s="2">
        <f t="shared" si="133"/>
        <v>0</v>
      </c>
      <c r="FV193" s="2">
        <f t="shared" si="133"/>
        <v>0</v>
      </c>
      <c r="FW193" s="2">
        <f t="shared" si="133"/>
        <v>0</v>
      </c>
      <c r="FX193" s="2">
        <f t="shared" si="133"/>
        <v>0</v>
      </c>
      <c r="FY193" s="2">
        <f t="shared" si="133"/>
        <v>0</v>
      </c>
      <c r="FZ193" s="2">
        <f t="shared" si="133"/>
        <v>0</v>
      </c>
      <c r="GA193" s="2">
        <f t="shared" si="133"/>
        <v>0</v>
      </c>
      <c r="GB193" s="2">
        <f t="shared" si="133"/>
        <v>0</v>
      </c>
      <c r="GC193" s="2">
        <f t="shared" si="133"/>
        <v>0</v>
      </c>
      <c r="GD193" s="2">
        <f t="shared" si="133"/>
        <v>0</v>
      </c>
      <c r="GE193" s="2">
        <f t="shared" si="133"/>
        <v>0</v>
      </c>
      <c r="GF193" s="2">
        <f t="shared" si="133"/>
        <v>0</v>
      </c>
      <c r="GG193" s="2">
        <f t="shared" si="133"/>
        <v>0</v>
      </c>
      <c r="GH193" s="2">
        <f t="shared" si="133"/>
        <v>0</v>
      </c>
      <c r="GI193" s="2">
        <f t="shared" si="133"/>
        <v>0</v>
      </c>
      <c r="GJ193" s="2">
        <f t="shared" si="133"/>
        <v>0</v>
      </c>
      <c r="GK193" s="2">
        <f t="shared" si="133"/>
        <v>0</v>
      </c>
      <c r="GL193" s="2">
        <f t="shared" si="133"/>
        <v>0</v>
      </c>
      <c r="GM193" s="2">
        <f t="shared" si="133"/>
        <v>0</v>
      </c>
      <c r="GN193" s="2">
        <f t="shared" si="133"/>
        <v>0</v>
      </c>
      <c r="GO193" s="2">
        <f t="shared" si="133"/>
        <v>0</v>
      </c>
      <c r="GP193" s="2">
        <f t="shared" si="133"/>
        <v>0</v>
      </c>
      <c r="GQ193" s="2">
        <f t="shared" si="133"/>
        <v>0</v>
      </c>
      <c r="GR193" s="2">
        <f t="shared" si="133"/>
        <v>0</v>
      </c>
      <c r="GS193" s="2">
        <f t="shared" si="133"/>
        <v>0</v>
      </c>
      <c r="GT193" s="2">
        <f t="shared" si="133"/>
        <v>0</v>
      </c>
      <c r="GU193" s="2">
        <f t="shared" si="133"/>
        <v>0</v>
      </c>
      <c r="GV193" s="2">
        <f t="shared" si="133"/>
        <v>0</v>
      </c>
      <c r="GW193" s="2">
        <f t="shared" si="133"/>
        <v>0</v>
      </c>
      <c r="GX193" s="2">
        <f t="shared" si="133"/>
        <v>0</v>
      </c>
    </row>
    <row r="195" spans="1:245" x14ac:dyDescent="0.2">
      <c r="A195">
        <v>17</v>
      </c>
      <c r="B195">
        <v>1</v>
      </c>
      <c r="C195">
        <f>ROW(SmtRes!A83)</f>
        <v>83</v>
      </c>
      <c r="D195">
        <f>ROW(EtalonRes!A83)</f>
        <v>83</v>
      </c>
      <c r="E195" t="s">
        <v>3</v>
      </c>
      <c r="F195" t="s">
        <v>164</v>
      </c>
      <c r="G195" t="s">
        <v>165</v>
      </c>
      <c r="H195" t="s">
        <v>25</v>
      </c>
      <c r="I195">
        <v>1442</v>
      </c>
      <c r="J195">
        <v>0</v>
      </c>
      <c r="K195">
        <v>1442</v>
      </c>
      <c r="O195">
        <f t="shared" ref="O195:O224" si="134">ROUND(CP195,2)</f>
        <v>191829.26</v>
      </c>
      <c r="P195">
        <f t="shared" ref="P195:P224" si="135">ROUND(CQ195*I195,2)</f>
        <v>5969.88</v>
      </c>
      <c r="Q195">
        <f t="shared" ref="Q195:Q224" si="136">ROUND(CR195*I195,2)</f>
        <v>0</v>
      </c>
      <c r="R195">
        <f t="shared" ref="R195:R224" si="137">ROUND(CS195*I195,2)</f>
        <v>0</v>
      </c>
      <c r="S195">
        <f t="shared" ref="S195:S224" si="138">ROUND(CT195*I195,2)</f>
        <v>185859.38</v>
      </c>
      <c r="T195">
        <f t="shared" ref="T195:T224" si="139">ROUND(CU195*I195,2)</f>
        <v>0</v>
      </c>
      <c r="U195">
        <f t="shared" ref="U195:U224" si="140">CV195*I195</f>
        <v>245.14000000000001</v>
      </c>
      <c r="V195">
        <f t="shared" ref="V195:V224" si="141">CW195*I195</f>
        <v>0</v>
      </c>
      <c r="W195">
        <f t="shared" ref="W195:W224" si="142">ROUND(CX195*I195,2)</f>
        <v>0</v>
      </c>
      <c r="X195">
        <f t="shared" ref="X195:X224" si="143">ROUND(CY195,2)</f>
        <v>130101.57</v>
      </c>
      <c r="Y195">
        <f t="shared" ref="Y195:Y224" si="144">ROUND(CZ195,2)</f>
        <v>18585.939999999999</v>
      </c>
      <c r="AA195">
        <v>-1</v>
      </c>
      <c r="AB195">
        <f t="shared" ref="AB195:AB224" si="145">ROUND((AC195+AD195+AF195),6)</f>
        <v>133.03</v>
      </c>
      <c r="AC195">
        <f t="shared" ref="AC195:AC224" si="146">ROUND((ES195),6)</f>
        <v>4.1399999999999997</v>
      </c>
      <c r="AD195">
        <f t="shared" ref="AD195:AD224" si="147">ROUND((((ET195)-(EU195))+AE195),6)</f>
        <v>0</v>
      </c>
      <c r="AE195">
        <f t="shared" ref="AE195:AE224" si="148">ROUND((EU195),6)</f>
        <v>0</v>
      </c>
      <c r="AF195">
        <f t="shared" ref="AF195:AF224" si="149">ROUND((EV195),6)</f>
        <v>128.88999999999999</v>
      </c>
      <c r="AG195">
        <f t="shared" ref="AG195:AG224" si="150">ROUND((AP195),6)</f>
        <v>0</v>
      </c>
      <c r="AH195">
        <f t="shared" ref="AH195:AH224" si="151">(EW195)</f>
        <v>0.17</v>
      </c>
      <c r="AI195">
        <f t="shared" ref="AI195:AI224" si="152">(EX195)</f>
        <v>0</v>
      </c>
      <c r="AJ195">
        <f t="shared" ref="AJ195:AJ224" si="153">(AS195)</f>
        <v>0</v>
      </c>
      <c r="AK195">
        <v>133.03</v>
      </c>
      <c r="AL195">
        <v>4.1399999999999997</v>
      </c>
      <c r="AM195">
        <v>0</v>
      </c>
      <c r="AN195">
        <v>0</v>
      </c>
      <c r="AO195">
        <v>128.88999999999999</v>
      </c>
      <c r="AP195">
        <v>0</v>
      </c>
      <c r="AQ195">
        <v>0.17</v>
      </c>
      <c r="AR195">
        <v>0</v>
      </c>
      <c r="AS195">
        <v>0</v>
      </c>
      <c r="AT195">
        <v>70</v>
      </c>
      <c r="AU195">
        <v>10</v>
      </c>
      <c r="AV195">
        <v>1</v>
      </c>
      <c r="AW195">
        <v>1</v>
      </c>
      <c r="AZ195">
        <v>1</v>
      </c>
      <c r="BA195">
        <v>1</v>
      </c>
      <c r="BB195">
        <v>1</v>
      </c>
      <c r="BC195">
        <v>1</v>
      </c>
      <c r="BD195" t="s">
        <v>3</v>
      </c>
      <c r="BE195" t="s">
        <v>3</v>
      </c>
      <c r="BF195" t="s">
        <v>3</v>
      </c>
      <c r="BG195" t="s">
        <v>3</v>
      </c>
      <c r="BH195">
        <v>0</v>
      </c>
      <c r="BI195">
        <v>4</v>
      </c>
      <c r="BJ195" t="s">
        <v>166</v>
      </c>
      <c r="BM195">
        <v>0</v>
      </c>
      <c r="BN195">
        <v>0</v>
      </c>
      <c r="BO195" t="s">
        <v>3</v>
      </c>
      <c r="BP195">
        <v>0</v>
      </c>
      <c r="BQ195">
        <v>1</v>
      </c>
      <c r="BR195">
        <v>0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 t="s">
        <v>3</v>
      </c>
      <c r="BZ195">
        <v>70</v>
      </c>
      <c r="CA195">
        <v>10</v>
      </c>
      <c r="CB195" t="s">
        <v>3</v>
      </c>
      <c r="CE195">
        <v>0</v>
      </c>
      <c r="CF195">
        <v>0</v>
      </c>
      <c r="CG195">
        <v>0</v>
      </c>
      <c r="CM195">
        <v>0</v>
      </c>
      <c r="CN195" t="s">
        <v>3</v>
      </c>
      <c r="CO195">
        <v>0</v>
      </c>
      <c r="CP195">
        <f t="shared" ref="CP195:CP224" si="154">(P195+Q195+S195)</f>
        <v>191829.26</v>
      </c>
      <c r="CQ195">
        <f t="shared" ref="CQ195:CQ224" si="155">(AC195*BC195*AW195)</f>
        <v>4.1399999999999997</v>
      </c>
      <c r="CR195">
        <f t="shared" ref="CR195:CR224" si="156">((((ET195)*BB195-(EU195)*BS195)+AE195*BS195)*AV195)</f>
        <v>0</v>
      </c>
      <c r="CS195">
        <f t="shared" ref="CS195:CS224" si="157">(AE195*BS195*AV195)</f>
        <v>0</v>
      </c>
      <c r="CT195">
        <f t="shared" ref="CT195:CT224" si="158">(AF195*BA195*AV195)</f>
        <v>128.88999999999999</v>
      </c>
      <c r="CU195">
        <f t="shared" ref="CU195:CU224" si="159">AG195</f>
        <v>0</v>
      </c>
      <c r="CV195">
        <f t="shared" ref="CV195:CV224" si="160">(AH195*AV195)</f>
        <v>0.17</v>
      </c>
      <c r="CW195">
        <f t="shared" ref="CW195:CW224" si="161">AI195</f>
        <v>0</v>
      </c>
      <c r="CX195">
        <f t="shared" ref="CX195:CX224" si="162">AJ195</f>
        <v>0</v>
      </c>
      <c r="CY195">
        <f t="shared" ref="CY195:CY224" si="163">((S195*BZ195)/100)</f>
        <v>130101.56599999999</v>
      </c>
      <c r="CZ195">
        <f t="shared" ref="CZ195:CZ224" si="164">((S195*CA195)/100)</f>
        <v>18585.938000000002</v>
      </c>
      <c r="DC195" t="s">
        <v>3</v>
      </c>
      <c r="DD195" t="s">
        <v>3</v>
      </c>
      <c r="DE195" t="s">
        <v>3</v>
      </c>
      <c r="DF195" t="s">
        <v>3</v>
      </c>
      <c r="DG195" t="s">
        <v>3</v>
      </c>
      <c r="DH195" t="s">
        <v>3</v>
      </c>
      <c r="DI195" t="s">
        <v>3</v>
      </c>
      <c r="DJ195" t="s">
        <v>3</v>
      </c>
      <c r="DK195" t="s">
        <v>3</v>
      </c>
      <c r="DL195" t="s">
        <v>3</v>
      </c>
      <c r="DM195" t="s">
        <v>3</v>
      </c>
      <c r="DN195">
        <v>0</v>
      </c>
      <c r="DO195">
        <v>0</v>
      </c>
      <c r="DP195">
        <v>1</v>
      </c>
      <c r="DQ195">
        <v>1</v>
      </c>
      <c r="DU195">
        <v>1010</v>
      </c>
      <c r="DV195" t="s">
        <v>25</v>
      </c>
      <c r="DW195" t="s">
        <v>25</v>
      </c>
      <c r="DX195">
        <v>1</v>
      </c>
      <c r="DZ195" t="s">
        <v>3</v>
      </c>
      <c r="EA195" t="s">
        <v>3</v>
      </c>
      <c r="EB195" t="s">
        <v>3</v>
      </c>
      <c r="EC195" t="s">
        <v>3</v>
      </c>
      <c r="EE195">
        <v>63408733</v>
      </c>
      <c r="EF195">
        <v>1</v>
      </c>
      <c r="EG195" t="s">
        <v>28</v>
      </c>
      <c r="EH195">
        <v>0</v>
      </c>
      <c r="EI195" t="s">
        <v>3</v>
      </c>
      <c r="EJ195">
        <v>4</v>
      </c>
      <c r="EK195">
        <v>0</v>
      </c>
      <c r="EL195" t="s">
        <v>29</v>
      </c>
      <c r="EM195" t="s">
        <v>30</v>
      </c>
      <c r="EO195" t="s">
        <v>3</v>
      </c>
      <c r="EQ195">
        <v>1024</v>
      </c>
      <c r="ER195">
        <v>133.03</v>
      </c>
      <c r="ES195">
        <v>4.1399999999999997</v>
      </c>
      <c r="ET195">
        <v>0</v>
      </c>
      <c r="EU195">
        <v>0</v>
      </c>
      <c r="EV195">
        <v>128.88999999999999</v>
      </c>
      <c r="EW195">
        <v>0.17</v>
      </c>
      <c r="EX195">
        <v>0</v>
      </c>
      <c r="EY195">
        <v>0</v>
      </c>
      <c r="FQ195">
        <v>0</v>
      </c>
      <c r="FR195">
        <v>0</v>
      </c>
      <c r="FS195">
        <v>0</v>
      </c>
      <c r="FX195">
        <v>70</v>
      </c>
      <c r="FY195">
        <v>10</v>
      </c>
      <c r="GA195" t="s">
        <v>3</v>
      </c>
      <c r="GD195">
        <v>0</v>
      </c>
      <c r="GF195">
        <v>1159119825</v>
      </c>
      <c r="GG195">
        <v>2</v>
      </c>
      <c r="GH195">
        <v>1</v>
      </c>
      <c r="GI195">
        <v>-2</v>
      </c>
      <c r="GJ195">
        <v>0</v>
      </c>
      <c r="GK195">
        <f>ROUND(R195*(R12)/100,2)</f>
        <v>0</v>
      </c>
      <c r="GL195">
        <f t="shared" ref="GL195:GL224" si="165">ROUND(IF(AND(BH195=3,BI195=3,FS195&lt;&gt;0),P195,0),2)</f>
        <v>0</v>
      </c>
      <c r="GM195">
        <f t="shared" ref="GM195:GM224" si="166">ROUND(O195+X195+Y195+GK195,2)+GX195</f>
        <v>340516.77</v>
      </c>
      <c r="GN195">
        <f t="shared" ref="GN195:GN224" si="167">IF(OR(BI195=0,BI195=1),GM195-GX195,0)</f>
        <v>0</v>
      </c>
      <c r="GO195">
        <f t="shared" ref="GO195:GO224" si="168">IF(BI195=2,GM195-GX195,0)</f>
        <v>0</v>
      </c>
      <c r="GP195">
        <f t="shared" ref="GP195:GP224" si="169">IF(BI195=4,GM195-GX195,0)</f>
        <v>340516.77</v>
      </c>
      <c r="GR195">
        <v>0</v>
      </c>
      <c r="GS195">
        <v>3</v>
      </c>
      <c r="GT195">
        <v>0</v>
      </c>
      <c r="GU195" t="s">
        <v>3</v>
      </c>
      <c r="GV195">
        <f t="shared" ref="GV195:GV224" si="170">ROUND((GT195),6)</f>
        <v>0</v>
      </c>
      <c r="GW195">
        <v>1</v>
      </c>
      <c r="GX195">
        <f t="shared" ref="GX195:GX224" si="171">ROUND(HC195*I195,2)</f>
        <v>0</v>
      </c>
      <c r="HA195">
        <v>0</v>
      </c>
      <c r="HB195">
        <v>0</v>
      </c>
      <c r="HC195">
        <f t="shared" ref="HC195:HC224" si="172">GV195*GW195</f>
        <v>0</v>
      </c>
      <c r="HE195" t="s">
        <v>3</v>
      </c>
      <c r="HF195" t="s">
        <v>3</v>
      </c>
      <c r="HM195" t="s">
        <v>3</v>
      </c>
      <c r="HN195" t="s">
        <v>3</v>
      </c>
      <c r="HO195" t="s">
        <v>3</v>
      </c>
      <c r="HP195" t="s">
        <v>3</v>
      </c>
      <c r="HQ195" t="s">
        <v>3</v>
      </c>
      <c r="HS195">
        <v>0</v>
      </c>
      <c r="IK195">
        <v>0</v>
      </c>
    </row>
    <row r="196" spans="1:245" x14ac:dyDescent="0.2">
      <c r="A196">
        <v>17</v>
      </c>
      <c r="B196">
        <v>1</v>
      </c>
      <c r="C196">
        <f>ROW(SmtRes!A87)</f>
        <v>87</v>
      </c>
      <c r="D196">
        <f>ROW(EtalonRes!A87)</f>
        <v>87</v>
      </c>
      <c r="E196" t="s">
        <v>3</v>
      </c>
      <c r="F196" t="s">
        <v>167</v>
      </c>
      <c r="G196" t="s">
        <v>168</v>
      </c>
      <c r="H196" t="s">
        <v>25</v>
      </c>
      <c r="I196">
        <v>64</v>
      </c>
      <c r="J196">
        <v>0</v>
      </c>
      <c r="K196">
        <v>64</v>
      </c>
      <c r="O196">
        <f t="shared" si="134"/>
        <v>99146.240000000005</v>
      </c>
      <c r="P196">
        <f t="shared" si="135"/>
        <v>83.2</v>
      </c>
      <c r="Q196">
        <f t="shared" si="136"/>
        <v>46752.639999999999</v>
      </c>
      <c r="R196">
        <f t="shared" si="137"/>
        <v>28176</v>
      </c>
      <c r="S196">
        <f t="shared" si="138"/>
        <v>52310.400000000001</v>
      </c>
      <c r="T196">
        <f t="shared" si="139"/>
        <v>0</v>
      </c>
      <c r="U196">
        <f t="shared" si="140"/>
        <v>81.92</v>
      </c>
      <c r="V196">
        <f t="shared" si="141"/>
        <v>0</v>
      </c>
      <c r="W196">
        <f t="shared" si="142"/>
        <v>0</v>
      </c>
      <c r="X196">
        <f t="shared" si="143"/>
        <v>36617.279999999999</v>
      </c>
      <c r="Y196">
        <f t="shared" si="144"/>
        <v>5231.04</v>
      </c>
      <c r="AA196">
        <v>-1</v>
      </c>
      <c r="AB196">
        <f t="shared" si="145"/>
        <v>1549.16</v>
      </c>
      <c r="AC196">
        <f t="shared" si="146"/>
        <v>1.3</v>
      </c>
      <c r="AD196">
        <f t="shared" si="147"/>
        <v>730.51</v>
      </c>
      <c r="AE196">
        <f t="shared" si="148"/>
        <v>440.25</v>
      </c>
      <c r="AF196">
        <f t="shared" si="149"/>
        <v>817.35</v>
      </c>
      <c r="AG196">
        <f t="shared" si="150"/>
        <v>0</v>
      </c>
      <c r="AH196">
        <f t="shared" si="151"/>
        <v>1.28</v>
      </c>
      <c r="AI196">
        <f t="shared" si="152"/>
        <v>0</v>
      </c>
      <c r="AJ196">
        <f t="shared" si="153"/>
        <v>0</v>
      </c>
      <c r="AK196">
        <v>1549.16</v>
      </c>
      <c r="AL196">
        <v>1.3</v>
      </c>
      <c r="AM196">
        <v>730.51</v>
      </c>
      <c r="AN196">
        <v>440.25</v>
      </c>
      <c r="AO196">
        <v>817.35</v>
      </c>
      <c r="AP196">
        <v>0</v>
      </c>
      <c r="AQ196">
        <v>1.28</v>
      </c>
      <c r="AR196">
        <v>0</v>
      </c>
      <c r="AS196">
        <v>0</v>
      </c>
      <c r="AT196">
        <v>70</v>
      </c>
      <c r="AU196">
        <v>10</v>
      </c>
      <c r="AV196">
        <v>1</v>
      </c>
      <c r="AW196">
        <v>1</v>
      </c>
      <c r="AZ196">
        <v>1</v>
      </c>
      <c r="BA196">
        <v>1</v>
      </c>
      <c r="BB196">
        <v>1</v>
      </c>
      <c r="BC196">
        <v>1</v>
      </c>
      <c r="BD196" t="s">
        <v>3</v>
      </c>
      <c r="BE196" t="s">
        <v>3</v>
      </c>
      <c r="BF196" t="s">
        <v>3</v>
      </c>
      <c r="BG196" t="s">
        <v>3</v>
      </c>
      <c r="BH196">
        <v>0</v>
      </c>
      <c r="BI196">
        <v>4</v>
      </c>
      <c r="BJ196" t="s">
        <v>169</v>
      </c>
      <c r="BM196">
        <v>0</v>
      </c>
      <c r="BN196">
        <v>0</v>
      </c>
      <c r="BO196" t="s">
        <v>3</v>
      </c>
      <c r="BP196">
        <v>0</v>
      </c>
      <c r="BQ196">
        <v>1</v>
      </c>
      <c r="BR196">
        <v>0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 t="s">
        <v>3</v>
      </c>
      <c r="BZ196">
        <v>70</v>
      </c>
      <c r="CA196">
        <v>10</v>
      </c>
      <c r="CB196" t="s">
        <v>3</v>
      </c>
      <c r="CE196">
        <v>0</v>
      </c>
      <c r="CF196">
        <v>0</v>
      </c>
      <c r="CG196">
        <v>0</v>
      </c>
      <c r="CM196">
        <v>0</v>
      </c>
      <c r="CN196" t="s">
        <v>3</v>
      </c>
      <c r="CO196">
        <v>0</v>
      </c>
      <c r="CP196">
        <f t="shared" si="154"/>
        <v>99146.239999999991</v>
      </c>
      <c r="CQ196">
        <f t="shared" si="155"/>
        <v>1.3</v>
      </c>
      <c r="CR196">
        <f t="shared" si="156"/>
        <v>730.51</v>
      </c>
      <c r="CS196">
        <f t="shared" si="157"/>
        <v>440.25</v>
      </c>
      <c r="CT196">
        <f t="shared" si="158"/>
        <v>817.35</v>
      </c>
      <c r="CU196">
        <f t="shared" si="159"/>
        <v>0</v>
      </c>
      <c r="CV196">
        <f t="shared" si="160"/>
        <v>1.28</v>
      </c>
      <c r="CW196">
        <f t="shared" si="161"/>
        <v>0</v>
      </c>
      <c r="CX196">
        <f t="shared" si="162"/>
        <v>0</v>
      </c>
      <c r="CY196">
        <f t="shared" si="163"/>
        <v>36617.279999999999</v>
      </c>
      <c r="CZ196">
        <f t="shared" si="164"/>
        <v>5231.04</v>
      </c>
      <c r="DC196" t="s">
        <v>3</v>
      </c>
      <c r="DD196" t="s">
        <v>3</v>
      </c>
      <c r="DE196" t="s">
        <v>3</v>
      </c>
      <c r="DF196" t="s">
        <v>3</v>
      </c>
      <c r="DG196" t="s">
        <v>3</v>
      </c>
      <c r="DH196" t="s">
        <v>3</v>
      </c>
      <c r="DI196" t="s">
        <v>3</v>
      </c>
      <c r="DJ196" t="s">
        <v>3</v>
      </c>
      <c r="DK196" t="s">
        <v>3</v>
      </c>
      <c r="DL196" t="s">
        <v>3</v>
      </c>
      <c r="DM196" t="s">
        <v>3</v>
      </c>
      <c r="DN196">
        <v>0</v>
      </c>
      <c r="DO196">
        <v>0</v>
      </c>
      <c r="DP196">
        <v>1</v>
      </c>
      <c r="DQ196">
        <v>1</v>
      </c>
      <c r="DU196">
        <v>1010</v>
      </c>
      <c r="DV196" t="s">
        <v>25</v>
      </c>
      <c r="DW196" t="s">
        <v>25</v>
      </c>
      <c r="DX196">
        <v>1</v>
      </c>
      <c r="DZ196" t="s">
        <v>3</v>
      </c>
      <c r="EA196" t="s">
        <v>3</v>
      </c>
      <c r="EB196" t="s">
        <v>3</v>
      </c>
      <c r="EC196" t="s">
        <v>3</v>
      </c>
      <c r="EE196">
        <v>63408733</v>
      </c>
      <c r="EF196">
        <v>1</v>
      </c>
      <c r="EG196" t="s">
        <v>28</v>
      </c>
      <c r="EH196">
        <v>0</v>
      </c>
      <c r="EI196" t="s">
        <v>3</v>
      </c>
      <c r="EJ196">
        <v>4</v>
      </c>
      <c r="EK196">
        <v>0</v>
      </c>
      <c r="EL196" t="s">
        <v>29</v>
      </c>
      <c r="EM196" t="s">
        <v>30</v>
      </c>
      <c r="EO196" t="s">
        <v>3</v>
      </c>
      <c r="EQ196">
        <v>1024</v>
      </c>
      <c r="ER196">
        <v>1549.16</v>
      </c>
      <c r="ES196">
        <v>1.3</v>
      </c>
      <c r="ET196">
        <v>730.51</v>
      </c>
      <c r="EU196">
        <v>440.25</v>
      </c>
      <c r="EV196">
        <v>817.35</v>
      </c>
      <c r="EW196">
        <v>1.28</v>
      </c>
      <c r="EX196">
        <v>0</v>
      </c>
      <c r="EY196">
        <v>0</v>
      </c>
      <c r="FQ196">
        <v>0</v>
      </c>
      <c r="FR196">
        <v>0</v>
      </c>
      <c r="FS196">
        <v>0</v>
      </c>
      <c r="FX196">
        <v>70</v>
      </c>
      <c r="FY196">
        <v>10</v>
      </c>
      <c r="GA196" t="s">
        <v>3</v>
      </c>
      <c r="GD196">
        <v>0</v>
      </c>
      <c r="GF196">
        <v>-1418862367</v>
      </c>
      <c r="GG196">
        <v>2</v>
      </c>
      <c r="GH196">
        <v>1</v>
      </c>
      <c r="GI196">
        <v>-2</v>
      </c>
      <c r="GJ196">
        <v>0</v>
      </c>
      <c r="GK196">
        <f>ROUND(R196*(R12)/100,2)</f>
        <v>30430.080000000002</v>
      </c>
      <c r="GL196">
        <f t="shared" si="165"/>
        <v>0</v>
      </c>
      <c r="GM196">
        <f t="shared" si="166"/>
        <v>171424.64000000001</v>
      </c>
      <c r="GN196">
        <f t="shared" si="167"/>
        <v>0</v>
      </c>
      <c r="GO196">
        <f t="shared" si="168"/>
        <v>0</v>
      </c>
      <c r="GP196">
        <f t="shared" si="169"/>
        <v>171424.64000000001</v>
      </c>
      <c r="GR196">
        <v>0</v>
      </c>
      <c r="GS196">
        <v>3</v>
      </c>
      <c r="GT196">
        <v>0</v>
      </c>
      <c r="GU196" t="s">
        <v>3</v>
      </c>
      <c r="GV196">
        <f t="shared" si="170"/>
        <v>0</v>
      </c>
      <c r="GW196">
        <v>1</v>
      </c>
      <c r="GX196">
        <f t="shared" si="171"/>
        <v>0</v>
      </c>
      <c r="HA196">
        <v>0</v>
      </c>
      <c r="HB196">
        <v>0</v>
      </c>
      <c r="HC196">
        <f t="shared" si="172"/>
        <v>0</v>
      </c>
      <c r="HE196" t="s">
        <v>3</v>
      </c>
      <c r="HF196" t="s">
        <v>3</v>
      </c>
      <c r="HM196" t="s">
        <v>3</v>
      </c>
      <c r="HN196" t="s">
        <v>3</v>
      </c>
      <c r="HO196" t="s">
        <v>3</v>
      </c>
      <c r="HP196" t="s">
        <v>3</v>
      </c>
      <c r="HQ196" t="s">
        <v>3</v>
      </c>
      <c r="HS196">
        <v>0</v>
      </c>
      <c r="IK196">
        <v>0</v>
      </c>
    </row>
    <row r="197" spans="1:245" x14ac:dyDescent="0.2">
      <c r="A197">
        <v>17</v>
      </c>
      <c r="B197">
        <v>1</v>
      </c>
      <c r="C197">
        <f>ROW(SmtRes!A89)</f>
        <v>89</v>
      </c>
      <c r="D197">
        <f>ROW(EtalonRes!A89)</f>
        <v>89</v>
      </c>
      <c r="E197" t="s">
        <v>3</v>
      </c>
      <c r="F197" t="s">
        <v>170</v>
      </c>
      <c r="G197" t="s">
        <v>171</v>
      </c>
      <c r="H197" t="s">
        <v>25</v>
      </c>
      <c r="I197">
        <v>1</v>
      </c>
      <c r="J197">
        <v>0</v>
      </c>
      <c r="K197">
        <v>1</v>
      </c>
      <c r="O197">
        <f t="shared" si="134"/>
        <v>368.96</v>
      </c>
      <c r="P197">
        <f t="shared" si="135"/>
        <v>1.78</v>
      </c>
      <c r="Q197">
        <f t="shared" si="136"/>
        <v>0</v>
      </c>
      <c r="R197">
        <f t="shared" si="137"/>
        <v>0</v>
      </c>
      <c r="S197">
        <f t="shared" si="138"/>
        <v>367.18</v>
      </c>
      <c r="T197">
        <f t="shared" si="139"/>
        <v>0</v>
      </c>
      <c r="U197">
        <f t="shared" si="140"/>
        <v>0.46</v>
      </c>
      <c r="V197">
        <f t="shared" si="141"/>
        <v>0</v>
      </c>
      <c r="W197">
        <f t="shared" si="142"/>
        <v>0</v>
      </c>
      <c r="X197">
        <f t="shared" si="143"/>
        <v>257.02999999999997</v>
      </c>
      <c r="Y197">
        <f t="shared" si="144"/>
        <v>36.72</v>
      </c>
      <c r="AA197">
        <v>-1</v>
      </c>
      <c r="AB197">
        <f t="shared" si="145"/>
        <v>368.96</v>
      </c>
      <c r="AC197">
        <f t="shared" si="146"/>
        <v>1.78</v>
      </c>
      <c r="AD197">
        <f t="shared" si="147"/>
        <v>0</v>
      </c>
      <c r="AE197">
        <f t="shared" si="148"/>
        <v>0</v>
      </c>
      <c r="AF197">
        <f t="shared" si="149"/>
        <v>367.18</v>
      </c>
      <c r="AG197">
        <f t="shared" si="150"/>
        <v>0</v>
      </c>
      <c r="AH197">
        <f t="shared" si="151"/>
        <v>0.46</v>
      </c>
      <c r="AI197">
        <f t="shared" si="152"/>
        <v>0</v>
      </c>
      <c r="AJ197">
        <f t="shared" si="153"/>
        <v>0</v>
      </c>
      <c r="AK197">
        <v>368.96</v>
      </c>
      <c r="AL197">
        <v>1.78</v>
      </c>
      <c r="AM197">
        <v>0</v>
      </c>
      <c r="AN197">
        <v>0</v>
      </c>
      <c r="AO197">
        <v>367.18</v>
      </c>
      <c r="AP197">
        <v>0</v>
      </c>
      <c r="AQ197">
        <v>0.46</v>
      </c>
      <c r="AR197">
        <v>0</v>
      </c>
      <c r="AS197">
        <v>0</v>
      </c>
      <c r="AT197">
        <v>70</v>
      </c>
      <c r="AU197">
        <v>10</v>
      </c>
      <c r="AV197">
        <v>1</v>
      </c>
      <c r="AW197">
        <v>1</v>
      </c>
      <c r="AZ197">
        <v>1</v>
      </c>
      <c r="BA197">
        <v>1</v>
      </c>
      <c r="BB197">
        <v>1</v>
      </c>
      <c r="BC197">
        <v>1</v>
      </c>
      <c r="BD197" t="s">
        <v>3</v>
      </c>
      <c r="BE197" t="s">
        <v>3</v>
      </c>
      <c r="BF197" t="s">
        <v>3</v>
      </c>
      <c r="BG197" t="s">
        <v>3</v>
      </c>
      <c r="BH197">
        <v>0</v>
      </c>
      <c r="BI197">
        <v>4</v>
      </c>
      <c r="BJ197" t="s">
        <v>172</v>
      </c>
      <c r="BM197">
        <v>0</v>
      </c>
      <c r="BN197">
        <v>0</v>
      </c>
      <c r="BO197" t="s">
        <v>3</v>
      </c>
      <c r="BP197">
        <v>0</v>
      </c>
      <c r="BQ197">
        <v>1</v>
      </c>
      <c r="BR197">
        <v>0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 t="s">
        <v>3</v>
      </c>
      <c r="BZ197">
        <v>70</v>
      </c>
      <c r="CA197">
        <v>10</v>
      </c>
      <c r="CB197" t="s">
        <v>3</v>
      </c>
      <c r="CE197">
        <v>0</v>
      </c>
      <c r="CF197">
        <v>0</v>
      </c>
      <c r="CG197">
        <v>0</v>
      </c>
      <c r="CM197">
        <v>0</v>
      </c>
      <c r="CN197" t="s">
        <v>3</v>
      </c>
      <c r="CO197">
        <v>0</v>
      </c>
      <c r="CP197">
        <f t="shared" si="154"/>
        <v>368.96</v>
      </c>
      <c r="CQ197">
        <f t="shared" si="155"/>
        <v>1.78</v>
      </c>
      <c r="CR197">
        <f t="shared" si="156"/>
        <v>0</v>
      </c>
      <c r="CS197">
        <f t="shared" si="157"/>
        <v>0</v>
      </c>
      <c r="CT197">
        <f t="shared" si="158"/>
        <v>367.18</v>
      </c>
      <c r="CU197">
        <f t="shared" si="159"/>
        <v>0</v>
      </c>
      <c r="CV197">
        <f t="shared" si="160"/>
        <v>0.46</v>
      </c>
      <c r="CW197">
        <f t="shared" si="161"/>
        <v>0</v>
      </c>
      <c r="CX197">
        <f t="shared" si="162"/>
        <v>0</v>
      </c>
      <c r="CY197">
        <f t="shared" si="163"/>
        <v>257.02600000000001</v>
      </c>
      <c r="CZ197">
        <f t="shared" si="164"/>
        <v>36.718000000000004</v>
      </c>
      <c r="DC197" t="s">
        <v>3</v>
      </c>
      <c r="DD197" t="s">
        <v>3</v>
      </c>
      <c r="DE197" t="s">
        <v>3</v>
      </c>
      <c r="DF197" t="s">
        <v>3</v>
      </c>
      <c r="DG197" t="s">
        <v>3</v>
      </c>
      <c r="DH197" t="s">
        <v>3</v>
      </c>
      <c r="DI197" t="s">
        <v>3</v>
      </c>
      <c r="DJ197" t="s">
        <v>3</v>
      </c>
      <c r="DK197" t="s">
        <v>3</v>
      </c>
      <c r="DL197" t="s">
        <v>3</v>
      </c>
      <c r="DM197" t="s">
        <v>3</v>
      </c>
      <c r="DN197">
        <v>0</v>
      </c>
      <c r="DO197">
        <v>0</v>
      </c>
      <c r="DP197">
        <v>1</v>
      </c>
      <c r="DQ197">
        <v>1</v>
      </c>
      <c r="DU197">
        <v>1010</v>
      </c>
      <c r="DV197" t="s">
        <v>25</v>
      </c>
      <c r="DW197" t="s">
        <v>25</v>
      </c>
      <c r="DX197">
        <v>1</v>
      </c>
      <c r="DZ197" t="s">
        <v>3</v>
      </c>
      <c r="EA197" t="s">
        <v>3</v>
      </c>
      <c r="EB197" t="s">
        <v>3</v>
      </c>
      <c r="EC197" t="s">
        <v>3</v>
      </c>
      <c r="EE197">
        <v>63408733</v>
      </c>
      <c r="EF197">
        <v>1</v>
      </c>
      <c r="EG197" t="s">
        <v>28</v>
      </c>
      <c r="EH197">
        <v>0</v>
      </c>
      <c r="EI197" t="s">
        <v>3</v>
      </c>
      <c r="EJ197">
        <v>4</v>
      </c>
      <c r="EK197">
        <v>0</v>
      </c>
      <c r="EL197" t="s">
        <v>29</v>
      </c>
      <c r="EM197" t="s">
        <v>30</v>
      </c>
      <c r="EO197" t="s">
        <v>3</v>
      </c>
      <c r="EQ197">
        <v>1024</v>
      </c>
      <c r="ER197">
        <v>368.96</v>
      </c>
      <c r="ES197">
        <v>1.78</v>
      </c>
      <c r="ET197">
        <v>0</v>
      </c>
      <c r="EU197">
        <v>0</v>
      </c>
      <c r="EV197">
        <v>367.18</v>
      </c>
      <c r="EW197">
        <v>0.46</v>
      </c>
      <c r="EX197">
        <v>0</v>
      </c>
      <c r="EY197">
        <v>0</v>
      </c>
      <c r="FQ197">
        <v>0</v>
      </c>
      <c r="FR197">
        <v>0</v>
      </c>
      <c r="FS197">
        <v>0</v>
      </c>
      <c r="FX197">
        <v>70</v>
      </c>
      <c r="FY197">
        <v>10</v>
      </c>
      <c r="GA197" t="s">
        <v>3</v>
      </c>
      <c r="GD197">
        <v>0</v>
      </c>
      <c r="GF197">
        <v>-2050406824</v>
      </c>
      <c r="GG197">
        <v>2</v>
      </c>
      <c r="GH197">
        <v>1</v>
      </c>
      <c r="GI197">
        <v>-2</v>
      </c>
      <c r="GJ197">
        <v>0</v>
      </c>
      <c r="GK197">
        <f>ROUND(R197*(R12)/100,2)</f>
        <v>0</v>
      </c>
      <c r="GL197">
        <f t="shared" si="165"/>
        <v>0</v>
      </c>
      <c r="GM197">
        <f t="shared" si="166"/>
        <v>662.71</v>
      </c>
      <c r="GN197">
        <f t="shared" si="167"/>
        <v>0</v>
      </c>
      <c r="GO197">
        <f t="shared" si="168"/>
        <v>0</v>
      </c>
      <c r="GP197">
        <f t="shared" si="169"/>
        <v>662.71</v>
      </c>
      <c r="GR197">
        <v>0</v>
      </c>
      <c r="GS197">
        <v>3</v>
      </c>
      <c r="GT197">
        <v>0</v>
      </c>
      <c r="GU197" t="s">
        <v>3</v>
      </c>
      <c r="GV197">
        <f t="shared" si="170"/>
        <v>0</v>
      </c>
      <c r="GW197">
        <v>1</v>
      </c>
      <c r="GX197">
        <f t="shared" si="171"/>
        <v>0</v>
      </c>
      <c r="HA197">
        <v>0</v>
      </c>
      <c r="HB197">
        <v>0</v>
      </c>
      <c r="HC197">
        <f t="shared" si="172"/>
        <v>0</v>
      </c>
      <c r="HE197" t="s">
        <v>3</v>
      </c>
      <c r="HF197" t="s">
        <v>3</v>
      </c>
      <c r="HM197" t="s">
        <v>3</v>
      </c>
      <c r="HN197" t="s">
        <v>3</v>
      </c>
      <c r="HO197" t="s">
        <v>3</v>
      </c>
      <c r="HP197" t="s">
        <v>3</v>
      </c>
      <c r="HQ197" t="s">
        <v>3</v>
      </c>
      <c r="HS197">
        <v>0</v>
      </c>
      <c r="IK197">
        <v>0</v>
      </c>
    </row>
    <row r="198" spans="1:245" x14ac:dyDescent="0.2">
      <c r="A198">
        <v>17</v>
      </c>
      <c r="B198">
        <v>1</v>
      </c>
      <c r="C198">
        <f>ROW(SmtRes!A91)</f>
        <v>91</v>
      </c>
      <c r="D198">
        <f>ROW(EtalonRes!A91)</f>
        <v>91</v>
      </c>
      <c r="E198" t="s">
        <v>3</v>
      </c>
      <c r="F198" t="s">
        <v>170</v>
      </c>
      <c r="G198" t="s">
        <v>173</v>
      </c>
      <c r="H198" t="s">
        <v>25</v>
      </c>
      <c r="I198">
        <v>1</v>
      </c>
      <c r="J198">
        <v>0</v>
      </c>
      <c r="K198">
        <v>1</v>
      </c>
      <c r="O198">
        <f t="shared" si="134"/>
        <v>368.96</v>
      </c>
      <c r="P198">
        <f t="shared" si="135"/>
        <v>1.78</v>
      </c>
      <c r="Q198">
        <f t="shared" si="136"/>
        <v>0</v>
      </c>
      <c r="R198">
        <f t="shared" si="137"/>
        <v>0</v>
      </c>
      <c r="S198">
        <f t="shared" si="138"/>
        <v>367.18</v>
      </c>
      <c r="T198">
        <f t="shared" si="139"/>
        <v>0</v>
      </c>
      <c r="U198">
        <f t="shared" si="140"/>
        <v>0.46</v>
      </c>
      <c r="V198">
        <f t="shared" si="141"/>
        <v>0</v>
      </c>
      <c r="W198">
        <f t="shared" si="142"/>
        <v>0</v>
      </c>
      <c r="X198">
        <f t="shared" si="143"/>
        <v>257.02999999999997</v>
      </c>
      <c r="Y198">
        <f t="shared" si="144"/>
        <v>36.72</v>
      </c>
      <c r="AA198">
        <v>-1</v>
      </c>
      <c r="AB198">
        <f t="shared" si="145"/>
        <v>368.96</v>
      </c>
      <c r="AC198">
        <f t="shared" si="146"/>
        <v>1.78</v>
      </c>
      <c r="AD198">
        <f t="shared" si="147"/>
        <v>0</v>
      </c>
      <c r="AE198">
        <f t="shared" si="148"/>
        <v>0</v>
      </c>
      <c r="AF198">
        <f t="shared" si="149"/>
        <v>367.18</v>
      </c>
      <c r="AG198">
        <f t="shared" si="150"/>
        <v>0</v>
      </c>
      <c r="AH198">
        <f t="shared" si="151"/>
        <v>0.46</v>
      </c>
      <c r="AI198">
        <f t="shared" si="152"/>
        <v>0</v>
      </c>
      <c r="AJ198">
        <f t="shared" si="153"/>
        <v>0</v>
      </c>
      <c r="AK198">
        <v>368.96</v>
      </c>
      <c r="AL198">
        <v>1.78</v>
      </c>
      <c r="AM198">
        <v>0</v>
      </c>
      <c r="AN198">
        <v>0</v>
      </c>
      <c r="AO198">
        <v>367.18</v>
      </c>
      <c r="AP198">
        <v>0</v>
      </c>
      <c r="AQ198">
        <v>0.46</v>
      </c>
      <c r="AR198">
        <v>0</v>
      </c>
      <c r="AS198">
        <v>0</v>
      </c>
      <c r="AT198">
        <v>70</v>
      </c>
      <c r="AU198">
        <v>10</v>
      </c>
      <c r="AV198">
        <v>1</v>
      </c>
      <c r="AW198">
        <v>1</v>
      </c>
      <c r="AZ198">
        <v>1</v>
      </c>
      <c r="BA198">
        <v>1</v>
      </c>
      <c r="BB198">
        <v>1</v>
      </c>
      <c r="BC198">
        <v>1</v>
      </c>
      <c r="BD198" t="s">
        <v>3</v>
      </c>
      <c r="BE198" t="s">
        <v>3</v>
      </c>
      <c r="BF198" t="s">
        <v>3</v>
      </c>
      <c r="BG198" t="s">
        <v>3</v>
      </c>
      <c r="BH198">
        <v>0</v>
      </c>
      <c r="BI198">
        <v>4</v>
      </c>
      <c r="BJ198" t="s">
        <v>172</v>
      </c>
      <c r="BM198">
        <v>0</v>
      </c>
      <c r="BN198">
        <v>0</v>
      </c>
      <c r="BO198" t="s">
        <v>3</v>
      </c>
      <c r="BP198">
        <v>0</v>
      </c>
      <c r="BQ198">
        <v>1</v>
      </c>
      <c r="BR198">
        <v>0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1</v>
      </c>
      <c r="BY198" t="s">
        <v>3</v>
      </c>
      <c r="BZ198">
        <v>70</v>
      </c>
      <c r="CA198">
        <v>10</v>
      </c>
      <c r="CB198" t="s">
        <v>3</v>
      </c>
      <c r="CE198">
        <v>0</v>
      </c>
      <c r="CF198">
        <v>0</v>
      </c>
      <c r="CG198">
        <v>0</v>
      </c>
      <c r="CM198">
        <v>0</v>
      </c>
      <c r="CN198" t="s">
        <v>3</v>
      </c>
      <c r="CO198">
        <v>0</v>
      </c>
      <c r="CP198">
        <f t="shared" si="154"/>
        <v>368.96</v>
      </c>
      <c r="CQ198">
        <f t="shared" si="155"/>
        <v>1.78</v>
      </c>
      <c r="CR198">
        <f t="shared" si="156"/>
        <v>0</v>
      </c>
      <c r="CS198">
        <f t="shared" si="157"/>
        <v>0</v>
      </c>
      <c r="CT198">
        <f t="shared" si="158"/>
        <v>367.18</v>
      </c>
      <c r="CU198">
        <f t="shared" si="159"/>
        <v>0</v>
      </c>
      <c r="CV198">
        <f t="shared" si="160"/>
        <v>0.46</v>
      </c>
      <c r="CW198">
        <f t="shared" si="161"/>
        <v>0</v>
      </c>
      <c r="CX198">
        <f t="shared" si="162"/>
        <v>0</v>
      </c>
      <c r="CY198">
        <f t="shared" si="163"/>
        <v>257.02600000000001</v>
      </c>
      <c r="CZ198">
        <f t="shared" si="164"/>
        <v>36.718000000000004</v>
      </c>
      <c r="DC198" t="s">
        <v>3</v>
      </c>
      <c r="DD198" t="s">
        <v>3</v>
      </c>
      <c r="DE198" t="s">
        <v>3</v>
      </c>
      <c r="DF198" t="s">
        <v>3</v>
      </c>
      <c r="DG198" t="s">
        <v>3</v>
      </c>
      <c r="DH198" t="s">
        <v>3</v>
      </c>
      <c r="DI198" t="s">
        <v>3</v>
      </c>
      <c r="DJ198" t="s">
        <v>3</v>
      </c>
      <c r="DK198" t="s">
        <v>3</v>
      </c>
      <c r="DL198" t="s">
        <v>3</v>
      </c>
      <c r="DM198" t="s">
        <v>3</v>
      </c>
      <c r="DN198">
        <v>0</v>
      </c>
      <c r="DO198">
        <v>0</v>
      </c>
      <c r="DP198">
        <v>1</v>
      </c>
      <c r="DQ198">
        <v>1</v>
      </c>
      <c r="DU198">
        <v>1010</v>
      </c>
      <c r="DV198" t="s">
        <v>25</v>
      </c>
      <c r="DW198" t="s">
        <v>25</v>
      </c>
      <c r="DX198">
        <v>1</v>
      </c>
      <c r="DZ198" t="s">
        <v>3</v>
      </c>
      <c r="EA198" t="s">
        <v>3</v>
      </c>
      <c r="EB198" t="s">
        <v>3</v>
      </c>
      <c r="EC198" t="s">
        <v>3</v>
      </c>
      <c r="EE198">
        <v>63408733</v>
      </c>
      <c r="EF198">
        <v>1</v>
      </c>
      <c r="EG198" t="s">
        <v>28</v>
      </c>
      <c r="EH198">
        <v>0</v>
      </c>
      <c r="EI198" t="s">
        <v>3</v>
      </c>
      <c r="EJ198">
        <v>4</v>
      </c>
      <c r="EK198">
        <v>0</v>
      </c>
      <c r="EL198" t="s">
        <v>29</v>
      </c>
      <c r="EM198" t="s">
        <v>30</v>
      </c>
      <c r="EO198" t="s">
        <v>3</v>
      </c>
      <c r="EQ198">
        <v>1024</v>
      </c>
      <c r="ER198">
        <v>368.96</v>
      </c>
      <c r="ES198">
        <v>1.78</v>
      </c>
      <c r="ET198">
        <v>0</v>
      </c>
      <c r="EU198">
        <v>0</v>
      </c>
      <c r="EV198">
        <v>367.18</v>
      </c>
      <c r="EW198">
        <v>0.46</v>
      </c>
      <c r="EX198">
        <v>0</v>
      </c>
      <c r="EY198">
        <v>0</v>
      </c>
      <c r="FQ198">
        <v>0</v>
      </c>
      <c r="FR198">
        <v>0</v>
      </c>
      <c r="FS198">
        <v>0</v>
      </c>
      <c r="FX198">
        <v>70</v>
      </c>
      <c r="FY198">
        <v>10</v>
      </c>
      <c r="GA198" t="s">
        <v>3</v>
      </c>
      <c r="GD198">
        <v>0</v>
      </c>
      <c r="GF198">
        <v>-634100928</v>
      </c>
      <c r="GG198">
        <v>2</v>
      </c>
      <c r="GH198">
        <v>1</v>
      </c>
      <c r="GI198">
        <v>-2</v>
      </c>
      <c r="GJ198">
        <v>0</v>
      </c>
      <c r="GK198">
        <f>ROUND(R198*(R12)/100,2)</f>
        <v>0</v>
      </c>
      <c r="GL198">
        <f t="shared" si="165"/>
        <v>0</v>
      </c>
      <c r="GM198">
        <f t="shared" si="166"/>
        <v>662.71</v>
      </c>
      <c r="GN198">
        <f t="shared" si="167"/>
        <v>0</v>
      </c>
      <c r="GO198">
        <f t="shared" si="168"/>
        <v>0</v>
      </c>
      <c r="GP198">
        <f t="shared" si="169"/>
        <v>662.71</v>
      </c>
      <c r="GR198">
        <v>0</v>
      </c>
      <c r="GS198">
        <v>3</v>
      </c>
      <c r="GT198">
        <v>0</v>
      </c>
      <c r="GU198" t="s">
        <v>3</v>
      </c>
      <c r="GV198">
        <f t="shared" si="170"/>
        <v>0</v>
      </c>
      <c r="GW198">
        <v>1</v>
      </c>
      <c r="GX198">
        <f t="shared" si="171"/>
        <v>0</v>
      </c>
      <c r="HA198">
        <v>0</v>
      </c>
      <c r="HB198">
        <v>0</v>
      </c>
      <c r="HC198">
        <f t="shared" si="172"/>
        <v>0</v>
      </c>
      <c r="HE198" t="s">
        <v>3</v>
      </c>
      <c r="HF198" t="s">
        <v>3</v>
      </c>
      <c r="HM198" t="s">
        <v>3</v>
      </c>
      <c r="HN198" t="s">
        <v>3</v>
      </c>
      <c r="HO198" t="s">
        <v>3</v>
      </c>
      <c r="HP198" t="s">
        <v>3</v>
      </c>
      <c r="HQ198" t="s">
        <v>3</v>
      </c>
      <c r="HS198">
        <v>0</v>
      </c>
      <c r="IK198">
        <v>0</v>
      </c>
    </row>
    <row r="199" spans="1:245" x14ac:dyDescent="0.2">
      <c r="A199">
        <v>17</v>
      </c>
      <c r="B199">
        <v>1</v>
      </c>
      <c r="C199">
        <f>ROW(SmtRes!A92)</f>
        <v>92</v>
      </c>
      <c r="D199">
        <f>ROW(EtalonRes!A92)</f>
        <v>92</v>
      </c>
      <c r="E199" t="s">
        <v>3</v>
      </c>
      <c r="F199" t="s">
        <v>174</v>
      </c>
      <c r="G199" t="s">
        <v>175</v>
      </c>
      <c r="H199" t="s">
        <v>71</v>
      </c>
      <c r="I199">
        <v>0.6</v>
      </c>
      <c r="J199">
        <v>0</v>
      </c>
      <c r="K199">
        <v>0.6</v>
      </c>
      <c r="O199">
        <f t="shared" si="134"/>
        <v>233.38</v>
      </c>
      <c r="P199">
        <f t="shared" si="135"/>
        <v>0</v>
      </c>
      <c r="Q199">
        <f t="shared" si="136"/>
        <v>0</v>
      </c>
      <c r="R199">
        <f t="shared" si="137"/>
        <v>0</v>
      </c>
      <c r="S199">
        <f t="shared" si="138"/>
        <v>233.38</v>
      </c>
      <c r="T199">
        <f t="shared" si="139"/>
        <v>0</v>
      </c>
      <c r="U199">
        <f t="shared" si="140"/>
        <v>0.36</v>
      </c>
      <c r="V199">
        <f t="shared" si="141"/>
        <v>0</v>
      </c>
      <c r="W199">
        <f t="shared" si="142"/>
        <v>0</v>
      </c>
      <c r="X199">
        <f t="shared" si="143"/>
        <v>163.37</v>
      </c>
      <c r="Y199">
        <f t="shared" si="144"/>
        <v>23.34</v>
      </c>
      <c r="AA199">
        <v>-1</v>
      </c>
      <c r="AB199">
        <f t="shared" si="145"/>
        <v>388.96</v>
      </c>
      <c r="AC199">
        <f t="shared" si="146"/>
        <v>0</v>
      </c>
      <c r="AD199">
        <f t="shared" si="147"/>
        <v>0</v>
      </c>
      <c r="AE199">
        <f t="shared" si="148"/>
        <v>0</v>
      </c>
      <c r="AF199">
        <f t="shared" si="149"/>
        <v>388.96</v>
      </c>
      <c r="AG199">
        <f t="shared" si="150"/>
        <v>0</v>
      </c>
      <c r="AH199">
        <f t="shared" si="151"/>
        <v>0.6</v>
      </c>
      <c r="AI199">
        <f t="shared" si="152"/>
        <v>0</v>
      </c>
      <c r="AJ199">
        <f t="shared" si="153"/>
        <v>0</v>
      </c>
      <c r="AK199">
        <v>388.96</v>
      </c>
      <c r="AL199">
        <v>0</v>
      </c>
      <c r="AM199">
        <v>0</v>
      </c>
      <c r="AN199">
        <v>0</v>
      </c>
      <c r="AO199">
        <v>388.96</v>
      </c>
      <c r="AP199">
        <v>0</v>
      </c>
      <c r="AQ199">
        <v>0.6</v>
      </c>
      <c r="AR199">
        <v>0</v>
      </c>
      <c r="AS199">
        <v>0</v>
      </c>
      <c r="AT199">
        <v>70</v>
      </c>
      <c r="AU199">
        <v>10</v>
      </c>
      <c r="AV199">
        <v>1</v>
      </c>
      <c r="AW199">
        <v>1</v>
      </c>
      <c r="AZ199">
        <v>1</v>
      </c>
      <c r="BA199">
        <v>1</v>
      </c>
      <c r="BB199">
        <v>1</v>
      </c>
      <c r="BC199">
        <v>1</v>
      </c>
      <c r="BD199" t="s">
        <v>3</v>
      </c>
      <c r="BE199" t="s">
        <v>3</v>
      </c>
      <c r="BF199" t="s">
        <v>3</v>
      </c>
      <c r="BG199" t="s">
        <v>3</v>
      </c>
      <c r="BH199">
        <v>0</v>
      </c>
      <c r="BI199">
        <v>4</v>
      </c>
      <c r="BJ199" t="s">
        <v>176</v>
      </c>
      <c r="BM199">
        <v>0</v>
      </c>
      <c r="BN199">
        <v>0</v>
      </c>
      <c r="BO199" t="s">
        <v>3</v>
      </c>
      <c r="BP199">
        <v>0</v>
      </c>
      <c r="BQ199">
        <v>1</v>
      </c>
      <c r="BR199">
        <v>0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1</v>
      </c>
      <c r="BY199" t="s">
        <v>3</v>
      </c>
      <c r="BZ199">
        <v>70</v>
      </c>
      <c r="CA199">
        <v>10</v>
      </c>
      <c r="CB199" t="s">
        <v>3</v>
      </c>
      <c r="CE199">
        <v>0</v>
      </c>
      <c r="CF199">
        <v>0</v>
      </c>
      <c r="CG199">
        <v>0</v>
      </c>
      <c r="CM199">
        <v>0</v>
      </c>
      <c r="CN199" t="s">
        <v>3</v>
      </c>
      <c r="CO199">
        <v>0</v>
      </c>
      <c r="CP199">
        <f t="shared" si="154"/>
        <v>233.38</v>
      </c>
      <c r="CQ199">
        <f t="shared" si="155"/>
        <v>0</v>
      </c>
      <c r="CR199">
        <f t="shared" si="156"/>
        <v>0</v>
      </c>
      <c r="CS199">
        <f t="shared" si="157"/>
        <v>0</v>
      </c>
      <c r="CT199">
        <f t="shared" si="158"/>
        <v>388.96</v>
      </c>
      <c r="CU199">
        <f t="shared" si="159"/>
        <v>0</v>
      </c>
      <c r="CV199">
        <f t="shared" si="160"/>
        <v>0.6</v>
      </c>
      <c r="CW199">
        <f t="shared" si="161"/>
        <v>0</v>
      </c>
      <c r="CX199">
        <f t="shared" si="162"/>
        <v>0</v>
      </c>
      <c r="CY199">
        <f t="shared" si="163"/>
        <v>163.36600000000001</v>
      </c>
      <c r="CZ199">
        <f t="shared" si="164"/>
        <v>23.338000000000001</v>
      </c>
      <c r="DC199" t="s">
        <v>3</v>
      </c>
      <c r="DD199" t="s">
        <v>3</v>
      </c>
      <c r="DE199" t="s">
        <v>3</v>
      </c>
      <c r="DF199" t="s">
        <v>3</v>
      </c>
      <c r="DG199" t="s">
        <v>3</v>
      </c>
      <c r="DH199" t="s">
        <v>3</v>
      </c>
      <c r="DI199" t="s">
        <v>3</v>
      </c>
      <c r="DJ199" t="s">
        <v>3</v>
      </c>
      <c r="DK199" t="s">
        <v>3</v>
      </c>
      <c r="DL199" t="s">
        <v>3</v>
      </c>
      <c r="DM199" t="s">
        <v>3</v>
      </c>
      <c r="DN199">
        <v>0</v>
      </c>
      <c r="DO199">
        <v>0</v>
      </c>
      <c r="DP199">
        <v>1</v>
      </c>
      <c r="DQ199">
        <v>1</v>
      </c>
      <c r="DU199">
        <v>1010</v>
      </c>
      <c r="DV199" t="s">
        <v>71</v>
      </c>
      <c r="DW199" t="s">
        <v>71</v>
      </c>
      <c r="DX199">
        <v>10</v>
      </c>
      <c r="DZ199" t="s">
        <v>3</v>
      </c>
      <c r="EA199" t="s">
        <v>3</v>
      </c>
      <c r="EB199" t="s">
        <v>3</v>
      </c>
      <c r="EC199" t="s">
        <v>3</v>
      </c>
      <c r="EE199">
        <v>63408733</v>
      </c>
      <c r="EF199">
        <v>1</v>
      </c>
      <c r="EG199" t="s">
        <v>28</v>
      </c>
      <c r="EH199">
        <v>0</v>
      </c>
      <c r="EI199" t="s">
        <v>3</v>
      </c>
      <c r="EJ199">
        <v>4</v>
      </c>
      <c r="EK199">
        <v>0</v>
      </c>
      <c r="EL199" t="s">
        <v>29</v>
      </c>
      <c r="EM199" t="s">
        <v>30</v>
      </c>
      <c r="EO199" t="s">
        <v>3</v>
      </c>
      <c r="EQ199">
        <v>1024</v>
      </c>
      <c r="ER199">
        <v>388.96</v>
      </c>
      <c r="ES199">
        <v>0</v>
      </c>
      <c r="ET199">
        <v>0</v>
      </c>
      <c r="EU199">
        <v>0</v>
      </c>
      <c r="EV199">
        <v>388.96</v>
      </c>
      <c r="EW199">
        <v>0.6</v>
      </c>
      <c r="EX199">
        <v>0</v>
      </c>
      <c r="EY199">
        <v>0</v>
      </c>
      <c r="FQ199">
        <v>0</v>
      </c>
      <c r="FR199">
        <v>0</v>
      </c>
      <c r="FS199">
        <v>0</v>
      </c>
      <c r="FX199">
        <v>70</v>
      </c>
      <c r="FY199">
        <v>10</v>
      </c>
      <c r="GA199" t="s">
        <v>3</v>
      </c>
      <c r="GD199">
        <v>0</v>
      </c>
      <c r="GF199">
        <v>1031735466</v>
      </c>
      <c r="GG199">
        <v>2</v>
      </c>
      <c r="GH199">
        <v>1</v>
      </c>
      <c r="GI199">
        <v>-2</v>
      </c>
      <c r="GJ199">
        <v>0</v>
      </c>
      <c r="GK199">
        <f>ROUND(R199*(R12)/100,2)</f>
        <v>0</v>
      </c>
      <c r="GL199">
        <f t="shared" si="165"/>
        <v>0</v>
      </c>
      <c r="GM199">
        <f t="shared" si="166"/>
        <v>420.09</v>
      </c>
      <c r="GN199">
        <f t="shared" si="167"/>
        <v>0</v>
      </c>
      <c r="GO199">
        <f t="shared" si="168"/>
        <v>0</v>
      </c>
      <c r="GP199">
        <f t="shared" si="169"/>
        <v>420.09</v>
      </c>
      <c r="GR199">
        <v>0</v>
      </c>
      <c r="GS199">
        <v>3</v>
      </c>
      <c r="GT199">
        <v>0</v>
      </c>
      <c r="GU199" t="s">
        <v>3</v>
      </c>
      <c r="GV199">
        <f t="shared" si="170"/>
        <v>0</v>
      </c>
      <c r="GW199">
        <v>1</v>
      </c>
      <c r="GX199">
        <f t="shared" si="171"/>
        <v>0</v>
      </c>
      <c r="HA199">
        <v>0</v>
      </c>
      <c r="HB199">
        <v>0</v>
      </c>
      <c r="HC199">
        <f t="shared" si="172"/>
        <v>0</v>
      </c>
      <c r="HE199" t="s">
        <v>3</v>
      </c>
      <c r="HF199" t="s">
        <v>3</v>
      </c>
      <c r="HM199" t="s">
        <v>3</v>
      </c>
      <c r="HN199" t="s">
        <v>3</v>
      </c>
      <c r="HO199" t="s">
        <v>3</v>
      </c>
      <c r="HP199" t="s">
        <v>3</v>
      </c>
      <c r="HQ199" t="s">
        <v>3</v>
      </c>
      <c r="HS199">
        <v>0</v>
      </c>
      <c r="IK199">
        <v>0</v>
      </c>
    </row>
    <row r="200" spans="1:245" x14ac:dyDescent="0.2">
      <c r="A200">
        <v>17</v>
      </c>
      <c r="B200">
        <v>1</v>
      </c>
      <c r="C200">
        <f>ROW(SmtRes!A97)</f>
        <v>97</v>
      </c>
      <c r="D200">
        <f>ROW(EtalonRes!A97)</f>
        <v>97</v>
      </c>
      <c r="E200" t="s">
        <v>3</v>
      </c>
      <c r="F200" t="s">
        <v>177</v>
      </c>
      <c r="G200" t="s">
        <v>178</v>
      </c>
      <c r="H200" t="s">
        <v>71</v>
      </c>
      <c r="I200">
        <v>0.1</v>
      </c>
      <c r="J200">
        <v>0</v>
      </c>
      <c r="K200">
        <v>0.1</v>
      </c>
      <c r="O200">
        <f t="shared" si="134"/>
        <v>380.79</v>
      </c>
      <c r="P200">
        <f t="shared" si="135"/>
        <v>9.5299999999999994</v>
      </c>
      <c r="Q200">
        <f t="shared" si="136"/>
        <v>0</v>
      </c>
      <c r="R200">
        <f t="shared" si="137"/>
        <v>0</v>
      </c>
      <c r="S200">
        <f t="shared" si="138"/>
        <v>371.26</v>
      </c>
      <c r="T200">
        <f t="shared" si="139"/>
        <v>0</v>
      </c>
      <c r="U200">
        <f t="shared" si="140"/>
        <v>0.53300000000000003</v>
      </c>
      <c r="V200">
        <f t="shared" si="141"/>
        <v>0</v>
      </c>
      <c r="W200">
        <f t="shared" si="142"/>
        <v>0</v>
      </c>
      <c r="X200">
        <f t="shared" si="143"/>
        <v>259.88</v>
      </c>
      <c r="Y200">
        <f t="shared" si="144"/>
        <v>37.130000000000003</v>
      </c>
      <c r="AA200">
        <v>-1</v>
      </c>
      <c r="AB200">
        <f t="shared" si="145"/>
        <v>3807.94</v>
      </c>
      <c r="AC200">
        <f t="shared" si="146"/>
        <v>95.31</v>
      </c>
      <c r="AD200">
        <f t="shared" si="147"/>
        <v>0</v>
      </c>
      <c r="AE200">
        <f t="shared" si="148"/>
        <v>0</v>
      </c>
      <c r="AF200">
        <f t="shared" si="149"/>
        <v>3712.63</v>
      </c>
      <c r="AG200">
        <f t="shared" si="150"/>
        <v>0</v>
      </c>
      <c r="AH200">
        <f t="shared" si="151"/>
        <v>5.33</v>
      </c>
      <c r="AI200">
        <f t="shared" si="152"/>
        <v>0</v>
      </c>
      <c r="AJ200">
        <f t="shared" si="153"/>
        <v>0</v>
      </c>
      <c r="AK200">
        <v>3807.94</v>
      </c>
      <c r="AL200">
        <v>95.31</v>
      </c>
      <c r="AM200">
        <v>0</v>
      </c>
      <c r="AN200">
        <v>0</v>
      </c>
      <c r="AO200">
        <v>3712.63</v>
      </c>
      <c r="AP200">
        <v>0</v>
      </c>
      <c r="AQ200">
        <v>5.33</v>
      </c>
      <c r="AR200">
        <v>0</v>
      </c>
      <c r="AS200">
        <v>0</v>
      </c>
      <c r="AT200">
        <v>70</v>
      </c>
      <c r="AU200">
        <v>10</v>
      </c>
      <c r="AV200">
        <v>1</v>
      </c>
      <c r="AW200">
        <v>1</v>
      </c>
      <c r="AZ200">
        <v>1</v>
      </c>
      <c r="BA200">
        <v>1</v>
      </c>
      <c r="BB200">
        <v>1</v>
      </c>
      <c r="BC200">
        <v>1</v>
      </c>
      <c r="BD200" t="s">
        <v>3</v>
      </c>
      <c r="BE200" t="s">
        <v>3</v>
      </c>
      <c r="BF200" t="s">
        <v>3</v>
      </c>
      <c r="BG200" t="s">
        <v>3</v>
      </c>
      <c r="BH200">
        <v>0</v>
      </c>
      <c r="BI200">
        <v>4</v>
      </c>
      <c r="BJ200" t="s">
        <v>179</v>
      </c>
      <c r="BM200">
        <v>0</v>
      </c>
      <c r="BN200">
        <v>0</v>
      </c>
      <c r="BO200" t="s">
        <v>3</v>
      </c>
      <c r="BP200">
        <v>0</v>
      </c>
      <c r="BQ200">
        <v>1</v>
      </c>
      <c r="BR200">
        <v>0</v>
      </c>
      <c r="BS200">
        <v>1</v>
      </c>
      <c r="BT200">
        <v>1</v>
      </c>
      <c r="BU200">
        <v>1</v>
      </c>
      <c r="BV200">
        <v>1</v>
      </c>
      <c r="BW200">
        <v>1</v>
      </c>
      <c r="BX200">
        <v>1</v>
      </c>
      <c r="BY200" t="s">
        <v>3</v>
      </c>
      <c r="BZ200">
        <v>70</v>
      </c>
      <c r="CA200">
        <v>10</v>
      </c>
      <c r="CB200" t="s">
        <v>3</v>
      </c>
      <c r="CE200">
        <v>0</v>
      </c>
      <c r="CF200">
        <v>0</v>
      </c>
      <c r="CG200">
        <v>0</v>
      </c>
      <c r="CM200">
        <v>0</v>
      </c>
      <c r="CN200" t="s">
        <v>3</v>
      </c>
      <c r="CO200">
        <v>0</v>
      </c>
      <c r="CP200">
        <f t="shared" si="154"/>
        <v>380.78999999999996</v>
      </c>
      <c r="CQ200">
        <f t="shared" si="155"/>
        <v>95.31</v>
      </c>
      <c r="CR200">
        <f t="shared" si="156"/>
        <v>0</v>
      </c>
      <c r="CS200">
        <f t="shared" si="157"/>
        <v>0</v>
      </c>
      <c r="CT200">
        <f t="shared" si="158"/>
        <v>3712.63</v>
      </c>
      <c r="CU200">
        <f t="shared" si="159"/>
        <v>0</v>
      </c>
      <c r="CV200">
        <f t="shared" si="160"/>
        <v>5.33</v>
      </c>
      <c r="CW200">
        <f t="shared" si="161"/>
        <v>0</v>
      </c>
      <c r="CX200">
        <f t="shared" si="162"/>
        <v>0</v>
      </c>
      <c r="CY200">
        <f t="shared" si="163"/>
        <v>259.88200000000001</v>
      </c>
      <c r="CZ200">
        <f t="shared" si="164"/>
        <v>37.125999999999998</v>
      </c>
      <c r="DC200" t="s">
        <v>3</v>
      </c>
      <c r="DD200" t="s">
        <v>3</v>
      </c>
      <c r="DE200" t="s">
        <v>3</v>
      </c>
      <c r="DF200" t="s">
        <v>3</v>
      </c>
      <c r="DG200" t="s">
        <v>3</v>
      </c>
      <c r="DH200" t="s">
        <v>3</v>
      </c>
      <c r="DI200" t="s">
        <v>3</v>
      </c>
      <c r="DJ200" t="s">
        <v>3</v>
      </c>
      <c r="DK200" t="s">
        <v>3</v>
      </c>
      <c r="DL200" t="s">
        <v>3</v>
      </c>
      <c r="DM200" t="s">
        <v>3</v>
      </c>
      <c r="DN200">
        <v>0</v>
      </c>
      <c r="DO200">
        <v>0</v>
      </c>
      <c r="DP200">
        <v>1</v>
      </c>
      <c r="DQ200">
        <v>1</v>
      </c>
      <c r="DU200">
        <v>1010</v>
      </c>
      <c r="DV200" t="s">
        <v>71</v>
      </c>
      <c r="DW200" t="s">
        <v>71</v>
      </c>
      <c r="DX200">
        <v>10</v>
      </c>
      <c r="DZ200" t="s">
        <v>3</v>
      </c>
      <c r="EA200" t="s">
        <v>3</v>
      </c>
      <c r="EB200" t="s">
        <v>3</v>
      </c>
      <c r="EC200" t="s">
        <v>3</v>
      </c>
      <c r="EE200">
        <v>63408733</v>
      </c>
      <c r="EF200">
        <v>1</v>
      </c>
      <c r="EG200" t="s">
        <v>28</v>
      </c>
      <c r="EH200">
        <v>0</v>
      </c>
      <c r="EI200" t="s">
        <v>3</v>
      </c>
      <c r="EJ200">
        <v>4</v>
      </c>
      <c r="EK200">
        <v>0</v>
      </c>
      <c r="EL200" t="s">
        <v>29</v>
      </c>
      <c r="EM200" t="s">
        <v>30</v>
      </c>
      <c r="EO200" t="s">
        <v>3</v>
      </c>
      <c r="EQ200">
        <v>1024</v>
      </c>
      <c r="ER200">
        <v>3807.94</v>
      </c>
      <c r="ES200">
        <v>95.31</v>
      </c>
      <c r="ET200">
        <v>0</v>
      </c>
      <c r="EU200">
        <v>0</v>
      </c>
      <c r="EV200">
        <v>3712.63</v>
      </c>
      <c r="EW200">
        <v>5.33</v>
      </c>
      <c r="EX200">
        <v>0</v>
      </c>
      <c r="EY200">
        <v>0</v>
      </c>
      <c r="FQ200">
        <v>0</v>
      </c>
      <c r="FR200">
        <v>0</v>
      </c>
      <c r="FS200">
        <v>0</v>
      </c>
      <c r="FX200">
        <v>70</v>
      </c>
      <c r="FY200">
        <v>10</v>
      </c>
      <c r="GA200" t="s">
        <v>3</v>
      </c>
      <c r="GD200">
        <v>0</v>
      </c>
      <c r="GF200">
        <v>819826672</v>
      </c>
      <c r="GG200">
        <v>2</v>
      </c>
      <c r="GH200">
        <v>1</v>
      </c>
      <c r="GI200">
        <v>-2</v>
      </c>
      <c r="GJ200">
        <v>0</v>
      </c>
      <c r="GK200">
        <f>ROUND(R200*(R12)/100,2)</f>
        <v>0</v>
      </c>
      <c r="GL200">
        <f t="shared" si="165"/>
        <v>0</v>
      </c>
      <c r="GM200">
        <f t="shared" si="166"/>
        <v>677.8</v>
      </c>
      <c r="GN200">
        <f t="shared" si="167"/>
        <v>0</v>
      </c>
      <c r="GO200">
        <f t="shared" si="168"/>
        <v>0</v>
      </c>
      <c r="GP200">
        <f t="shared" si="169"/>
        <v>677.8</v>
      </c>
      <c r="GR200">
        <v>0</v>
      </c>
      <c r="GS200">
        <v>3</v>
      </c>
      <c r="GT200">
        <v>0</v>
      </c>
      <c r="GU200" t="s">
        <v>3</v>
      </c>
      <c r="GV200">
        <f t="shared" si="170"/>
        <v>0</v>
      </c>
      <c r="GW200">
        <v>1</v>
      </c>
      <c r="GX200">
        <f t="shared" si="171"/>
        <v>0</v>
      </c>
      <c r="HA200">
        <v>0</v>
      </c>
      <c r="HB200">
        <v>0</v>
      </c>
      <c r="HC200">
        <f t="shared" si="172"/>
        <v>0</v>
      </c>
      <c r="HE200" t="s">
        <v>3</v>
      </c>
      <c r="HF200" t="s">
        <v>3</v>
      </c>
      <c r="HM200" t="s">
        <v>3</v>
      </c>
      <c r="HN200" t="s">
        <v>3</v>
      </c>
      <c r="HO200" t="s">
        <v>3</v>
      </c>
      <c r="HP200" t="s">
        <v>3</v>
      </c>
      <c r="HQ200" t="s">
        <v>3</v>
      </c>
      <c r="HS200">
        <v>0</v>
      </c>
      <c r="IK200">
        <v>0</v>
      </c>
    </row>
    <row r="201" spans="1:245" x14ac:dyDescent="0.2">
      <c r="A201">
        <v>17</v>
      </c>
      <c r="B201">
        <v>1</v>
      </c>
      <c r="C201">
        <f>ROW(SmtRes!A98)</f>
        <v>98</v>
      </c>
      <c r="D201">
        <f>ROW(EtalonRes!A98)</f>
        <v>98</v>
      </c>
      <c r="E201" t="s">
        <v>3</v>
      </c>
      <c r="F201" t="s">
        <v>180</v>
      </c>
      <c r="G201" t="s">
        <v>181</v>
      </c>
      <c r="H201" t="s">
        <v>25</v>
      </c>
      <c r="I201">
        <v>2</v>
      </c>
      <c r="J201">
        <v>0</v>
      </c>
      <c r="K201">
        <v>2</v>
      </c>
      <c r="O201">
        <f t="shared" si="134"/>
        <v>715.2</v>
      </c>
      <c r="P201">
        <f t="shared" si="135"/>
        <v>0</v>
      </c>
      <c r="Q201">
        <f t="shared" si="136"/>
        <v>0</v>
      </c>
      <c r="R201">
        <f t="shared" si="137"/>
        <v>0</v>
      </c>
      <c r="S201">
        <f t="shared" si="138"/>
        <v>715.2</v>
      </c>
      <c r="T201">
        <f t="shared" si="139"/>
        <v>0</v>
      </c>
      <c r="U201">
        <f t="shared" si="140"/>
        <v>1.1200000000000001</v>
      </c>
      <c r="V201">
        <f t="shared" si="141"/>
        <v>0</v>
      </c>
      <c r="W201">
        <f t="shared" si="142"/>
        <v>0</v>
      </c>
      <c r="X201">
        <f t="shared" si="143"/>
        <v>500.64</v>
      </c>
      <c r="Y201">
        <f t="shared" si="144"/>
        <v>71.52</v>
      </c>
      <c r="AA201">
        <v>-1</v>
      </c>
      <c r="AB201">
        <f t="shared" si="145"/>
        <v>357.6</v>
      </c>
      <c r="AC201">
        <f t="shared" si="146"/>
        <v>0</v>
      </c>
      <c r="AD201">
        <f t="shared" si="147"/>
        <v>0</v>
      </c>
      <c r="AE201">
        <f t="shared" si="148"/>
        <v>0</v>
      </c>
      <c r="AF201">
        <f t="shared" si="149"/>
        <v>357.6</v>
      </c>
      <c r="AG201">
        <f t="shared" si="150"/>
        <v>0</v>
      </c>
      <c r="AH201">
        <f t="shared" si="151"/>
        <v>0.56000000000000005</v>
      </c>
      <c r="AI201">
        <f t="shared" si="152"/>
        <v>0</v>
      </c>
      <c r="AJ201">
        <f t="shared" si="153"/>
        <v>0</v>
      </c>
      <c r="AK201">
        <v>357.6</v>
      </c>
      <c r="AL201">
        <v>0</v>
      </c>
      <c r="AM201">
        <v>0</v>
      </c>
      <c r="AN201">
        <v>0</v>
      </c>
      <c r="AO201">
        <v>357.6</v>
      </c>
      <c r="AP201">
        <v>0</v>
      </c>
      <c r="AQ201">
        <v>0.56000000000000005</v>
      </c>
      <c r="AR201">
        <v>0</v>
      </c>
      <c r="AS201">
        <v>0</v>
      </c>
      <c r="AT201">
        <v>70</v>
      </c>
      <c r="AU201">
        <v>10</v>
      </c>
      <c r="AV201">
        <v>1</v>
      </c>
      <c r="AW201">
        <v>1</v>
      </c>
      <c r="AZ201">
        <v>1</v>
      </c>
      <c r="BA201">
        <v>1</v>
      </c>
      <c r="BB201">
        <v>1</v>
      </c>
      <c r="BC201">
        <v>1</v>
      </c>
      <c r="BD201" t="s">
        <v>3</v>
      </c>
      <c r="BE201" t="s">
        <v>3</v>
      </c>
      <c r="BF201" t="s">
        <v>3</v>
      </c>
      <c r="BG201" t="s">
        <v>3</v>
      </c>
      <c r="BH201">
        <v>0</v>
      </c>
      <c r="BI201">
        <v>4</v>
      </c>
      <c r="BJ201" t="s">
        <v>182</v>
      </c>
      <c r="BM201">
        <v>0</v>
      </c>
      <c r="BN201">
        <v>0</v>
      </c>
      <c r="BO201" t="s">
        <v>3</v>
      </c>
      <c r="BP201">
        <v>0</v>
      </c>
      <c r="BQ201">
        <v>1</v>
      </c>
      <c r="BR201">
        <v>0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 t="s">
        <v>3</v>
      </c>
      <c r="BZ201">
        <v>70</v>
      </c>
      <c r="CA201">
        <v>10</v>
      </c>
      <c r="CB201" t="s">
        <v>3</v>
      </c>
      <c r="CE201">
        <v>0</v>
      </c>
      <c r="CF201">
        <v>0</v>
      </c>
      <c r="CG201">
        <v>0</v>
      </c>
      <c r="CM201">
        <v>0</v>
      </c>
      <c r="CN201" t="s">
        <v>3</v>
      </c>
      <c r="CO201">
        <v>0</v>
      </c>
      <c r="CP201">
        <f t="shared" si="154"/>
        <v>715.2</v>
      </c>
      <c r="CQ201">
        <f t="shared" si="155"/>
        <v>0</v>
      </c>
      <c r="CR201">
        <f t="shared" si="156"/>
        <v>0</v>
      </c>
      <c r="CS201">
        <f t="shared" si="157"/>
        <v>0</v>
      </c>
      <c r="CT201">
        <f t="shared" si="158"/>
        <v>357.6</v>
      </c>
      <c r="CU201">
        <f t="shared" si="159"/>
        <v>0</v>
      </c>
      <c r="CV201">
        <f t="shared" si="160"/>
        <v>0.56000000000000005</v>
      </c>
      <c r="CW201">
        <f t="shared" si="161"/>
        <v>0</v>
      </c>
      <c r="CX201">
        <f t="shared" si="162"/>
        <v>0</v>
      </c>
      <c r="CY201">
        <f t="shared" si="163"/>
        <v>500.64</v>
      </c>
      <c r="CZ201">
        <f t="shared" si="164"/>
        <v>71.52</v>
      </c>
      <c r="DC201" t="s">
        <v>3</v>
      </c>
      <c r="DD201" t="s">
        <v>3</v>
      </c>
      <c r="DE201" t="s">
        <v>3</v>
      </c>
      <c r="DF201" t="s">
        <v>3</v>
      </c>
      <c r="DG201" t="s">
        <v>3</v>
      </c>
      <c r="DH201" t="s">
        <v>3</v>
      </c>
      <c r="DI201" t="s">
        <v>3</v>
      </c>
      <c r="DJ201" t="s">
        <v>3</v>
      </c>
      <c r="DK201" t="s">
        <v>3</v>
      </c>
      <c r="DL201" t="s">
        <v>3</v>
      </c>
      <c r="DM201" t="s">
        <v>3</v>
      </c>
      <c r="DN201">
        <v>0</v>
      </c>
      <c r="DO201">
        <v>0</v>
      </c>
      <c r="DP201">
        <v>1</v>
      </c>
      <c r="DQ201">
        <v>1</v>
      </c>
      <c r="DU201">
        <v>1010</v>
      </c>
      <c r="DV201" t="s">
        <v>25</v>
      </c>
      <c r="DW201" t="s">
        <v>25</v>
      </c>
      <c r="DX201">
        <v>1</v>
      </c>
      <c r="DZ201" t="s">
        <v>3</v>
      </c>
      <c r="EA201" t="s">
        <v>3</v>
      </c>
      <c r="EB201" t="s">
        <v>3</v>
      </c>
      <c r="EC201" t="s">
        <v>3</v>
      </c>
      <c r="EE201">
        <v>63408733</v>
      </c>
      <c r="EF201">
        <v>1</v>
      </c>
      <c r="EG201" t="s">
        <v>28</v>
      </c>
      <c r="EH201">
        <v>0</v>
      </c>
      <c r="EI201" t="s">
        <v>3</v>
      </c>
      <c r="EJ201">
        <v>4</v>
      </c>
      <c r="EK201">
        <v>0</v>
      </c>
      <c r="EL201" t="s">
        <v>29</v>
      </c>
      <c r="EM201" t="s">
        <v>30</v>
      </c>
      <c r="EO201" t="s">
        <v>3</v>
      </c>
      <c r="EQ201">
        <v>1024</v>
      </c>
      <c r="ER201">
        <v>357.6</v>
      </c>
      <c r="ES201">
        <v>0</v>
      </c>
      <c r="ET201">
        <v>0</v>
      </c>
      <c r="EU201">
        <v>0</v>
      </c>
      <c r="EV201">
        <v>357.6</v>
      </c>
      <c r="EW201">
        <v>0.56000000000000005</v>
      </c>
      <c r="EX201">
        <v>0</v>
      </c>
      <c r="EY201">
        <v>0</v>
      </c>
      <c r="FQ201">
        <v>0</v>
      </c>
      <c r="FR201">
        <v>0</v>
      </c>
      <c r="FS201">
        <v>0</v>
      </c>
      <c r="FX201">
        <v>70</v>
      </c>
      <c r="FY201">
        <v>10</v>
      </c>
      <c r="GA201" t="s">
        <v>3</v>
      </c>
      <c r="GD201">
        <v>0</v>
      </c>
      <c r="GF201">
        <v>1214007093</v>
      </c>
      <c r="GG201">
        <v>2</v>
      </c>
      <c r="GH201">
        <v>1</v>
      </c>
      <c r="GI201">
        <v>-2</v>
      </c>
      <c r="GJ201">
        <v>0</v>
      </c>
      <c r="GK201">
        <f>ROUND(R201*(R12)/100,2)</f>
        <v>0</v>
      </c>
      <c r="GL201">
        <f t="shared" si="165"/>
        <v>0</v>
      </c>
      <c r="GM201">
        <f t="shared" si="166"/>
        <v>1287.3599999999999</v>
      </c>
      <c r="GN201">
        <f t="shared" si="167"/>
        <v>0</v>
      </c>
      <c r="GO201">
        <f t="shared" si="168"/>
        <v>0</v>
      </c>
      <c r="GP201">
        <f t="shared" si="169"/>
        <v>1287.3599999999999</v>
      </c>
      <c r="GR201">
        <v>0</v>
      </c>
      <c r="GS201">
        <v>3</v>
      </c>
      <c r="GT201">
        <v>0</v>
      </c>
      <c r="GU201" t="s">
        <v>3</v>
      </c>
      <c r="GV201">
        <f t="shared" si="170"/>
        <v>0</v>
      </c>
      <c r="GW201">
        <v>1</v>
      </c>
      <c r="GX201">
        <f t="shared" si="171"/>
        <v>0</v>
      </c>
      <c r="HA201">
        <v>0</v>
      </c>
      <c r="HB201">
        <v>0</v>
      </c>
      <c r="HC201">
        <f t="shared" si="172"/>
        <v>0</v>
      </c>
      <c r="HE201" t="s">
        <v>3</v>
      </c>
      <c r="HF201" t="s">
        <v>3</v>
      </c>
      <c r="HM201" t="s">
        <v>3</v>
      </c>
      <c r="HN201" t="s">
        <v>3</v>
      </c>
      <c r="HO201" t="s">
        <v>3</v>
      </c>
      <c r="HP201" t="s">
        <v>3</v>
      </c>
      <c r="HQ201" t="s">
        <v>3</v>
      </c>
      <c r="HS201">
        <v>0</v>
      </c>
      <c r="IK201">
        <v>0</v>
      </c>
    </row>
    <row r="202" spans="1:245" x14ac:dyDescent="0.2">
      <c r="A202">
        <v>17</v>
      </c>
      <c r="B202">
        <v>1</v>
      </c>
      <c r="C202">
        <f>ROW(SmtRes!A100)</f>
        <v>100</v>
      </c>
      <c r="D202">
        <f>ROW(EtalonRes!A100)</f>
        <v>100</v>
      </c>
      <c r="E202" t="s">
        <v>3</v>
      </c>
      <c r="F202" t="s">
        <v>183</v>
      </c>
      <c r="G202" t="s">
        <v>184</v>
      </c>
      <c r="H202" t="s">
        <v>185</v>
      </c>
      <c r="I202">
        <v>1</v>
      </c>
      <c r="J202">
        <v>0</v>
      </c>
      <c r="K202">
        <v>1</v>
      </c>
      <c r="O202">
        <f t="shared" si="134"/>
        <v>32045.759999999998</v>
      </c>
      <c r="P202">
        <f t="shared" si="135"/>
        <v>0</v>
      </c>
      <c r="Q202">
        <f t="shared" si="136"/>
        <v>0</v>
      </c>
      <c r="R202">
        <f t="shared" si="137"/>
        <v>0</v>
      </c>
      <c r="S202">
        <f t="shared" si="138"/>
        <v>32045.759999999998</v>
      </c>
      <c r="T202">
        <f t="shared" si="139"/>
        <v>0</v>
      </c>
      <c r="U202">
        <f t="shared" si="140"/>
        <v>48</v>
      </c>
      <c r="V202">
        <f t="shared" si="141"/>
        <v>0</v>
      </c>
      <c r="W202">
        <f t="shared" si="142"/>
        <v>0</v>
      </c>
      <c r="X202">
        <f t="shared" si="143"/>
        <v>22432.03</v>
      </c>
      <c r="Y202">
        <f t="shared" si="144"/>
        <v>3204.58</v>
      </c>
      <c r="AA202">
        <v>-1</v>
      </c>
      <c r="AB202">
        <f t="shared" si="145"/>
        <v>32045.759999999998</v>
      </c>
      <c r="AC202">
        <f t="shared" si="146"/>
        <v>0</v>
      </c>
      <c r="AD202">
        <f t="shared" si="147"/>
        <v>0</v>
      </c>
      <c r="AE202">
        <f t="shared" si="148"/>
        <v>0</v>
      </c>
      <c r="AF202">
        <f t="shared" si="149"/>
        <v>32045.759999999998</v>
      </c>
      <c r="AG202">
        <f t="shared" si="150"/>
        <v>0</v>
      </c>
      <c r="AH202">
        <f t="shared" si="151"/>
        <v>48</v>
      </c>
      <c r="AI202">
        <f t="shared" si="152"/>
        <v>0</v>
      </c>
      <c r="AJ202">
        <f t="shared" si="153"/>
        <v>0</v>
      </c>
      <c r="AK202">
        <v>32045.759999999998</v>
      </c>
      <c r="AL202">
        <v>0</v>
      </c>
      <c r="AM202">
        <v>0</v>
      </c>
      <c r="AN202">
        <v>0</v>
      </c>
      <c r="AO202">
        <v>32045.759999999998</v>
      </c>
      <c r="AP202">
        <v>0</v>
      </c>
      <c r="AQ202">
        <v>48</v>
      </c>
      <c r="AR202">
        <v>0</v>
      </c>
      <c r="AS202">
        <v>0</v>
      </c>
      <c r="AT202">
        <v>70</v>
      </c>
      <c r="AU202">
        <v>10</v>
      </c>
      <c r="AV202">
        <v>1</v>
      </c>
      <c r="AW202">
        <v>1</v>
      </c>
      <c r="AZ202">
        <v>1</v>
      </c>
      <c r="BA202">
        <v>1</v>
      </c>
      <c r="BB202">
        <v>1</v>
      </c>
      <c r="BC202">
        <v>1</v>
      </c>
      <c r="BD202" t="s">
        <v>3</v>
      </c>
      <c r="BE202" t="s">
        <v>3</v>
      </c>
      <c r="BF202" t="s">
        <v>3</v>
      </c>
      <c r="BG202" t="s">
        <v>3</v>
      </c>
      <c r="BH202">
        <v>0</v>
      </c>
      <c r="BI202">
        <v>4</v>
      </c>
      <c r="BJ202" t="s">
        <v>186</v>
      </c>
      <c r="BM202">
        <v>0</v>
      </c>
      <c r="BN202">
        <v>0</v>
      </c>
      <c r="BO202" t="s">
        <v>3</v>
      </c>
      <c r="BP202">
        <v>0</v>
      </c>
      <c r="BQ202">
        <v>1</v>
      </c>
      <c r="BR202">
        <v>0</v>
      </c>
      <c r="BS202">
        <v>1</v>
      </c>
      <c r="BT202">
        <v>1</v>
      </c>
      <c r="BU202">
        <v>1</v>
      </c>
      <c r="BV202">
        <v>1</v>
      </c>
      <c r="BW202">
        <v>1</v>
      </c>
      <c r="BX202">
        <v>1</v>
      </c>
      <c r="BY202" t="s">
        <v>3</v>
      </c>
      <c r="BZ202">
        <v>70</v>
      </c>
      <c r="CA202">
        <v>10</v>
      </c>
      <c r="CB202" t="s">
        <v>3</v>
      </c>
      <c r="CE202">
        <v>0</v>
      </c>
      <c r="CF202">
        <v>0</v>
      </c>
      <c r="CG202">
        <v>0</v>
      </c>
      <c r="CM202">
        <v>0</v>
      </c>
      <c r="CN202" t="s">
        <v>3</v>
      </c>
      <c r="CO202">
        <v>0</v>
      </c>
      <c r="CP202">
        <f t="shared" si="154"/>
        <v>32045.759999999998</v>
      </c>
      <c r="CQ202">
        <f t="shared" si="155"/>
        <v>0</v>
      </c>
      <c r="CR202">
        <f t="shared" si="156"/>
        <v>0</v>
      </c>
      <c r="CS202">
        <f t="shared" si="157"/>
        <v>0</v>
      </c>
      <c r="CT202">
        <f t="shared" si="158"/>
        <v>32045.759999999998</v>
      </c>
      <c r="CU202">
        <f t="shared" si="159"/>
        <v>0</v>
      </c>
      <c r="CV202">
        <f t="shared" si="160"/>
        <v>48</v>
      </c>
      <c r="CW202">
        <f t="shared" si="161"/>
        <v>0</v>
      </c>
      <c r="CX202">
        <f t="shared" si="162"/>
        <v>0</v>
      </c>
      <c r="CY202">
        <f t="shared" si="163"/>
        <v>22432.031999999996</v>
      </c>
      <c r="CZ202">
        <f t="shared" si="164"/>
        <v>3204.5759999999996</v>
      </c>
      <c r="DC202" t="s">
        <v>3</v>
      </c>
      <c r="DD202" t="s">
        <v>3</v>
      </c>
      <c r="DE202" t="s">
        <v>3</v>
      </c>
      <c r="DF202" t="s">
        <v>3</v>
      </c>
      <c r="DG202" t="s">
        <v>3</v>
      </c>
      <c r="DH202" t="s">
        <v>3</v>
      </c>
      <c r="DI202" t="s">
        <v>3</v>
      </c>
      <c r="DJ202" t="s">
        <v>3</v>
      </c>
      <c r="DK202" t="s">
        <v>3</v>
      </c>
      <c r="DL202" t="s">
        <v>3</v>
      </c>
      <c r="DM202" t="s">
        <v>3</v>
      </c>
      <c r="DN202">
        <v>0</v>
      </c>
      <c r="DO202">
        <v>0</v>
      </c>
      <c r="DP202">
        <v>1</v>
      </c>
      <c r="DQ202">
        <v>1</v>
      </c>
      <c r="DU202">
        <v>1013</v>
      </c>
      <c r="DV202" t="s">
        <v>185</v>
      </c>
      <c r="DW202" t="s">
        <v>185</v>
      </c>
      <c r="DX202">
        <v>1</v>
      </c>
      <c r="DZ202" t="s">
        <v>3</v>
      </c>
      <c r="EA202" t="s">
        <v>3</v>
      </c>
      <c r="EB202" t="s">
        <v>3</v>
      </c>
      <c r="EC202" t="s">
        <v>3</v>
      </c>
      <c r="EE202">
        <v>63408733</v>
      </c>
      <c r="EF202">
        <v>1</v>
      </c>
      <c r="EG202" t="s">
        <v>28</v>
      </c>
      <c r="EH202">
        <v>0</v>
      </c>
      <c r="EI202" t="s">
        <v>3</v>
      </c>
      <c r="EJ202">
        <v>4</v>
      </c>
      <c r="EK202">
        <v>0</v>
      </c>
      <c r="EL202" t="s">
        <v>29</v>
      </c>
      <c r="EM202" t="s">
        <v>30</v>
      </c>
      <c r="EO202" t="s">
        <v>3</v>
      </c>
      <c r="EQ202">
        <v>1024</v>
      </c>
      <c r="ER202">
        <v>32045.759999999998</v>
      </c>
      <c r="ES202">
        <v>0</v>
      </c>
      <c r="ET202">
        <v>0</v>
      </c>
      <c r="EU202">
        <v>0</v>
      </c>
      <c r="EV202">
        <v>32045.759999999998</v>
      </c>
      <c r="EW202">
        <v>48</v>
      </c>
      <c r="EX202">
        <v>0</v>
      </c>
      <c r="EY202">
        <v>0</v>
      </c>
      <c r="FQ202">
        <v>0</v>
      </c>
      <c r="FR202">
        <v>0</v>
      </c>
      <c r="FS202">
        <v>0</v>
      </c>
      <c r="FX202">
        <v>70</v>
      </c>
      <c r="FY202">
        <v>10</v>
      </c>
      <c r="GA202" t="s">
        <v>3</v>
      </c>
      <c r="GD202">
        <v>0</v>
      </c>
      <c r="GF202">
        <v>-1636934364</v>
      </c>
      <c r="GG202">
        <v>2</v>
      </c>
      <c r="GH202">
        <v>1</v>
      </c>
      <c r="GI202">
        <v>-2</v>
      </c>
      <c r="GJ202">
        <v>0</v>
      </c>
      <c r="GK202">
        <f>ROUND(R202*(R12)/100,2)</f>
        <v>0</v>
      </c>
      <c r="GL202">
        <f t="shared" si="165"/>
        <v>0</v>
      </c>
      <c r="GM202">
        <f t="shared" si="166"/>
        <v>57682.37</v>
      </c>
      <c r="GN202">
        <f t="shared" si="167"/>
        <v>0</v>
      </c>
      <c r="GO202">
        <f t="shared" si="168"/>
        <v>0</v>
      </c>
      <c r="GP202">
        <f t="shared" si="169"/>
        <v>57682.37</v>
      </c>
      <c r="GR202">
        <v>0</v>
      </c>
      <c r="GS202">
        <v>3</v>
      </c>
      <c r="GT202">
        <v>0</v>
      </c>
      <c r="GU202" t="s">
        <v>3</v>
      </c>
      <c r="GV202">
        <f t="shared" si="170"/>
        <v>0</v>
      </c>
      <c r="GW202">
        <v>1</v>
      </c>
      <c r="GX202">
        <f t="shared" si="171"/>
        <v>0</v>
      </c>
      <c r="HA202">
        <v>0</v>
      </c>
      <c r="HB202">
        <v>0</v>
      </c>
      <c r="HC202">
        <f t="shared" si="172"/>
        <v>0</v>
      </c>
      <c r="HE202" t="s">
        <v>3</v>
      </c>
      <c r="HF202" t="s">
        <v>3</v>
      </c>
      <c r="HM202" t="s">
        <v>3</v>
      </c>
      <c r="HN202" t="s">
        <v>3</v>
      </c>
      <c r="HO202" t="s">
        <v>3</v>
      </c>
      <c r="HP202" t="s">
        <v>3</v>
      </c>
      <c r="HQ202" t="s">
        <v>3</v>
      </c>
      <c r="HS202">
        <v>0</v>
      </c>
      <c r="IK202">
        <v>0</v>
      </c>
    </row>
    <row r="203" spans="1:245" x14ac:dyDescent="0.2">
      <c r="A203">
        <v>18</v>
      </c>
      <c r="B203">
        <v>1</v>
      </c>
      <c r="C203">
        <v>100</v>
      </c>
      <c r="E203" t="s">
        <v>3</v>
      </c>
      <c r="F203" t="s">
        <v>187</v>
      </c>
      <c r="G203" t="s">
        <v>188</v>
      </c>
      <c r="H203" t="s">
        <v>189</v>
      </c>
      <c r="I203">
        <f>I202*J203</f>
        <v>0</v>
      </c>
      <c r="J203">
        <v>0</v>
      </c>
      <c r="K203">
        <v>0</v>
      </c>
      <c r="O203">
        <f t="shared" si="134"/>
        <v>0</v>
      </c>
      <c r="P203">
        <f t="shared" si="135"/>
        <v>0</v>
      </c>
      <c r="Q203">
        <f t="shared" si="136"/>
        <v>0</v>
      </c>
      <c r="R203">
        <f t="shared" si="137"/>
        <v>0</v>
      </c>
      <c r="S203">
        <f t="shared" si="138"/>
        <v>0</v>
      </c>
      <c r="T203">
        <f t="shared" si="139"/>
        <v>0</v>
      </c>
      <c r="U203">
        <f t="shared" si="140"/>
        <v>0</v>
      </c>
      <c r="V203">
        <f t="shared" si="141"/>
        <v>0</v>
      </c>
      <c r="W203">
        <f t="shared" si="142"/>
        <v>0</v>
      </c>
      <c r="X203">
        <f t="shared" si="143"/>
        <v>0</v>
      </c>
      <c r="Y203">
        <f t="shared" si="144"/>
        <v>0</v>
      </c>
      <c r="AA203">
        <v>-1</v>
      </c>
      <c r="AB203">
        <f t="shared" si="145"/>
        <v>0</v>
      </c>
      <c r="AC203">
        <f t="shared" si="146"/>
        <v>0</v>
      </c>
      <c r="AD203">
        <f t="shared" si="147"/>
        <v>0</v>
      </c>
      <c r="AE203">
        <f t="shared" si="148"/>
        <v>0</v>
      </c>
      <c r="AF203">
        <f t="shared" si="149"/>
        <v>0</v>
      </c>
      <c r="AG203">
        <f t="shared" si="150"/>
        <v>0</v>
      </c>
      <c r="AH203">
        <f t="shared" si="151"/>
        <v>0</v>
      </c>
      <c r="AI203">
        <f t="shared" si="152"/>
        <v>0</v>
      </c>
      <c r="AJ203">
        <f t="shared" si="153"/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70</v>
      </c>
      <c r="AU203">
        <v>10</v>
      </c>
      <c r="AV203">
        <v>1</v>
      </c>
      <c r="AW203">
        <v>1</v>
      </c>
      <c r="AZ203">
        <v>1</v>
      </c>
      <c r="BA203">
        <v>1</v>
      </c>
      <c r="BB203">
        <v>1</v>
      </c>
      <c r="BC203">
        <v>1</v>
      </c>
      <c r="BD203" t="s">
        <v>3</v>
      </c>
      <c r="BE203" t="s">
        <v>3</v>
      </c>
      <c r="BF203" t="s">
        <v>3</v>
      </c>
      <c r="BG203" t="s">
        <v>3</v>
      </c>
      <c r="BH203">
        <v>3</v>
      </c>
      <c r="BI203">
        <v>4</v>
      </c>
      <c r="BJ203" t="s">
        <v>3</v>
      </c>
      <c r="BM203">
        <v>0</v>
      </c>
      <c r="BN203">
        <v>0</v>
      </c>
      <c r="BO203" t="s">
        <v>3</v>
      </c>
      <c r="BP203">
        <v>0</v>
      </c>
      <c r="BQ203">
        <v>1</v>
      </c>
      <c r="BR203">
        <v>0</v>
      </c>
      <c r="BS203">
        <v>1</v>
      </c>
      <c r="BT203">
        <v>1</v>
      </c>
      <c r="BU203">
        <v>1</v>
      </c>
      <c r="BV203">
        <v>1</v>
      </c>
      <c r="BW203">
        <v>1</v>
      </c>
      <c r="BX203">
        <v>1</v>
      </c>
      <c r="BY203" t="s">
        <v>3</v>
      </c>
      <c r="BZ203">
        <v>70</v>
      </c>
      <c r="CA203">
        <v>10</v>
      </c>
      <c r="CB203" t="s">
        <v>3</v>
      </c>
      <c r="CE203">
        <v>0</v>
      </c>
      <c r="CF203">
        <v>0</v>
      </c>
      <c r="CG203">
        <v>0</v>
      </c>
      <c r="CM203">
        <v>0</v>
      </c>
      <c r="CN203" t="s">
        <v>3</v>
      </c>
      <c r="CO203">
        <v>0</v>
      </c>
      <c r="CP203">
        <f t="shared" si="154"/>
        <v>0</v>
      </c>
      <c r="CQ203">
        <f t="shared" si="155"/>
        <v>0</v>
      </c>
      <c r="CR203">
        <f t="shared" si="156"/>
        <v>0</v>
      </c>
      <c r="CS203">
        <f t="shared" si="157"/>
        <v>0</v>
      </c>
      <c r="CT203">
        <f t="shared" si="158"/>
        <v>0</v>
      </c>
      <c r="CU203">
        <f t="shared" si="159"/>
        <v>0</v>
      </c>
      <c r="CV203">
        <f t="shared" si="160"/>
        <v>0</v>
      </c>
      <c r="CW203">
        <f t="shared" si="161"/>
        <v>0</v>
      </c>
      <c r="CX203">
        <f t="shared" si="162"/>
        <v>0</v>
      </c>
      <c r="CY203">
        <f t="shared" si="163"/>
        <v>0</v>
      </c>
      <c r="CZ203">
        <f t="shared" si="164"/>
        <v>0</v>
      </c>
      <c r="DC203" t="s">
        <v>3</v>
      </c>
      <c r="DD203" t="s">
        <v>3</v>
      </c>
      <c r="DE203" t="s">
        <v>3</v>
      </c>
      <c r="DF203" t="s">
        <v>3</v>
      </c>
      <c r="DG203" t="s">
        <v>3</v>
      </c>
      <c r="DH203" t="s">
        <v>3</v>
      </c>
      <c r="DI203" t="s">
        <v>3</v>
      </c>
      <c r="DJ203" t="s">
        <v>3</v>
      </c>
      <c r="DK203" t="s">
        <v>3</v>
      </c>
      <c r="DL203" t="s">
        <v>3</v>
      </c>
      <c r="DM203" t="s">
        <v>3</v>
      </c>
      <c r="DN203">
        <v>0</v>
      </c>
      <c r="DO203">
        <v>0</v>
      </c>
      <c r="DP203">
        <v>1</v>
      </c>
      <c r="DQ203">
        <v>1</v>
      </c>
      <c r="DU203">
        <v>1003</v>
      </c>
      <c r="DV203" t="s">
        <v>189</v>
      </c>
      <c r="DW203" t="s">
        <v>189</v>
      </c>
      <c r="DX203">
        <v>1</v>
      </c>
      <c r="DZ203" t="s">
        <v>3</v>
      </c>
      <c r="EA203" t="s">
        <v>3</v>
      </c>
      <c r="EB203" t="s">
        <v>3</v>
      </c>
      <c r="EC203" t="s">
        <v>3</v>
      </c>
      <c r="EE203">
        <v>63408733</v>
      </c>
      <c r="EF203">
        <v>1</v>
      </c>
      <c r="EG203" t="s">
        <v>28</v>
      </c>
      <c r="EH203">
        <v>0</v>
      </c>
      <c r="EI203" t="s">
        <v>3</v>
      </c>
      <c r="EJ203">
        <v>4</v>
      </c>
      <c r="EK203">
        <v>0</v>
      </c>
      <c r="EL203" t="s">
        <v>29</v>
      </c>
      <c r="EM203" t="s">
        <v>30</v>
      </c>
      <c r="EO203" t="s">
        <v>3</v>
      </c>
      <c r="EQ203">
        <v>1024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FQ203">
        <v>0</v>
      </c>
      <c r="FR203">
        <v>0</v>
      </c>
      <c r="FS203">
        <v>0</v>
      </c>
      <c r="FX203">
        <v>70</v>
      </c>
      <c r="FY203">
        <v>10</v>
      </c>
      <c r="GA203" t="s">
        <v>3</v>
      </c>
      <c r="GD203">
        <v>0</v>
      </c>
      <c r="GF203">
        <v>-895153185</v>
      </c>
      <c r="GG203">
        <v>2</v>
      </c>
      <c r="GH203">
        <v>1</v>
      </c>
      <c r="GI203">
        <v>-2</v>
      </c>
      <c r="GJ203">
        <v>0</v>
      </c>
      <c r="GK203">
        <f>ROUND(R203*(R12)/100,2)</f>
        <v>0</v>
      </c>
      <c r="GL203">
        <f t="shared" si="165"/>
        <v>0</v>
      </c>
      <c r="GM203">
        <f t="shared" si="166"/>
        <v>0</v>
      </c>
      <c r="GN203">
        <f t="shared" si="167"/>
        <v>0</v>
      </c>
      <c r="GO203">
        <f t="shared" si="168"/>
        <v>0</v>
      </c>
      <c r="GP203">
        <f t="shared" si="169"/>
        <v>0</v>
      </c>
      <c r="GR203">
        <v>0</v>
      </c>
      <c r="GS203">
        <v>3</v>
      </c>
      <c r="GT203">
        <v>0</v>
      </c>
      <c r="GU203" t="s">
        <v>3</v>
      </c>
      <c r="GV203">
        <f t="shared" si="170"/>
        <v>0</v>
      </c>
      <c r="GW203">
        <v>1</v>
      </c>
      <c r="GX203">
        <f t="shared" si="171"/>
        <v>0</v>
      </c>
      <c r="HA203">
        <v>0</v>
      </c>
      <c r="HB203">
        <v>0</v>
      </c>
      <c r="HC203">
        <f t="shared" si="172"/>
        <v>0</v>
      </c>
      <c r="HE203" t="s">
        <v>3</v>
      </c>
      <c r="HF203" t="s">
        <v>3</v>
      </c>
      <c r="HM203" t="s">
        <v>3</v>
      </c>
      <c r="HN203" t="s">
        <v>3</v>
      </c>
      <c r="HO203" t="s">
        <v>3</v>
      </c>
      <c r="HP203" t="s">
        <v>3</v>
      </c>
      <c r="HQ203" t="s">
        <v>3</v>
      </c>
      <c r="HS203">
        <v>0</v>
      </c>
      <c r="IK203">
        <v>0</v>
      </c>
    </row>
    <row r="204" spans="1:245" x14ac:dyDescent="0.2">
      <c r="A204">
        <v>17</v>
      </c>
      <c r="B204">
        <v>1</v>
      </c>
      <c r="C204">
        <f>ROW(SmtRes!A102)</f>
        <v>102</v>
      </c>
      <c r="D204">
        <f>ROW(EtalonRes!A102)</f>
        <v>102</v>
      </c>
      <c r="E204" t="s">
        <v>3</v>
      </c>
      <c r="F204" t="s">
        <v>190</v>
      </c>
      <c r="G204" t="s">
        <v>191</v>
      </c>
      <c r="H204" t="s">
        <v>25</v>
      </c>
      <c r="I204">
        <v>1</v>
      </c>
      <c r="J204">
        <v>0</v>
      </c>
      <c r="K204">
        <v>1</v>
      </c>
      <c r="O204">
        <f t="shared" si="134"/>
        <v>376.59</v>
      </c>
      <c r="P204">
        <f t="shared" si="135"/>
        <v>0.59</v>
      </c>
      <c r="Q204">
        <f t="shared" si="136"/>
        <v>0</v>
      </c>
      <c r="R204">
        <f t="shared" si="137"/>
        <v>0</v>
      </c>
      <c r="S204">
        <f t="shared" si="138"/>
        <v>376</v>
      </c>
      <c r="T204">
        <f t="shared" si="139"/>
        <v>0</v>
      </c>
      <c r="U204">
        <f t="shared" si="140"/>
        <v>0.57999999999999996</v>
      </c>
      <c r="V204">
        <f t="shared" si="141"/>
        <v>0</v>
      </c>
      <c r="W204">
        <f t="shared" si="142"/>
        <v>0</v>
      </c>
      <c r="X204">
        <f t="shared" si="143"/>
        <v>263.2</v>
      </c>
      <c r="Y204">
        <f t="shared" si="144"/>
        <v>37.6</v>
      </c>
      <c r="AA204">
        <v>-1</v>
      </c>
      <c r="AB204">
        <f t="shared" si="145"/>
        <v>376.59</v>
      </c>
      <c r="AC204">
        <f t="shared" si="146"/>
        <v>0.59</v>
      </c>
      <c r="AD204">
        <f t="shared" si="147"/>
        <v>0</v>
      </c>
      <c r="AE204">
        <f t="shared" si="148"/>
        <v>0</v>
      </c>
      <c r="AF204">
        <f t="shared" si="149"/>
        <v>376</v>
      </c>
      <c r="AG204">
        <f t="shared" si="150"/>
        <v>0</v>
      </c>
      <c r="AH204">
        <f t="shared" si="151"/>
        <v>0.57999999999999996</v>
      </c>
      <c r="AI204">
        <f t="shared" si="152"/>
        <v>0</v>
      </c>
      <c r="AJ204">
        <f t="shared" si="153"/>
        <v>0</v>
      </c>
      <c r="AK204">
        <v>376.59</v>
      </c>
      <c r="AL204">
        <v>0.59</v>
      </c>
      <c r="AM204">
        <v>0</v>
      </c>
      <c r="AN204">
        <v>0</v>
      </c>
      <c r="AO204">
        <v>376</v>
      </c>
      <c r="AP204">
        <v>0</v>
      </c>
      <c r="AQ204">
        <v>0.57999999999999996</v>
      </c>
      <c r="AR204">
        <v>0</v>
      </c>
      <c r="AS204">
        <v>0</v>
      </c>
      <c r="AT204">
        <v>70</v>
      </c>
      <c r="AU204">
        <v>10</v>
      </c>
      <c r="AV204">
        <v>1</v>
      </c>
      <c r="AW204">
        <v>1</v>
      </c>
      <c r="AZ204">
        <v>1</v>
      </c>
      <c r="BA204">
        <v>1</v>
      </c>
      <c r="BB204">
        <v>1</v>
      </c>
      <c r="BC204">
        <v>1</v>
      </c>
      <c r="BD204" t="s">
        <v>3</v>
      </c>
      <c r="BE204" t="s">
        <v>3</v>
      </c>
      <c r="BF204" t="s">
        <v>3</v>
      </c>
      <c r="BG204" t="s">
        <v>3</v>
      </c>
      <c r="BH204">
        <v>0</v>
      </c>
      <c r="BI204">
        <v>4</v>
      </c>
      <c r="BJ204" t="s">
        <v>192</v>
      </c>
      <c r="BM204">
        <v>0</v>
      </c>
      <c r="BN204">
        <v>0</v>
      </c>
      <c r="BO204" t="s">
        <v>3</v>
      </c>
      <c r="BP204">
        <v>0</v>
      </c>
      <c r="BQ204">
        <v>1</v>
      </c>
      <c r="BR204">
        <v>0</v>
      </c>
      <c r="BS204">
        <v>1</v>
      </c>
      <c r="BT204">
        <v>1</v>
      </c>
      <c r="BU204">
        <v>1</v>
      </c>
      <c r="BV204">
        <v>1</v>
      </c>
      <c r="BW204">
        <v>1</v>
      </c>
      <c r="BX204">
        <v>1</v>
      </c>
      <c r="BY204" t="s">
        <v>3</v>
      </c>
      <c r="BZ204">
        <v>70</v>
      </c>
      <c r="CA204">
        <v>10</v>
      </c>
      <c r="CB204" t="s">
        <v>3</v>
      </c>
      <c r="CE204">
        <v>0</v>
      </c>
      <c r="CF204">
        <v>0</v>
      </c>
      <c r="CG204">
        <v>0</v>
      </c>
      <c r="CM204">
        <v>0</v>
      </c>
      <c r="CN204" t="s">
        <v>3</v>
      </c>
      <c r="CO204">
        <v>0</v>
      </c>
      <c r="CP204">
        <f t="shared" si="154"/>
        <v>376.59</v>
      </c>
      <c r="CQ204">
        <f t="shared" si="155"/>
        <v>0.59</v>
      </c>
      <c r="CR204">
        <f t="shared" si="156"/>
        <v>0</v>
      </c>
      <c r="CS204">
        <f t="shared" si="157"/>
        <v>0</v>
      </c>
      <c r="CT204">
        <f t="shared" si="158"/>
        <v>376</v>
      </c>
      <c r="CU204">
        <f t="shared" si="159"/>
        <v>0</v>
      </c>
      <c r="CV204">
        <f t="shared" si="160"/>
        <v>0.57999999999999996</v>
      </c>
      <c r="CW204">
        <f t="shared" si="161"/>
        <v>0</v>
      </c>
      <c r="CX204">
        <f t="shared" si="162"/>
        <v>0</v>
      </c>
      <c r="CY204">
        <f t="shared" si="163"/>
        <v>263.2</v>
      </c>
      <c r="CZ204">
        <f t="shared" si="164"/>
        <v>37.6</v>
      </c>
      <c r="DC204" t="s">
        <v>3</v>
      </c>
      <c r="DD204" t="s">
        <v>3</v>
      </c>
      <c r="DE204" t="s">
        <v>3</v>
      </c>
      <c r="DF204" t="s">
        <v>3</v>
      </c>
      <c r="DG204" t="s">
        <v>3</v>
      </c>
      <c r="DH204" t="s">
        <v>3</v>
      </c>
      <c r="DI204" t="s">
        <v>3</v>
      </c>
      <c r="DJ204" t="s">
        <v>3</v>
      </c>
      <c r="DK204" t="s">
        <v>3</v>
      </c>
      <c r="DL204" t="s">
        <v>3</v>
      </c>
      <c r="DM204" t="s">
        <v>3</v>
      </c>
      <c r="DN204">
        <v>0</v>
      </c>
      <c r="DO204">
        <v>0</v>
      </c>
      <c r="DP204">
        <v>1</v>
      </c>
      <c r="DQ204">
        <v>1</v>
      </c>
      <c r="DU204">
        <v>1010</v>
      </c>
      <c r="DV204" t="s">
        <v>25</v>
      </c>
      <c r="DW204" t="s">
        <v>25</v>
      </c>
      <c r="DX204">
        <v>1</v>
      </c>
      <c r="DZ204" t="s">
        <v>3</v>
      </c>
      <c r="EA204" t="s">
        <v>3</v>
      </c>
      <c r="EB204" t="s">
        <v>3</v>
      </c>
      <c r="EC204" t="s">
        <v>3</v>
      </c>
      <c r="EE204">
        <v>63408733</v>
      </c>
      <c r="EF204">
        <v>1</v>
      </c>
      <c r="EG204" t="s">
        <v>28</v>
      </c>
      <c r="EH204">
        <v>0</v>
      </c>
      <c r="EI204" t="s">
        <v>3</v>
      </c>
      <c r="EJ204">
        <v>4</v>
      </c>
      <c r="EK204">
        <v>0</v>
      </c>
      <c r="EL204" t="s">
        <v>29</v>
      </c>
      <c r="EM204" t="s">
        <v>30</v>
      </c>
      <c r="EO204" t="s">
        <v>3</v>
      </c>
      <c r="EQ204">
        <v>1024</v>
      </c>
      <c r="ER204">
        <v>376.59</v>
      </c>
      <c r="ES204">
        <v>0.59</v>
      </c>
      <c r="ET204">
        <v>0</v>
      </c>
      <c r="EU204">
        <v>0</v>
      </c>
      <c r="EV204">
        <v>376</v>
      </c>
      <c r="EW204">
        <v>0.57999999999999996</v>
      </c>
      <c r="EX204">
        <v>0</v>
      </c>
      <c r="EY204">
        <v>0</v>
      </c>
      <c r="FQ204">
        <v>0</v>
      </c>
      <c r="FR204">
        <v>0</v>
      </c>
      <c r="FS204">
        <v>0</v>
      </c>
      <c r="FX204">
        <v>70</v>
      </c>
      <c r="FY204">
        <v>10</v>
      </c>
      <c r="GA204" t="s">
        <v>3</v>
      </c>
      <c r="GD204">
        <v>0</v>
      </c>
      <c r="GF204">
        <v>-1072615580</v>
      </c>
      <c r="GG204">
        <v>2</v>
      </c>
      <c r="GH204">
        <v>1</v>
      </c>
      <c r="GI204">
        <v>-2</v>
      </c>
      <c r="GJ204">
        <v>0</v>
      </c>
      <c r="GK204">
        <f>ROUND(R204*(R12)/100,2)</f>
        <v>0</v>
      </c>
      <c r="GL204">
        <f t="shared" si="165"/>
        <v>0</v>
      </c>
      <c r="GM204">
        <f t="shared" si="166"/>
        <v>677.39</v>
      </c>
      <c r="GN204">
        <f t="shared" si="167"/>
        <v>0</v>
      </c>
      <c r="GO204">
        <f t="shared" si="168"/>
        <v>0</v>
      </c>
      <c r="GP204">
        <f t="shared" si="169"/>
        <v>677.39</v>
      </c>
      <c r="GR204">
        <v>0</v>
      </c>
      <c r="GS204">
        <v>3</v>
      </c>
      <c r="GT204">
        <v>0</v>
      </c>
      <c r="GU204" t="s">
        <v>3</v>
      </c>
      <c r="GV204">
        <f t="shared" si="170"/>
        <v>0</v>
      </c>
      <c r="GW204">
        <v>1</v>
      </c>
      <c r="GX204">
        <f t="shared" si="171"/>
        <v>0</v>
      </c>
      <c r="HA204">
        <v>0</v>
      </c>
      <c r="HB204">
        <v>0</v>
      </c>
      <c r="HC204">
        <f t="shared" si="172"/>
        <v>0</v>
      </c>
      <c r="HE204" t="s">
        <v>3</v>
      </c>
      <c r="HF204" t="s">
        <v>3</v>
      </c>
      <c r="HM204" t="s">
        <v>3</v>
      </c>
      <c r="HN204" t="s">
        <v>3</v>
      </c>
      <c r="HO204" t="s">
        <v>3</v>
      </c>
      <c r="HP204" t="s">
        <v>3</v>
      </c>
      <c r="HQ204" t="s">
        <v>3</v>
      </c>
      <c r="HS204">
        <v>0</v>
      </c>
      <c r="IK204">
        <v>0</v>
      </c>
    </row>
    <row r="205" spans="1:245" x14ac:dyDescent="0.2">
      <c r="A205">
        <v>17</v>
      </c>
      <c r="B205">
        <v>1</v>
      </c>
      <c r="C205">
        <f>ROW(SmtRes!A103)</f>
        <v>103</v>
      </c>
      <c r="D205">
        <f>ROW(EtalonRes!A103)</f>
        <v>103</v>
      </c>
      <c r="E205" t="s">
        <v>3</v>
      </c>
      <c r="F205" t="s">
        <v>193</v>
      </c>
      <c r="G205" t="s">
        <v>194</v>
      </c>
      <c r="H205" t="s">
        <v>25</v>
      </c>
      <c r="I205">
        <v>1</v>
      </c>
      <c r="J205">
        <v>0</v>
      </c>
      <c r="K205">
        <v>1</v>
      </c>
      <c r="O205">
        <f t="shared" si="134"/>
        <v>862.2</v>
      </c>
      <c r="P205">
        <f t="shared" si="135"/>
        <v>0</v>
      </c>
      <c r="Q205">
        <f t="shared" si="136"/>
        <v>0</v>
      </c>
      <c r="R205">
        <f t="shared" si="137"/>
        <v>0</v>
      </c>
      <c r="S205">
        <f t="shared" si="138"/>
        <v>862.2</v>
      </c>
      <c r="T205">
        <f t="shared" si="139"/>
        <v>0</v>
      </c>
      <c r="U205">
        <f t="shared" si="140"/>
        <v>1.33</v>
      </c>
      <c r="V205">
        <f t="shared" si="141"/>
        <v>0</v>
      </c>
      <c r="W205">
        <f t="shared" si="142"/>
        <v>0</v>
      </c>
      <c r="X205">
        <f t="shared" si="143"/>
        <v>603.54</v>
      </c>
      <c r="Y205">
        <f t="shared" si="144"/>
        <v>86.22</v>
      </c>
      <c r="AA205">
        <v>-1</v>
      </c>
      <c r="AB205">
        <f t="shared" si="145"/>
        <v>862.2</v>
      </c>
      <c r="AC205">
        <f t="shared" si="146"/>
        <v>0</v>
      </c>
      <c r="AD205">
        <f t="shared" si="147"/>
        <v>0</v>
      </c>
      <c r="AE205">
        <f t="shared" si="148"/>
        <v>0</v>
      </c>
      <c r="AF205">
        <f t="shared" si="149"/>
        <v>862.2</v>
      </c>
      <c r="AG205">
        <f t="shared" si="150"/>
        <v>0</v>
      </c>
      <c r="AH205">
        <f t="shared" si="151"/>
        <v>1.33</v>
      </c>
      <c r="AI205">
        <f t="shared" si="152"/>
        <v>0</v>
      </c>
      <c r="AJ205">
        <f t="shared" si="153"/>
        <v>0</v>
      </c>
      <c r="AK205">
        <v>862.2</v>
      </c>
      <c r="AL205">
        <v>0</v>
      </c>
      <c r="AM205">
        <v>0</v>
      </c>
      <c r="AN205">
        <v>0</v>
      </c>
      <c r="AO205">
        <v>862.2</v>
      </c>
      <c r="AP205">
        <v>0</v>
      </c>
      <c r="AQ205">
        <v>1.33</v>
      </c>
      <c r="AR205">
        <v>0</v>
      </c>
      <c r="AS205">
        <v>0</v>
      </c>
      <c r="AT205">
        <v>70</v>
      </c>
      <c r="AU205">
        <v>10</v>
      </c>
      <c r="AV205">
        <v>1</v>
      </c>
      <c r="AW205">
        <v>1</v>
      </c>
      <c r="AZ205">
        <v>1</v>
      </c>
      <c r="BA205">
        <v>1</v>
      </c>
      <c r="BB205">
        <v>1</v>
      </c>
      <c r="BC205">
        <v>1</v>
      </c>
      <c r="BD205" t="s">
        <v>3</v>
      </c>
      <c r="BE205" t="s">
        <v>3</v>
      </c>
      <c r="BF205" t="s">
        <v>3</v>
      </c>
      <c r="BG205" t="s">
        <v>3</v>
      </c>
      <c r="BH205">
        <v>0</v>
      </c>
      <c r="BI205">
        <v>4</v>
      </c>
      <c r="BJ205" t="s">
        <v>195</v>
      </c>
      <c r="BM205">
        <v>0</v>
      </c>
      <c r="BN205">
        <v>0</v>
      </c>
      <c r="BO205" t="s">
        <v>3</v>
      </c>
      <c r="BP205">
        <v>0</v>
      </c>
      <c r="BQ205">
        <v>1</v>
      </c>
      <c r="BR205">
        <v>0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 t="s">
        <v>3</v>
      </c>
      <c r="BZ205">
        <v>70</v>
      </c>
      <c r="CA205">
        <v>10</v>
      </c>
      <c r="CB205" t="s">
        <v>3</v>
      </c>
      <c r="CE205">
        <v>0</v>
      </c>
      <c r="CF205">
        <v>0</v>
      </c>
      <c r="CG205">
        <v>0</v>
      </c>
      <c r="CM205">
        <v>0</v>
      </c>
      <c r="CN205" t="s">
        <v>3</v>
      </c>
      <c r="CO205">
        <v>0</v>
      </c>
      <c r="CP205">
        <f t="shared" si="154"/>
        <v>862.2</v>
      </c>
      <c r="CQ205">
        <f t="shared" si="155"/>
        <v>0</v>
      </c>
      <c r="CR205">
        <f t="shared" si="156"/>
        <v>0</v>
      </c>
      <c r="CS205">
        <f t="shared" si="157"/>
        <v>0</v>
      </c>
      <c r="CT205">
        <f t="shared" si="158"/>
        <v>862.2</v>
      </c>
      <c r="CU205">
        <f t="shared" si="159"/>
        <v>0</v>
      </c>
      <c r="CV205">
        <f t="shared" si="160"/>
        <v>1.33</v>
      </c>
      <c r="CW205">
        <f t="shared" si="161"/>
        <v>0</v>
      </c>
      <c r="CX205">
        <f t="shared" si="162"/>
        <v>0</v>
      </c>
      <c r="CY205">
        <f t="shared" si="163"/>
        <v>603.54</v>
      </c>
      <c r="CZ205">
        <f t="shared" si="164"/>
        <v>86.22</v>
      </c>
      <c r="DC205" t="s">
        <v>3</v>
      </c>
      <c r="DD205" t="s">
        <v>3</v>
      </c>
      <c r="DE205" t="s">
        <v>3</v>
      </c>
      <c r="DF205" t="s">
        <v>3</v>
      </c>
      <c r="DG205" t="s">
        <v>3</v>
      </c>
      <c r="DH205" t="s">
        <v>3</v>
      </c>
      <c r="DI205" t="s">
        <v>3</v>
      </c>
      <c r="DJ205" t="s">
        <v>3</v>
      </c>
      <c r="DK205" t="s">
        <v>3</v>
      </c>
      <c r="DL205" t="s">
        <v>3</v>
      </c>
      <c r="DM205" t="s">
        <v>3</v>
      </c>
      <c r="DN205">
        <v>0</v>
      </c>
      <c r="DO205">
        <v>0</v>
      </c>
      <c r="DP205">
        <v>1</v>
      </c>
      <c r="DQ205">
        <v>1</v>
      </c>
      <c r="DU205">
        <v>1010</v>
      </c>
      <c r="DV205" t="s">
        <v>25</v>
      </c>
      <c r="DW205" t="s">
        <v>25</v>
      </c>
      <c r="DX205">
        <v>1</v>
      </c>
      <c r="DZ205" t="s">
        <v>3</v>
      </c>
      <c r="EA205" t="s">
        <v>3</v>
      </c>
      <c r="EB205" t="s">
        <v>3</v>
      </c>
      <c r="EC205" t="s">
        <v>3</v>
      </c>
      <c r="EE205">
        <v>63408733</v>
      </c>
      <c r="EF205">
        <v>1</v>
      </c>
      <c r="EG205" t="s">
        <v>28</v>
      </c>
      <c r="EH205">
        <v>0</v>
      </c>
      <c r="EI205" t="s">
        <v>3</v>
      </c>
      <c r="EJ205">
        <v>4</v>
      </c>
      <c r="EK205">
        <v>0</v>
      </c>
      <c r="EL205" t="s">
        <v>29</v>
      </c>
      <c r="EM205" t="s">
        <v>30</v>
      </c>
      <c r="EO205" t="s">
        <v>3</v>
      </c>
      <c r="EQ205">
        <v>1024</v>
      </c>
      <c r="ER205">
        <v>862.2</v>
      </c>
      <c r="ES205">
        <v>0</v>
      </c>
      <c r="ET205">
        <v>0</v>
      </c>
      <c r="EU205">
        <v>0</v>
      </c>
      <c r="EV205">
        <v>862.2</v>
      </c>
      <c r="EW205">
        <v>1.33</v>
      </c>
      <c r="EX205">
        <v>0</v>
      </c>
      <c r="EY205">
        <v>0</v>
      </c>
      <c r="FQ205">
        <v>0</v>
      </c>
      <c r="FR205">
        <v>0</v>
      </c>
      <c r="FS205">
        <v>0</v>
      </c>
      <c r="FX205">
        <v>70</v>
      </c>
      <c r="FY205">
        <v>10</v>
      </c>
      <c r="GA205" t="s">
        <v>3</v>
      </c>
      <c r="GD205">
        <v>0</v>
      </c>
      <c r="GF205">
        <v>1058553485</v>
      </c>
      <c r="GG205">
        <v>2</v>
      </c>
      <c r="GH205">
        <v>1</v>
      </c>
      <c r="GI205">
        <v>-2</v>
      </c>
      <c r="GJ205">
        <v>0</v>
      </c>
      <c r="GK205">
        <f>ROUND(R205*(R12)/100,2)</f>
        <v>0</v>
      </c>
      <c r="GL205">
        <f t="shared" si="165"/>
        <v>0</v>
      </c>
      <c r="GM205">
        <f t="shared" si="166"/>
        <v>1551.96</v>
      </c>
      <c r="GN205">
        <f t="shared" si="167"/>
        <v>0</v>
      </c>
      <c r="GO205">
        <f t="shared" si="168"/>
        <v>0</v>
      </c>
      <c r="GP205">
        <f t="shared" si="169"/>
        <v>1551.96</v>
      </c>
      <c r="GR205">
        <v>0</v>
      </c>
      <c r="GS205">
        <v>3</v>
      </c>
      <c r="GT205">
        <v>0</v>
      </c>
      <c r="GU205" t="s">
        <v>3</v>
      </c>
      <c r="GV205">
        <f t="shared" si="170"/>
        <v>0</v>
      </c>
      <c r="GW205">
        <v>1</v>
      </c>
      <c r="GX205">
        <f t="shared" si="171"/>
        <v>0</v>
      </c>
      <c r="HA205">
        <v>0</v>
      </c>
      <c r="HB205">
        <v>0</v>
      </c>
      <c r="HC205">
        <f t="shared" si="172"/>
        <v>0</v>
      </c>
      <c r="HE205" t="s">
        <v>3</v>
      </c>
      <c r="HF205" t="s">
        <v>3</v>
      </c>
      <c r="HM205" t="s">
        <v>3</v>
      </c>
      <c r="HN205" t="s">
        <v>3</v>
      </c>
      <c r="HO205" t="s">
        <v>3</v>
      </c>
      <c r="HP205" t="s">
        <v>3</v>
      </c>
      <c r="HQ205" t="s">
        <v>3</v>
      </c>
      <c r="HS205">
        <v>0</v>
      </c>
      <c r="IK205">
        <v>0</v>
      </c>
    </row>
    <row r="206" spans="1:245" x14ac:dyDescent="0.2">
      <c r="A206">
        <v>17</v>
      </c>
      <c r="B206">
        <v>1</v>
      </c>
      <c r="C206">
        <f>ROW(SmtRes!A105)</f>
        <v>105</v>
      </c>
      <c r="D206">
        <f>ROW(EtalonRes!A105)</f>
        <v>105</v>
      </c>
      <c r="E206" t="s">
        <v>3</v>
      </c>
      <c r="F206" t="s">
        <v>36</v>
      </c>
      <c r="G206" t="s">
        <v>196</v>
      </c>
      <c r="H206" t="s">
        <v>25</v>
      </c>
      <c r="I206">
        <v>4</v>
      </c>
      <c r="J206">
        <v>0</v>
      </c>
      <c r="K206">
        <v>4</v>
      </c>
      <c r="O206">
        <f t="shared" si="134"/>
        <v>446.08</v>
      </c>
      <c r="P206">
        <f t="shared" si="135"/>
        <v>0.24</v>
      </c>
      <c r="Q206">
        <f t="shared" si="136"/>
        <v>0</v>
      </c>
      <c r="R206">
        <f t="shared" si="137"/>
        <v>0</v>
      </c>
      <c r="S206">
        <f t="shared" si="138"/>
        <v>445.84</v>
      </c>
      <c r="T206">
        <f t="shared" si="139"/>
        <v>0</v>
      </c>
      <c r="U206">
        <f t="shared" si="140"/>
        <v>0.64</v>
      </c>
      <c r="V206">
        <f t="shared" si="141"/>
        <v>0</v>
      </c>
      <c r="W206">
        <f t="shared" si="142"/>
        <v>0</v>
      </c>
      <c r="X206">
        <f t="shared" si="143"/>
        <v>312.08999999999997</v>
      </c>
      <c r="Y206">
        <f t="shared" si="144"/>
        <v>44.58</v>
      </c>
      <c r="AA206">
        <v>-1</v>
      </c>
      <c r="AB206">
        <f t="shared" si="145"/>
        <v>111.52</v>
      </c>
      <c r="AC206">
        <f t="shared" si="146"/>
        <v>0.06</v>
      </c>
      <c r="AD206">
        <f t="shared" si="147"/>
        <v>0</v>
      </c>
      <c r="AE206">
        <f t="shared" si="148"/>
        <v>0</v>
      </c>
      <c r="AF206">
        <f t="shared" si="149"/>
        <v>111.46</v>
      </c>
      <c r="AG206">
        <f t="shared" si="150"/>
        <v>0</v>
      </c>
      <c r="AH206">
        <f t="shared" si="151"/>
        <v>0.16</v>
      </c>
      <c r="AI206">
        <f t="shared" si="152"/>
        <v>0</v>
      </c>
      <c r="AJ206">
        <f t="shared" si="153"/>
        <v>0</v>
      </c>
      <c r="AK206">
        <v>111.52</v>
      </c>
      <c r="AL206">
        <v>0.06</v>
      </c>
      <c r="AM206">
        <v>0</v>
      </c>
      <c r="AN206">
        <v>0</v>
      </c>
      <c r="AO206">
        <v>111.46</v>
      </c>
      <c r="AP206">
        <v>0</v>
      </c>
      <c r="AQ206">
        <v>0.16</v>
      </c>
      <c r="AR206">
        <v>0</v>
      </c>
      <c r="AS206">
        <v>0</v>
      </c>
      <c r="AT206">
        <v>70</v>
      </c>
      <c r="AU206">
        <v>10</v>
      </c>
      <c r="AV206">
        <v>1</v>
      </c>
      <c r="AW206">
        <v>1</v>
      </c>
      <c r="AZ206">
        <v>1</v>
      </c>
      <c r="BA206">
        <v>1</v>
      </c>
      <c r="BB206">
        <v>1</v>
      </c>
      <c r="BC206">
        <v>1</v>
      </c>
      <c r="BD206" t="s">
        <v>3</v>
      </c>
      <c r="BE206" t="s">
        <v>3</v>
      </c>
      <c r="BF206" t="s">
        <v>3</v>
      </c>
      <c r="BG206" t="s">
        <v>3</v>
      </c>
      <c r="BH206">
        <v>0</v>
      </c>
      <c r="BI206">
        <v>4</v>
      </c>
      <c r="BJ206" t="s">
        <v>38</v>
      </c>
      <c r="BM206">
        <v>0</v>
      </c>
      <c r="BN206">
        <v>0</v>
      </c>
      <c r="BO206" t="s">
        <v>3</v>
      </c>
      <c r="BP206">
        <v>0</v>
      </c>
      <c r="BQ206">
        <v>1</v>
      </c>
      <c r="BR206">
        <v>0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 t="s">
        <v>3</v>
      </c>
      <c r="BZ206">
        <v>70</v>
      </c>
      <c r="CA206">
        <v>10</v>
      </c>
      <c r="CB206" t="s">
        <v>3</v>
      </c>
      <c r="CE206">
        <v>0</v>
      </c>
      <c r="CF206">
        <v>0</v>
      </c>
      <c r="CG206">
        <v>0</v>
      </c>
      <c r="CM206">
        <v>0</v>
      </c>
      <c r="CN206" t="s">
        <v>3</v>
      </c>
      <c r="CO206">
        <v>0</v>
      </c>
      <c r="CP206">
        <f t="shared" si="154"/>
        <v>446.08</v>
      </c>
      <c r="CQ206">
        <f t="shared" si="155"/>
        <v>0.06</v>
      </c>
      <c r="CR206">
        <f t="shared" si="156"/>
        <v>0</v>
      </c>
      <c r="CS206">
        <f t="shared" si="157"/>
        <v>0</v>
      </c>
      <c r="CT206">
        <f t="shared" si="158"/>
        <v>111.46</v>
      </c>
      <c r="CU206">
        <f t="shared" si="159"/>
        <v>0</v>
      </c>
      <c r="CV206">
        <f t="shared" si="160"/>
        <v>0.16</v>
      </c>
      <c r="CW206">
        <f t="shared" si="161"/>
        <v>0</v>
      </c>
      <c r="CX206">
        <f t="shared" si="162"/>
        <v>0</v>
      </c>
      <c r="CY206">
        <f t="shared" si="163"/>
        <v>312.08799999999997</v>
      </c>
      <c r="CZ206">
        <f t="shared" si="164"/>
        <v>44.583999999999996</v>
      </c>
      <c r="DC206" t="s">
        <v>3</v>
      </c>
      <c r="DD206" t="s">
        <v>3</v>
      </c>
      <c r="DE206" t="s">
        <v>3</v>
      </c>
      <c r="DF206" t="s">
        <v>3</v>
      </c>
      <c r="DG206" t="s">
        <v>3</v>
      </c>
      <c r="DH206" t="s">
        <v>3</v>
      </c>
      <c r="DI206" t="s">
        <v>3</v>
      </c>
      <c r="DJ206" t="s">
        <v>3</v>
      </c>
      <c r="DK206" t="s">
        <v>3</v>
      </c>
      <c r="DL206" t="s">
        <v>3</v>
      </c>
      <c r="DM206" t="s">
        <v>3</v>
      </c>
      <c r="DN206">
        <v>0</v>
      </c>
      <c r="DO206">
        <v>0</v>
      </c>
      <c r="DP206">
        <v>1</v>
      </c>
      <c r="DQ206">
        <v>1</v>
      </c>
      <c r="DU206">
        <v>1010</v>
      </c>
      <c r="DV206" t="s">
        <v>25</v>
      </c>
      <c r="DW206" t="s">
        <v>25</v>
      </c>
      <c r="DX206">
        <v>1</v>
      </c>
      <c r="DZ206" t="s">
        <v>3</v>
      </c>
      <c r="EA206" t="s">
        <v>3</v>
      </c>
      <c r="EB206" t="s">
        <v>3</v>
      </c>
      <c r="EC206" t="s">
        <v>3</v>
      </c>
      <c r="EE206">
        <v>63408733</v>
      </c>
      <c r="EF206">
        <v>1</v>
      </c>
      <c r="EG206" t="s">
        <v>28</v>
      </c>
      <c r="EH206">
        <v>0</v>
      </c>
      <c r="EI206" t="s">
        <v>3</v>
      </c>
      <c r="EJ206">
        <v>4</v>
      </c>
      <c r="EK206">
        <v>0</v>
      </c>
      <c r="EL206" t="s">
        <v>29</v>
      </c>
      <c r="EM206" t="s">
        <v>30</v>
      </c>
      <c r="EO206" t="s">
        <v>3</v>
      </c>
      <c r="EQ206">
        <v>1024</v>
      </c>
      <c r="ER206">
        <v>111.52</v>
      </c>
      <c r="ES206">
        <v>0.06</v>
      </c>
      <c r="ET206">
        <v>0</v>
      </c>
      <c r="EU206">
        <v>0</v>
      </c>
      <c r="EV206">
        <v>111.46</v>
      </c>
      <c r="EW206">
        <v>0.16</v>
      </c>
      <c r="EX206">
        <v>0</v>
      </c>
      <c r="EY206">
        <v>0</v>
      </c>
      <c r="FQ206">
        <v>0</v>
      </c>
      <c r="FR206">
        <v>0</v>
      </c>
      <c r="FS206">
        <v>0</v>
      </c>
      <c r="FX206">
        <v>70</v>
      </c>
      <c r="FY206">
        <v>10</v>
      </c>
      <c r="GA206" t="s">
        <v>3</v>
      </c>
      <c r="GD206">
        <v>0</v>
      </c>
      <c r="GF206">
        <v>-551665932</v>
      </c>
      <c r="GG206">
        <v>2</v>
      </c>
      <c r="GH206">
        <v>1</v>
      </c>
      <c r="GI206">
        <v>-2</v>
      </c>
      <c r="GJ206">
        <v>0</v>
      </c>
      <c r="GK206">
        <f>ROUND(R206*(R12)/100,2)</f>
        <v>0</v>
      </c>
      <c r="GL206">
        <f t="shared" si="165"/>
        <v>0</v>
      </c>
      <c r="GM206">
        <f t="shared" si="166"/>
        <v>802.75</v>
      </c>
      <c r="GN206">
        <f t="shared" si="167"/>
        <v>0</v>
      </c>
      <c r="GO206">
        <f t="shared" si="168"/>
        <v>0</v>
      </c>
      <c r="GP206">
        <f t="shared" si="169"/>
        <v>802.75</v>
      </c>
      <c r="GR206">
        <v>0</v>
      </c>
      <c r="GS206">
        <v>3</v>
      </c>
      <c r="GT206">
        <v>0</v>
      </c>
      <c r="GU206" t="s">
        <v>3</v>
      </c>
      <c r="GV206">
        <f t="shared" si="170"/>
        <v>0</v>
      </c>
      <c r="GW206">
        <v>1</v>
      </c>
      <c r="GX206">
        <f t="shared" si="171"/>
        <v>0</v>
      </c>
      <c r="HA206">
        <v>0</v>
      </c>
      <c r="HB206">
        <v>0</v>
      </c>
      <c r="HC206">
        <f t="shared" si="172"/>
        <v>0</v>
      </c>
      <c r="HE206" t="s">
        <v>3</v>
      </c>
      <c r="HF206" t="s">
        <v>3</v>
      </c>
      <c r="HM206" t="s">
        <v>3</v>
      </c>
      <c r="HN206" t="s">
        <v>3</v>
      </c>
      <c r="HO206" t="s">
        <v>3</v>
      </c>
      <c r="HP206" t="s">
        <v>3</v>
      </c>
      <c r="HQ206" t="s">
        <v>3</v>
      </c>
      <c r="HS206">
        <v>0</v>
      </c>
      <c r="IK206">
        <v>0</v>
      </c>
    </row>
    <row r="207" spans="1:245" x14ac:dyDescent="0.2">
      <c r="A207">
        <v>17</v>
      </c>
      <c r="B207">
        <v>1</v>
      </c>
      <c r="C207">
        <f>ROW(SmtRes!A110)</f>
        <v>110</v>
      </c>
      <c r="D207">
        <f>ROW(EtalonRes!A110)</f>
        <v>110</v>
      </c>
      <c r="E207" t="s">
        <v>3</v>
      </c>
      <c r="F207" t="s">
        <v>197</v>
      </c>
      <c r="G207" t="s">
        <v>198</v>
      </c>
      <c r="H207" t="s">
        <v>25</v>
      </c>
      <c r="I207">
        <v>4</v>
      </c>
      <c r="J207">
        <v>0</v>
      </c>
      <c r="K207">
        <v>4</v>
      </c>
      <c r="O207">
        <f t="shared" si="134"/>
        <v>4190.6000000000004</v>
      </c>
      <c r="P207">
        <f t="shared" si="135"/>
        <v>80.88</v>
      </c>
      <c r="Q207">
        <f t="shared" si="136"/>
        <v>1929.64</v>
      </c>
      <c r="R207">
        <f t="shared" si="137"/>
        <v>1162.92</v>
      </c>
      <c r="S207">
        <f t="shared" si="138"/>
        <v>2180.08</v>
      </c>
      <c r="T207">
        <f t="shared" si="139"/>
        <v>0</v>
      </c>
      <c r="U207">
        <f t="shared" si="140"/>
        <v>3.4</v>
      </c>
      <c r="V207">
        <f t="shared" si="141"/>
        <v>0</v>
      </c>
      <c r="W207">
        <f t="shared" si="142"/>
        <v>0</v>
      </c>
      <c r="X207">
        <f t="shared" si="143"/>
        <v>1526.06</v>
      </c>
      <c r="Y207">
        <f t="shared" si="144"/>
        <v>218.01</v>
      </c>
      <c r="AA207">
        <v>-1</v>
      </c>
      <c r="AB207">
        <f t="shared" si="145"/>
        <v>1047.6500000000001</v>
      </c>
      <c r="AC207">
        <f t="shared" si="146"/>
        <v>20.22</v>
      </c>
      <c r="AD207">
        <f t="shared" si="147"/>
        <v>482.41</v>
      </c>
      <c r="AE207">
        <f t="shared" si="148"/>
        <v>290.73</v>
      </c>
      <c r="AF207">
        <f t="shared" si="149"/>
        <v>545.02</v>
      </c>
      <c r="AG207">
        <f t="shared" si="150"/>
        <v>0</v>
      </c>
      <c r="AH207">
        <f t="shared" si="151"/>
        <v>0.85</v>
      </c>
      <c r="AI207">
        <f t="shared" si="152"/>
        <v>0</v>
      </c>
      <c r="AJ207">
        <f t="shared" si="153"/>
        <v>0</v>
      </c>
      <c r="AK207">
        <v>1047.6500000000001</v>
      </c>
      <c r="AL207">
        <v>20.22</v>
      </c>
      <c r="AM207">
        <v>482.41</v>
      </c>
      <c r="AN207">
        <v>290.73</v>
      </c>
      <c r="AO207">
        <v>545.02</v>
      </c>
      <c r="AP207">
        <v>0</v>
      </c>
      <c r="AQ207">
        <v>0.85</v>
      </c>
      <c r="AR207">
        <v>0</v>
      </c>
      <c r="AS207">
        <v>0</v>
      </c>
      <c r="AT207">
        <v>70</v>
      </c>
      <c r="AU207">
        <v>10</v>
      </c>
      <c r="AV207">
        <v>1</v>
      </c>
      <c r="AW207">
        <v>1</v>
      </c>
      <c r="AZ207">
        <v>1</v>
      </c>
      <c r="BA207">
        <v>1</v>
      </c>
      <c r="BB207">
        <v>1</v>
      </c>
      <c r="BC207">
        <v>1</v>
      </c>
      <c r="BD207" t="s">
        <v>3</v>
      </c>
      <c r="BE207" t="s">
        <v>3</v>
      </c>
      <c r="BF207" t="s">
        <v>3</v>
      </c>
      <c r="BG207" t="s">
        <v>3</v>
      </c>
      <c r="BH207">
        <v>0</v>
      </c>
      <c r="BI207">
        <v>4</v>
      </c>
      <c r="BJ207" t="s">
        <v>199</v>
      </c>
      <c r="BM207">
        <v>0</v>
      </c>
      <c r="BN207">
        <v>0</v>
      </c>
      <c r="BO207" t="s">
        <v>3</v>
      </c>
      <c r="BP207">
        <v>0</v>
      </c>
      <c r="BQ207">
        <v>1</v>
      </c>
      <c r="BR207">
        <v>0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 t="s">
        <v>3</v>
      </c>
      <c r="BZ207">
        <v>70</v>
      </c>
      <c r="CA207">
        <v>10</v>
      </c>
      <c r="CB207" t="s">
        <v>3</v>
      </c>
      <c r="CE207">
        <v>0</v>
      </c>
      <c r="CF207">
        <v>0</v>
      </c>
      <c r="CG207">
        <v>0</v>
      </c>
      <c r="CM207">
        <v>0</v>
      </c>
      <c r="CN207" t="s">
        <v>3</v>
      </c>
      <c r="CO207">
        <v>0</v>
      </c>
      <c r="CP207">
        <f t="shared" si="154"/>
        <v>4190.6000000000004</v>
      </c>
      <c r="CQ207">
        <f t="shared" si="155"/>
        <v>20.22</v>
      </c>
      <c r="CR207">
        <f t="shared" si="156"/>
        <v>482.41</v>
      </c>
      <c r="CS207">
        <f t="shared" si="157"/>
        <v>290.73</v>
      </c>
      <c r="CT207">
        <f t="shared" si="158"/>
        <v>545.02</v>
      </c>
      <c r="CU207">
        <f t="shared" si="159"/>
        <v>0</v>
      </c>
      <c r="CV207">
        <f t="shared" si="160"/>
        <v>0.85</v>
      </c>
      <c r="CW207">
        <f t="shared" si="161"/>
        <v>0</v>
      </c>
      <c r="CX207">
        <f t="shared" si="162"/>
        <v>0</v>
      </c>
      <c r="CY207">
        <f t="shared" si="163"/>
        <v>1526.056</v>
      </c>
      <c r="CZ207">
        <f t="shared" si="164"/>
        <v>218.00799999999998</v>
      </c>
      <c r="DC207" t="s">
        <v>3</v>
      </c>
      <c r="DD207" t="s">
        <v>3</v>
      </c>
      <c r="DE207" t="s">
        <v>3</v>
      </c>
      <c r="DF207" t="s">
        <v>3</v>
      </c>
      <c r="DG207" t="s">
        <v>3</v>
      </c>
      <c r="DH207" t="s">
        <v>3</v>
      </c>
      <c r="DI207" t="s">
        <v>3</v>
      </c>
      <c r="DJ207" t="s">
        <v>3</v>
      </c>
      <c r="DK207" t="s">
        <v>3</v>
      </c>
      <c r="DL207" t="s">
        <v>3</v>
      </c>
      <c r="DM207" t="s">
        <v>3</v>
      </c>
      <c r="DN207">
        <v>0</v>
      </c>
      <c r="DO207">
        <v>0</v>
      </c>
      <c r="DP207">
        <v>1</v>
      </c>
      <c r="DQ207">
        <v>1</v>
      </c>
      <c r="DU207">
        <v>1010</v>
      </c>
      <c r="DV207" t="s">
        <v>25</v>
      </c>
      <c r="DW207" t="s">
        <v>25</v>
      </c>
      <c r="DX207">
        <v>1</v>
      </c>
      <c r="DZ207" t="s">
        <v>3</v>
      </c>
      <c r="EA207" t="s">
        <v>3</v>
      </c>
      <c r="EB207" t="s">
        <v>3</v>
      </c>
      <c r="EC207" t="s">
        <v>3</v>
      </c>
      <c r="EE207">
        <v>63408733</v>
      </c>
      <c r="EF207">
        <v>1</v>
      </c>
      <c r="EG207" t="s">
        <v>28</v>
      </c>
      <c r="EH207">
        <v>0</v>
      </c>
      <c r="EI207" t="s">
        <v>3</v>
      </c>
      <c r="EJ207">
        <v>4</v>
      </c>
      <c r="EK207">
        <v>0</v>
      </c>
      <c r="EL207" t="s">
        <v>29</v>
      </c>
      <c r="EM207" t="s">
        <v>30</v>
      </c>
      <c r="EO207" t="s">
        <v>3</v>
      </c>
      <c r="EQ207">
        <v>1024</v>
      </c>
      <c r="ER207">
        <v>1047.6500000000001</v>
      </c>
      <c r="ES207">
        <v>20.22</v>
      </c>
      <c r="ET207">
        <v>482.41</v>
      </c>
      <c r="EU207">
        <v>290.73</v>
      </c>
      <c r="EV207">
        <v>545.02</v>
      </c>
      <c r="EW207">
        <v>0.85</v>
      </c>
      <c r="EX207">
        <v>0</v>
      </c>
      <c r="EY207">
        <v>0</v>
      </c>
      <c r="FQ207">
        <v>0</v>
      </c>
      <c r="FR207">
        <v>0</v>
      </c>
      <c r="FS207">
        <v>0</v>
      </c>
      <c r="FX207">
        <v>70</v>
      </c>
      <c r="FY207">
        <v>10</v>
      </c>
      <c r="GA207" t="s">
        <v>3</v>
      </c>
      <c r="GD207">
        <v>0</v>
      </c>
      <c r="GF207">
        <v>337110224</v>
      </c>
      <c r="GG207">
        <v>2</v>
      </c>
      <c r="GH207">
        <v>1</v>
      </c>
      <c r="GI207">
        <v>-2</v>
      </c>
      <c r="GJ207">
        <v>0</v>
      </c>
      <c r="GK207">
        <f>ROUND(R207*(R12)/100,2)</f>
        <v>1255.95</v>
      </c>
      <c r="GL207">
        <f t="shared" si="165"/>
        <v>0</v>
      </c>
      <c r="GM207">
        <f t="shared" si="166"/>
        <v>7190.62</v>
      </c>
      <c r="GN207">
        <f t="shared" si="167"/>
        <v>0</v>
      </c>
      <c r="GO207">
        <f t="shared" si="168"/>
        <v>0</v>
      </c>
      <c r="GP207">
        <f t="shared" si="169"/>
        <v>7190.62</v>
      </c>
      <c r="GR207">
        <v>0</v>
      </c>
      <c r="GS207">
        <v>3</v>
      </c>
      <c r="GT207">
        <v>0</v>
      </c>
      <c r="GU207" t="s">
        <v>3</v>
      </c>
      <c r="GV207">
        <f t="shared" si="170"/>
        <v>0</v>
      </c>
      <c r="GW207">
        <v>1</v>
      </c>
      <c r="GX207">
        <f t="shared" si="171"/>
        <v>0</v>
      </c>
      <c r="HA207">
        <v>0</v>
      </c>
      <c r="HB207">
        <v>0</v>
      </c>
      <c r="HC207">
        <f t="shared" si="172"/>
        <v>0</v>
      </c>
      <c r="HE207" t="s">
        <v>3</v>
      </c>
      <c r="HF207" t="s">
        <v>3</v>
      </c>
      <c r="HM207" t="s">
        <v>3</v>
      </c>
      <c r="HN207" t="s">
        <v>3</v>
      </c>
      <c r="HO207" t="s">
        <v>3</v>
      </c>
      <c r="HP207" t="s">
        <v>3</v>
      </c>
      <c r="HQ207" t="s">
        <v>3</v>
      </c>
      <c r="HS207">
        <v>0</v>
      </c>
      <c r="IK207">
        <v>0</v>
      </c>
    </row>
    <row r="208" spans="1:245" x14ac:dyDescent="0.2">
      <c r="A208">
        <v>17</v>
      </c>
      <c r="B208">
        <v>1</v>
      </c>
      <c r="C208">
        <f>ROW(SmtRes!A115)</f>
        <v>115</v>
      </c>
      <c r="D208">
        <f>ROW(EtalonRes!A115)</f>
        <v>115</v>
      </c>
      <c r="E208" t="s">
        <v>3</v>
      </c>
      <c r="F208" t="s">
        <v>200</v>
      </c>
      <c r="G208" t="s">
        <v>201</v>
      </c>
      <c r="H208" t="s">
        <v>25</v>
      </c>
      <c r="I208">
        <v>1</v>
      </c>
      <c r="J208">
        <v>0</v>
      </c>
      <c r="K208">
        <v>1</v>
      </c>
      <c r="O208">
        <f t="shared" si="134"/>
        <v>1276.5</v>
      </c>
      <c r="P208">
        <f t="shared" si="135"/>
        <v>20.22</v>
      </c>
      <c r="Q208">
        <f t="shared" si="136"/>
        <v>551.33000000000004</v>
      </c>
      <c r="R208">
        <f t="shared" si="137"/>
        <v>332.26</v>
      </c>
      <c r="S208">
        <f t="shared" si="138"/>
        <v>704.95</v>
      </c>
      <c r="T208">
        <f t="shared" si="139"/>
        <v>0</v>
      </c>
      <c r="U208">
        <f t="shared" si="140"/>
        <v>1.1000000000000001</v>
      </c>
      <c r="V208">
        <f t="shared" si="141"/>
        <v>0</v>
      </c>
      <c r="W208">
        <f t="shared" si="142"/>
        <v>0</v>
      </c>
      <c r="X208">
        <f t="shared" si="143"/>
        <v>493.47</v>
      </c>
      <c r="Y208">
        <f t="shared" si="144"/>
        <v>70.5</v>
      </c>
      <c r="AA208">
        <v>-1</v>
      </c>
      <c r="AB208">
        <f t="shared" si="145"/>
        <v>1276.5</v>
      </c>
      <c r="AC208">
        <f t="shared" si="146"/>
        <v>20.22</v>
      </c>
      <c r="AD208">
        <f t="shared" si="147"/>
        <v>551.33000000000004</v>
      </c>
      <c r="AE208">
        <f t="shared" si="148"/>
        <v>332.26</v>
      </c>
      <c r="AF208">
        <f t="shared" si="149"/>
        <v>704.95</v>
      </c>
      <c r="AG208">
        <f t="shared" si="150"/>
        <v>0</v>
      </c>
      <c r="AH208">
        <f t="shared" si="151"/>
        <v>1.1000000000000001</v>
      </c>
      <c r="AI208">
        <f t="shared" si="152"/>
        <v>0</v>
      </c>
      <c r="AJ208">
        <f t="shared" si="153"/>
        <v>0</v>
      </c>
      <c r="AK208">
        <v>1276.5</v>
      </c>
      <c r="AL208">
        <v>20.22</v>
      </c>
      <c r="AM208">
        <v>551.33000000000004</v>
      </c>
      <c r="AN208">
        <v>332.26</v>
      </c>
      <c r="AO208">
        <v>704.95</v>
      </c>
      <c r="AP208">
        <v>0</v>
      </c>
      <c r="AQ208">
        <v>1.1000000000000001</v>
      </c>
      <c r="AR208">
        <v>0</v>
      </c>
      <c r="AS208">
        <v>0</v>
      </c>
      <c r="AT208">
        <v>70</v>
      </c>
      <c r="AU208">
        <v>10</v>
      </c>
      <c r="AV208">
        <v>1</v>
      </c>
      <c r="AW208">
        <v>1</v>
      </c>
      <c r="AZ208">
        <v>1</v>
      </c>
      <c r="BA208">
        <v>1</v>
      </c>
      <c r="BB208">
        <v>1</v>
      </c>
      <c r="BC208">
        <v>1</v>
      </c>
      <c r="BD208" t="s">
        <v>3</v>
      </c>
      <c r="BE208" t="s">
        <v>3</v>
      </c>
      <c r="BF208" t="s">
        <v>3</v>
      </c>
      <c r="BG208" t="s">
        <v>3</v>
      </c>
      <c r="BH208">
        <v>0</v>
      </c>
      <c r="BI208">
        <v>4</v>
      </c>
      <c r="BJ208" t="s">
        <v>202</v>
      </c>
      <c r="BM208">
        <v>0</v>
      </c>
      <c r="BN208">
        <v>0</v>
      </c>
      <c r="BO208" t="s">
        <v>3</v>
      </c>
      <c r="BP208">
        <v>0</v>
      </c>
      <c r="BQ208">
        <v>1</v>
      </c>
      <c r="BR208">
        <v>0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 t="s">
        <v>3</v>
      </c>
      <c r="BZ208">
        <v>70</v>
      </c>
      <c r="CA208">
        <v>10</v>
      </c>
      <c r="CB208" t="s">
        <v>3</v>
      </c>
      <c r="CE208">
        <v>0</v>
      </c>
      <c r="CF208">
        <v>0</v>
      </c>
      <c r="CG208">
        <v>0</v>
      </c>
      <c r="CM208">
        <v>0</v>
      </c>
      <c r="CN208" t="s">
        <v>3</v>
      </c>
      <c r="CO208">
        <v>0</v>
      </c>
      <c r="CP208">
        <f t="shared" si="154"/>
        <v>1276.5</v>
      </c>
      <c r="CQ208">
        <f t="shared" si="155"/>
        <v>20.22</v>
      </c>
      <c r="CR208">
        <f t="shared" si="156"/>
        <v>551.33000000000004</v>
      </c>
      <c r="CS208">
        <f t="shared" si="157"/>
        <v>332.26</v>
      </c>
      <c r="CT208">
        <f t="shared" si="158"/>
        <v>704.95</v>
      </c>
      <c r="CU208">
        <f t="shared" si="159"/>
        <v>0</v>
      </c>
      <c r="CV208">
        <f t="shared" si="160"/>
        <v>1.1000000000000001</v>
      </c>
      <c r="CW208">
        <f t="shared" si="161"/>
        <v>0</v>
      </c>
      <c r="CX208">
        <f t="shared" si="162"/>
        <v>0</v>
      </c>
      <c r="CY208">
        <f t="shared" si="163"/>
        <v>493.46499999999997</v>
      </c>
      <c r="CZ208">
        <f t="shared" si="164"/>
        <v>70.495000000000005</v>
      </c>
      <c r="DC208" t="s">
        <v>3</v>
      </c>
      <c r="DD208" t="s">
        <v>3</v>
      </c>
      <c r="DE208" t="s">
        <v>3</v>
      </c>
      <c r="DF208" t="s">
        <v>3</v>
      </c>
      <c r="DG208" t="s">
        <v>3</v>
      </c>
      <c r="DH208" t="s">
        <v>3</v>
      </c>
      <c r="DI208" t="s">
        <v>3</v>
      </c>
      <c r="DJ208" t="s">
        <v>3</v>
      </c>
      <c r="DK208" t="s">
        <v>3</v>
      </c>
      <c r="DL208" t="s">
        <v>3</v>
      </c>
      <c r="DM208" t="s">
        <v>3</v>
      </c>
      <c r="DN208">
        <v>0</v>
      </c>
      <c r="DO208">
        <v>0</v>
      </c>
      <c r="DP208">
        <v>1</v>
      </c>
      <c r="DQ208">
        <v>1</v>
      </c>
      <c r="DU208">
        <v>1010</v>
      </c>
      <c r="DV208" t="s">
        <v>25</v>
      </c>
      <c r="DW208" t="s">
        <v>25</v>
      </c>
      <c r="DX208">
        <v>1</v>
      </c>
      <c r="DZ208" t="s">
        <v>3</v>
      </c>
      <c r="EA208" t="s">
        <v>3</v>
      </c>
      <c r="EB208" t="s">
        <v>3</v>
      </c>
      <c r="EC208" t="s">
        <v>3</v>
      </c>
      <c r="EE208">
        <v>63408733</v>
      </c>
      <c r="EF208">
        <v>1</v>
      </c>
      <c r="EG208" t="s">
        <v>28</v>
      </c>
      <c r="EH208">
        <v>0</v>
      </c>
      <c r="EI208" t="s">
        <v>3</v>
      </c>
      <c r="EJ208">
        <v>4</v>
      </c>
      <c r="EK208">
        <v>0</v>
      </c>
      <c r="EL208" t="s">
        <v>29</v>
      </c>
      <c r="EM208" t="s">
        <v>30</v>
      </c>
      <c r="EO208" t="s">
        <v>3</v>
      </c>
      <c r="EQ208">
        <v>1024</v>
      </c>
      <c r="ER208">
        <v>1276.5</v>
      </c>
      <c r="ES208">
        <v>20.22</v>
      </c>
      <c r="ET208">
        <v>551.33000000000004</v>
      </c>
      <c r="EU208">
        <v>332.26</v>
      </c>
      <c r="EV208">
        <v>704.95</v>
      </c>
      <c r="EW208">
        <v>1.1000000000000001</v>
      </c>
      <c r="EX208">
        <v>0</v>
      </c>
      <c r="EY208">
        <v>0</v>
      </c>
      <c r="FQ208">
        <v>0</v>
      </c>
      <c r="FR208">
        <v>0</v>
      </c>
      <c r="FS208">
        <v>0</v>
      </c>
      <c r="FX208">
        <v>70</v>
      </c>
      <c r="FY208">
        <v>10</v>
      </c>
      <c r="GA208" t="s">
        <v>3</v>
      </c>
      <c r="GD208">
        <v>0</v>
      </c>
      <c r="GF208">
        <v>1143793930</v>
      </c>
      <c r="GG208">
        <v>2</v>
      </c>
      <c r="GH208">
        <v>1</v>
      </c>
      <c r="GI208">
        <v>-2</v>
      </c>
      <c r="GJ208">
        <v>0</v>
      </c>
      <c r="GK208">
        <f>ROUND(R208*(R12)/100,2)</f>
        <v>358.84</v>
      </c>
      <c r="GL208">
        <f t="shared" si="165"/>
        <v>0</v>
      </c>
      <c r="GM208">
        <f t="shared" si="166"/>
        <v>2199.31</v>
      </c>
      <c r="GN208">
        <f t="shared" si="167"/>
        <v>0</v>
      </c>
      <c r="GO208">
        <f t="shared" si="168"/>
        <v>0</v>
      </c>
      <c r="GP208">
        <f t="shared" si="169"/>
        <v>2199.31</v>
      </c>
      <c r="GR208">
        <v>0</v>
      </c>
      <c r="GS208">
        <v>3</v>
      </c>
      <c r="GT208">
        <v>0</v>
      </c>
      <c r="GU208" t="s">
        <v>3</v>
      </c>
      <c r="GV208">
        <f t="shared" si="170"/>
        <v>0</v>
      </c>
      <c r="GW208">
        <v>1</v>
      </c>
      <c r="GX208">
        <f t="shared" si="171"/>
        <v>0</v>
      </c>
      <c r="HA208">
        <v>0</v>
      </c>
      <c r="HB208">
        <v>0</v>
      </c>
      <c r="HC208">
        <f t="shared" si="172"/>
        <v>0</v>
      </c>
      <c r="HE208" t="s">
        <v>3</v>
      </c>
      <c r="HF208" t="s">
        <v>3</v>
      </c>
      <c r="HM208" t="s">
        <v>3</v>
      </c>
      <c r="HN208" t="s">
        <v>3</v>
      </c>
      <c r="HO208" t="s">
        <v>3</v>
      </c>
      <c r="HP208" t="s">
        <v>3</v>
      </c>
      <c r="HQ208" t="s">
        <v>3</v>
      </c>
      <c r="HS208">
        <v>0</v>
      </c>
      <c r="IK208">
        <v>0</v>
      </c>
    </row>
    <row r="209" spans="1:245" x14ac:dyDescent="0.2">
      <c r="A209">
        <v>17</v>
      </c>
      <c r="B209">
        <v>1</v>
      </c>
      <c r="C209">
        <f>ROW(SmtRes!A117)</f>
        <v>117</v>
      </c>
      <c r="D209">
        <f>ROW(EtalonRes!A117)</f>
        <v>117</v>
      </c>
      <c r="E209" t="s">
        <v>3</v>
      </c>
      <c r="F209" t="s">
        <v>36</v>
      </c>
      <c r="G209" t="s">
        <v>196</v>
      </c>
      <c r="H209" t="s">
        <v>25</v>
      </c>
      <c r="I209">
        <v>10</v>
      </c>
      <c r="J209">
        <v>0</v>
      </c>
      <c r="K209">
        <v>10</v>
      </c>
      <c r="O209">
        <f t="shared" si="134"/>
        <v>1115.2</v>
      </c>
      <c r="P209">
        <f t="shared" si="135"/>
        <v>0.6</v>
      </c>
      <c r="Q209">
        <f t="shared" si="136"/>
        <v>0</v>
      </c>
      <c r="R209">
        <f t="shared" si="137"/>
        <v>0</v>
      </c>
      <c r="S209">
        <f t="shared" si="138"/>
        <v>1114.5999999999999</v>
      </c>
      <c r="T209">
        <f t="shared" si="139"/>
        <v>0</v>
      </c>
      <c r="U209">
        <f t="shared" si="140"/>
        <v>1.6</v>
      </c>
      <c r="V209">
        <f t="shared" si="141"/>
        <v>0</v>
      </c>
      <c r="W209">
        <f t="shared" si="142"/>
        <v>0</v>
      </c>
      <c r="X209">
        <f t="shared" si="143"/>
        <v>780.22</v>
      </c>
      <c r="Y209">
        <f t="shared" si="144"/>
        <v>111.46</v>
      </c>
      <c r="AA209">
        <v>-1</v>
      </c>
      <c r="AB209">
        <f t="shared" si="145"/>
        <v>111.52</v>
      </c>
      <c r="AC209">
        <f t="shared" si="146"/>
        <v>0.06</v>
      </c>
      <c r="AD209">
        <f t="shared" si="147"/>
        <v>0</v>
      </c>
      <c r="AE209">
        <f t="shared" si="148"/>
        <v>0</v>
      </c>
      <c r="AF209">
        <f t="shared" si="149"/>
        <v>111.46</v>
      </c>
      <c r="AG209">
        <f t="shared" si="150"/>
        <v>0</v>
      </c>
      <c r="AH209">
        <f t="shared" si="151"/>
        <v>0.16</v>
      </c>
      <c r="AI209">
        <f t="shared" si="152"/>
        <v>0</v>
      </c>
      <c r="AJ209">
        <f t="shared" si="153"/>
        <v>0</v>
      </c>
      <c r="AK209">
        <v>111.52</v>
      </c>
      <c r="AL209">
        <v>0.06</v>
      </c>
      <c r="AM209">
        <v>0</v>
      </c>
      <c r="AN209">
        <v>0</v>
      </c>
      <c r="AO209">
        <v>111.46</v>
      </c>
      <c r="AP209">
        <v>0</v>
      </c>
      <c r="AQ209">
        <v>0.16</v>
      </c>
      <c r="AR209">
        <v>0</v>
      </c>
      <c r="AS209">
        <v>0</v>
      </c>
      <c r="AT209">
        <v>70</v>
      </c>
      <c r="AU209">
        <v>10</v>
      </c>
      <c r="AV209">
        <v>1</v>
      </c>
      <c r="AW209">
        <v>1</v>
      </c>
      <c r="AZ209">
        <v>1</v>
      </c>
      <c r="BA209">
        <v>1</v>
      </c>
      <c r="BB209">
        <v>1</v>
      </c>
      <c r="BC209">
        <v>1</v>
      </c>
      <c r="BD209" t="s">
        <v>3</v>
      </c>
      <c r="BE209" t="s">
        <v>3</v>
      </c>
      <c r="BF209" t="s">
        <v>3</v>
      </c>
      <c r="BG209" t="s">
        <v>3</v>
      </c>
      <c r="BH209">
        <v>0</v>
      </c>
      <c r="BI209">
        <v>4</v>
      </c>
      <c r="BJ209" t="s">
        <v>38</v>
      </c>
      <c r="BM209">
        <v>0</v>
      </c>
      <c r="BN209">
        <v>0</v>
      </c>
      <c r="BO209" t="s">
        <v>3</v>
      </c>
      <c r="BP209">
        <v>0</v>
      </c>
      <c r="BQ209">
        <v>1</v>
      </c>
      <c r="BR209">
        <v>0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 t="s">
        <v>3</v>
      </c>
      <c r="BZ209">
        <v>70</v>
      </c>
      <c r="CA209">
        <v>10</v>
      </c>
      <c r="CB209" t="s">
        <v>3</v>
      </c>
      <c r="CE209">
        <v>0</v>
      </c>
      <c r="CF209">
        <v>0</v>
      </c>
      <c r="CG209">
        <v>0</v>
      </c>
      <c r="CM209">
        <v>0</v>
      </c>
      <c r="CN209" t="s">
        <v>3</v>
      </c>
      <c r="CO209">
        <v>0</v>
      </c>
      <c r="CP209">
        <f t="shared" si="154"/>
        <v>1115.1999999999998</v>
      </c>
      <c r="CQ209">
        <f t="shared" si="155"/>
        <v>0.06</v>
      </c>
      <c r="CR209">
        <f t="shared" si="156"/>
        <v>0</v>
      </c>
      <c r="CS209">
        <f t="shared" si="157"/>
        <v>0</v>
      </c>
      <c r="CT209">
        <f t="shared" si="158"/>
        <v>111.46</v>
      </c>
      <c r="CU209">
        <f t="shared" si="159"/>
        <v>0</v>
      </c>
      <c r="CV209">
        <f t="shared" si="160"/>
        <v>0.16</v>
      </c>
      <c r="CW209">
        <f t="shared" si="161"/>
        <v>0</v>
      </c>
      <c r="CX209">
        <f t="shared" si="162"/>
        <v>0</v>
      </c>
      <c r="CY209">
        <f t="shared" si="163"/>
        <v>780.22</v>
      </c>
      <c r="CZ209">
        <f t="shared" si="164"/>
        <v>111.46</v>
      </c>
      <c r="DC209" t="s">
        <v>3</v>
      </c>
      <c r="DD209" t="s">
        <v>3</v>
      </c>
      <c r="DE209" t="s">
        <v>3</v>
      </c>
      <c r="DF209" t="s">
        <v>3</v>
      </c>
      <c r="DG209" t="s">
        <v>3</v>
      </c>
      <c r="DH209" t="s">
        <v>3</v>
      </c>
      <c r="DI209" t="s">
        <v>3</v>
      </c>
      <c r="DJ209" t="s">
        <v>3</v>
      </c>
      <c r="DK209" t="s">
        <v>3</v>
      </c>
      <c r="DL209" t="s">
        <v>3</v>
      </c>
      <c r="DM209" t="s">
        <v>3</v>
      </c>
      <c r="DN209">
        <v>0</v>
      </c>
      <c r="DO209">
        <v>0</v>
      </c>
      <c r="DP209">
        <v>1</v>
      </c>
      <c r="DQ209">
        <v>1</v>
      </c>
      <c r="DU209">
        <v>1010</v>
      </c>
      <c r="DV209" t="s">
        <v>25</v>
      </c>
      <c r="DW209" t="s">
        <v>25</v>
      </c>
      <c r="DX209">
        <v>1</v>
      </c>
      <c r="DZ209" t="s">
        <v>3</v>
      </c>
      <c r="EA209" t="s">
        <v>3</v>
      </c>
      <c r="EB209" t="s">
        <v>3</v>
      </c>
      <c r="EC209" t="s">
        <v>3</v>
      </c>
      <c r="EE209">
        <v>63408733</v>
      </c>
      <c r="EF209">
        <v>1</v>
      </c>
      <c r="EG209" t="s">
        <v>28</v>
      </c>
      <c r="EH209">
        <v>0</v>
      </c>
      <c r="EI209" t="s">
        <v>3</v>
      </c>
      <c r="EJ209">
        <v>4</v>
      </c>
      <c r="EK209">
        <v>0</v>
      </c>
      <c r="EL209" t="s">
        <v>29</v>
      </c>
      <c r="EM209" t="s">
        <v>30</v>
      </c>
      <c r="EO209" t="s">
        <v>3</v>
      </c>
      <c r="EQ209">
        <v>1024</v>
      </c>
      <c r="ER209">
        <v>111.52</v>
      </c>
      <c r="ES209">
        <v>0.06</v>
      </c>
      <c r="ET209">
        <v>0</v>
      </c>
      <c r="EU209">
        <v>0</v>
      </c>
      <c r="EV209">
        <v>111.46</v>
      </c>
      <c r="EW209">
        <v>0.16</v>
      </c>
      <c r="EX209">
        <v>0</v>
      </c>
      <c r="EY209">
        <v>0</v>
      </c>
      <c r="FQ209">
        <v>0</v>
      </c>
      <c r="FR209">
        <v>0</v>
      </c>
      <c r="FS209">
        <v>0</v>
      </c>
      <c r="FX209">
        <v>70</v>
      </c>
      <c r="FY209">
        <v>10</v>
      </c>
      <c r="GA209" t="s">
        <v>3</v>
      </c>
      <c r="GD209">
        <v>0</v>
      </c>
      <c r="GF209">
        <v>-551665932</v>
      </c>
      <c r="GG209">
        <v>2</v>
      </c>
      <c r="GH209">
        <v>1</v>
      </c>
      <c r="GI209">
        <v>-2</v>
      </c>
      <c r="GJ209">
        <v>0</v>
      </c>
      <c r="GK209">
        <f>ROUND(R209*(R12)/100,2)</f>
        <v>0</v>
      </c>
      <c r="GL209">
        <f t="shared" si="165"/>
        <v>0</v>
      </c>
      <c r="GM209">
        <f t="shared" si="166"/>
        <v>2006.88</v>
      </c>
      <c r="GN209">
        <f t="shared" si="167"/>
        <v>0</v>
      </c>
      <c r="GO209">
        <f t="shared" si="168"/>
        <v>0</v>
      </c>
      <c r="GP209">
        <f t="shared" si="169"/>
        <v>2006.88</v>
      </c>
      <c r="GR209">
        <v>0</v>
      </c>
      <c r="GS209">
        <v>3</v>
      </c>
      <c r="GT209">
        <v>0</v>
      </c>
      <c r="GU209" t="s">
        <v>3</v>
      </c>
      <c r="GV209">
        <f t="shared" si="170"/>
        <v>0</v>
      </c>
      <c r="GW209">
        <v>1</v>
      </c>
      <c r="GX209">
        <f t="shared" si="171"/>
        <v>0</v>
      </c>
      <c r="HA209">
        <v>0</v>
      </c>
      <c r="HB209">
        <v>0</v>
      </c>
      <c r="HC209">
        <f t="shared" si="172"/>
        <v>0</v>
      </c>
      <c r="HE209" t="s">
        <v>3</v>
      </c>
      <c r="HF209" t="s">
        <v>3</v>
      </c>
      <c r="HM209" t="s">
        <v>3</v>
      </c>
      <c r="HN209" t="s">
        <v>3</v>
      </c>
      <c r="HO209" t="s">
        <v>3</v>
      </c>
      <c r="HP209" t="s">
        <v>3</v>
      </c>
      <c r="HQ209" t="s">
        <v>3</v>
      </c>
      <c r="HS209">
        <v>0</v>
      </c>
      <c r="IK209">
        <v>0</v>
      </c>
    </row>
    <row r="210" spans="1:245" x14ac:dyDescent="0.2">
      <c r="A210">
        <v>17</v>
      </c>
      <c r="B210">
        <v>1</v>
      </c>
      <c r="C210">
        <f>ROW(SmtRes!A122)</f>
        <v>122</v>
      </c>
      <c r="D210">
        <f>ROW(EtalonRes!A122)</f>
        <v>122</v>
      </c>
      <c r="E210" t="s">
        <v>3</v>
      </c>
      <c r="F210" t="s">
        <v>197</v>
      </c>
      <c r="G210" t="s">
        <v>198</v>
      </c>
      <c r="H210" t="s">
        <v>25</v>
      </c>
      <c r="I210">
        <v>8</v>
      </c>
      <c r="J210">
        <v>0</v>
      </c>
      <c r="K210">
        <v>8</v>
      </c>
      <c r="O210">
        <f t="shared" si="134"/>
        <v>8381.2000000000007</v>
      </c>
      <c r="P210">
        <f t="shared" si="135"/>
        <v>161.76</v>
      </c>
      <c r="Q210">
        <f t="shared" si="136"/>
        <v>3859.28</v>
      </c>
      <c r="R210">
        <f t="shared" si="137"/>
        <v>2325.84</v>
      </c>
      <c r="S210">
        <f t="shared" si="138"/>
        <v>4360.16</v>
      </c>
      <c r="T210">
        <f t="shared" si="139"/>
        <v>0</v>
      </c>
      <c r="U210">
        <f t="shared" si="140"/>
        <v>6.8</v>
      </c>
      <c r="V210">
        <f t="shared" si="141"/>
        <v>0</v>
      </c>
      <c r="W210">
        <f t="shared" si="142"/>
        <v>0</v>
      </c>
      <c r="X210">
        <f t="shared" si="143"/>
        <v>3052.11</v>
      </c>
      <c r="Y210">
        <f t="shared" si="144"/>
        <v>436.02</v>
      </c>
      <c r="AA210">
        <v>-1</v>
      </c>
      <c r="AB210">
        <f t="shared" si="145"/>
        <v>1047.6500000000001</v>
      </c>
      <c r="AC210">
        <f t="shared" si="146"/>
        <v>20.22</v>
      </c>
      <c r="AD210">
        <f t="shared" si="147"/>
        <v>482.41</v>
      </c>
      <c r="AE210">
        <f t="shared" si="148"/>
        <v>290.73</v>
      </c>
      <c r="AF210">
        <f t="shared" si="149"/>
        <v>545.02</v>
      </c>
      <c r="AG210">
        <f t="shared" si="150"/>
        <v>0</v>
      </c>
      <c r="AH210">
        <f t="shared" si="151"/>
        <v>0.85</v>
      </c>
      <c r="AI210">
        <f t="shared" si="152"/>
        <v>0</v>
      </c>
      <c r="AJ210">
        <f t="shared" si="153"/>
        <v>0</v>
      </c>
      <c r="AK210">
        <v>1047.6500000000001</v>
      </c>
      <c r="AL210">
        <v>20.22</v>
      </c>
      <c r="AM210">
        <v>482.41</v>
      </c>
      <c r="AN210">
        <v>290.73</v>
      </c>
      <c r="AO210">
        <v>545.02</v>
      </c>
      <c r="AP210">
        <v>0</v>
      </c>
      <c r="AQ210">
        <v>0.85</v>
      </c>
      <c r="AR210">
        <v>0</v>
      </c>
      <c r="AS210">
        <v>0</v>
      </c>
      <c r="AT210">
        <v>70</v>
      </c>
      <c r="AU210">
        <v>10</v>
      </c>
      <c r="AV210">
        <v>1</v>
      </c>
      <c r="AW210">
        <v>1</v>
      </c>
      <c r="AZ210">
        <v>1</v>
      </c>
      <c r="BA210">
        <v>1</v>
      </c>
      <c r="BB210">
        <v>1</v>
      </c>
      <c r="BC210">
        <v>1</v>
      </c>
      <c r="BD210" t="s">
        <v>3</v>
      </c>
      <c r="BE210" t="s">
        <v>3</v>
      </c>
      <c r="BF210" t="s">
        <v>3</v>
      </c>
      <c r="BG210" t="s">
        <v>3</v>
      </c>
      <c r="BH210">
        <v>0</v>
      </c>
      <c r="BI210">
        <v>4</v>
      </c>
      <c r="BJ210" t="s">
        <v>199</v>
      </c>
      <c r="BM210">
        <v>0</v>
      </c>
      <c r="BN210">
        <v>0</v>
      </c>
      <c r="BO210" t="s">
        <v>3</v>
      </c>
      <c r="BP210">
        <v>0</v>
      </c>
      <c r="BQ210">
        <v>1</v>
      </c>
      <c r="BR210">
        <v>0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 t="s">
        <v>3</v>
      </c>
      <c r="BZ210">
        <v>70</v>
      </c>
      <c r="CA210">
        <v>10</v>
      </c>
      <c r="CB210" t="s">
        <v>3</v>
      </c>
      <c r="CE210">
        <v>0</v>
      </c>
      <c r="CF210">
        <v>0</v>
      </c>
      <c r="CG210">
        <v>0</v>
      </c>
      <c r="CM210">
        <v>0</v>
      </c>
      <c r="CN210" t="s">
        <v>3</v>
      </c>
      <c r="CO210">
        <v>0</v>
      </c>
      <c r="CP210">
        <f t="shared" si="154"/>
        <v>8381.2000000000007</v>
      </c>
      <c r="CQ210">
        <f t="shared" si="155"/>
        <v>20.22</v>
      </c>
      <c r="CR210">
        <f t="shared" si="156"/>
        <v>482.41</v>
      </c>
      <c r="CS210">
        <f t="shared" si="157"/>
        <v>290.73</v>
      </c>
      <c r="CT210">
        <f t="shared" si="158"/>
        <v>545.02</v>
      </c>
      <c r="CU210">
        <f t="shared" si="159"/>
        <v>0</v>
      </c>
      <c r="CV210">
        <f t="shared" si="160"/>
        <v>0.85</v>
      </c>
      <c r="CW210">
        <f t="shared" si="161"/>
        <v>0</v>
      </c>
      <c r="CX210">
        <f t="shared" si="162"/>
        <v>0</v>
      </c>
      <c r="CY210">
        <f t="shared" si="163"/>
        <v>3052.1120000000001</v>
      </c>
      <c r="CZ210">
        <f t="shared" si="164"/>
        <v>436.01599999999996</v>
      </c>
      <c r="DC210" t="s">
        <v>3</v>
      </c>
      <c r="DD210" t="s">
        <v>3</v>
      </c>
      <c r="DE210" t="s">
        <v>3</v>
      </c>
      <c r="DF210" t="s">
        <v>3</v>
      </c>
      <c r="DG210" t="s">
        <v>3</v>
      </c>
      <c r="DH210" t="s">
        <v>3</v>
      </c>
      <c r="DI210" t="s">
        <v>3</v>
      </c>
      <c r="DJ210" t="s">
        <v>3</v>
      </c>
      <c r="DK210" t="s">
        <v>3</v>
      </c>
      <c r="DL210" t="s">
        <v>3</v>
      </c>
      <c r="DM210" t="s">
        <v>3</v>
      </c>
      <c r="DN210">
        <v>0</v>
      </c>
      <c r="DO210">
        <v>0</v>
      </c>
      <c r="DP210">
        <v>1</v>
      </c>
      <c r="DQ210">
        <v>1</v>
      </c>
      <c r="DU210">
        <v>1010</v>
      </c>
      <c r="DV210" t="s">
        <v>25</v>
      </c>
      <c r="DW210" t="s">
        <v>25</v>
      </c>
      <c r="DX210">
        <v>1</v>
      </c>
      <c r="DZ210" t="s">
        <v>3</v>
      </c>
      <c r="EA210" t="s">
        <v>3</v>
      </c>
      <c r="EB210" t="s">
        <v>3</v>
      </c>
      <c r="EC210" t="s">
        <v>3</v>
      </c>
      <c r="EE210">
        <v>63408733</v>
      </c>
      <c r="EF210">
        <v>1</v>
      </c>
      <c r="EG210" t="s">
        <v>28</v>
      </c>
      <c r="EH210">
        <v>0</v>
      </c>
      <c r="EI210" t="s">
        <v>3</v>
      </c>
      <c r="EJ210">
        <v>4</v>
      </c>
      <c r="EK210">
        <v>0</v>
      </c>
      <c r="EL210" t="s">
        <v>29</v>
      </c>
      <c r="EM210" t="s">
        <v>30</v>
      </c>
      <c r="EO210" t="s">
        <v>3</v>
      </c>
      <c r="EQ210">
        <v>1024</v>
      </c>
      <c r="ER210">
        <v>1047.6500000000001</v>
      </c>
      <c r="ES210">
        <v>20.22</v>
      </c>
      <c r="ET210">
        <v>482.41</v>
      </c>
      <c r="EU210">
        <v>290.73</v>
      </c>
      <c r="EV210">
        <v>545.02</v>
      </c>
      <c r="EW210">
        <v>0.85</v>
      </c>
      <c r="EX210">
        <v>0</v>
      </c>
      <c r="EY210">
        <v>0</v>
      </c>
      <c r="FQ210">
        <v>0</v>
      </c>
      <c r="FR210">
        <v>0</v>
      </c>
      <c r="FS210">
        <v>0</v>
      </c>
      <c r="FX210">
        <v>70</v>
      </c>
      <c r="FY210">
        <v>10</v>
      </c>
      <c r="GA210" t="s">
        <v>3</v>
      </c>
      <c r="GD210">
        <v>0</v>
      </c>
      <c r="GF210">
        <v>337110224</v>
      </c>
      <c r="GG210">
        <v>2</v>
      </c>
      <c r="GH210">
        <v>1</v>
      </c>
      <c r="GI210">
        <v>-2</v>
      </c>
      <c r="GJ210">
        <v>0</v>
      </c>
      <c r="GK210">
        <f>ROUND(R210*(R12)/100,2)</f>
        <v>2511.91</v>
      </c>
      <c r="GL210">
        <f t="shared" si="165"/>
        <v>0</v>
      </c>
      <c r="GM210">
        <f t="shared" si="166"/>
        <v>14381.24</v>
      </c>
      <c r="GN210">
        <f t="shared" si="167"/>
        <v>0</v>
      </c>
      <c r="GO210">
        <f t="shared" si="168"/>
        <v>0</v>
      </c>
      <c r="GP210">
        <f t="shared" si="169"/>
        <v>14381.24</v>
      </c>
      <c r="GR210">
        <v>0</v>
      </c>
      <c r="GS210">
        <v>3</v>
      </c>
      <c r="GT210">
        <v>0</v>
      </c>
      <c r="GU210" t="s">
        <v>3</v>
      </c>
      <c r="GV210">
        <f t="shared" si="170"/>
        <v>0</v>
      </c>
      <c r="GW210">
        <v>1</v>
      </c>
      <c r="GX210">
        <f t="shared" si="171"/>
        <v>0</v>
      </c>
      <c r="HA210">
        <v>0</v>
      </c>
      <c r="HB210">
        <v>0</v>
      </c>
      <c r="HC210">
        <f t="shared" si="172"/>
        <v>0</v>
      </c>
      <c r="HE210" t="s">
        <v>3</v>
      </c>
      <c r="HF210" t="s">
        <v>3</v>
      </c>
      <c r="HM210" t="s">
        <v>3</v>
      </c>
      <c r="HN210" t="s">
        <v>3</v>
      </c>
      <c r="HO210" t="s">
        <v>3</v>
      </c>
      <c r="HP210" t="s">
        <v>3</v>
      </c>
      <c r="HQ210" t="s">
        <v>3</v>
      </c>
      <c r="HS210">
        <v>0</v>
      </c>
      <c r="IK210">
        <v>0</v>
      </c>
    </row>
    <row r="211" spans="1:245" x14ac:dyDescent="0.2">
      <c r="A211">
        <v>17</v>
      </c>
      <c r="B211">
        <v>1</v>
      </c>
      <c r="C211">
        <f>ROW(SmtRes!A125)</f>
        <v>125</v>
      </c>
      <c r="D211">
        <f>ROW(EtalonRes!A125)</f>
        <v>125</v>
      </c>
      <c r="E211" t="s">
        <v>3</v>
      </c>
      <c r="F211" t="s">
        <v>203</v>
      </c>
      <c r="G211" t="s">
        <v>204</v>
      </c>
      <c r="H211" t="s">
        <v>25</v>
      </c>
      <c r="I211">
        <v>3</v>
      </c>
      <c r="J211">
        <v>0</v>
      </c>
      <c r="K211">
        <v>3</v>
      </c>
      <c r="O211">
        <f t="shared" si="134"/>
        <v>1915.77</v>
      </c>
      <c r="P211">
        <f t="shared" si="135"/>
        <v>0.09</v>
      </c>
      <c r="Q211">
        <f t="shared" si="136"/>
        <v>0</v>
      </c>
      <c r="R211">
        <f t="shared" si="137"/>
        <v>0</v>
      </c>
      <c r="S211">
        <f t="shared" si="138"/>
        <v>1915.68</v>
      </c>
      <c r="T211">
        <f t="shared" si="139"/>
        <v>0</v>
      </c>
      <c r="U211">
        <f t="shared" si="140"/>
        <v>3</v>
      </c>
      <c r="V211">
        <f t="shared" si="141"/>
        <v>0</v>
      </c>
      <c r="W211">
        <f t="shared" si="142"/>
        <v>0</v>
      </c>
      <c r="X211">
        <f t="shared" si="143"/>
        <v>1340.98</v>
      </c>
      <c r="Y211">
        <f t="shared" si="144"/>
        <v>191.57</v>
      </c>
      <c r="AA211">
        <v>-1</v>
      </c>
      <c r="AB211">
        <f t="shared" si="145"/>
        <v>638.59</v>
      </c>
      <c r="AC211">
        <f t="shared" si="146"/>
        <v>0.03</v>
      </c>
      <c r="AD211">
        <f t="shared" si="147"/>
        <v>0</v>
      </c>
      <c r="AE211">
        <f t="shared" si="148"/>
        <v>0</v>
      </c>
      <c r="AF211">
        <f t="shared" si="149"/>
        <v>638.55999999999995</v>
      </c>
      <c r="AG211">
        <f t="shared" si="150"/>
        <v>0</v>
      </c>
      <c r="AH211">
        <f t="shared" si="151"/>
        <v>1</v>
      </c>
      <c r="AI211">
        <f t="shared" si="152"/>
        <v>0</v>
      </c>
      <c r="AJ211">
        <f t="shared" si="153"/>
        <v>0</v>
      </c>
      <c r="AK211">
        <v>638.59</v>
      </c>
      <c r="AL211">
        <v>0.03</v>
      </c>
      <c r="AM211">
        <v>0</v>
      </c>
      <c r="AN211">
        <v>0</v>
      </c>
      <c r="AO211">
        <v>638.55999999999995</v>
      </c>
      <c r="AP211">
        <v>0</v>
      </c>
      <c r="AQ211">
        <v>1</v>
      </c>
      <c r="AR211">
        <v>0</v>
      </c>
      <c r="AS211">
        <v>0</v>
      </c>
      <c r="AT211">
        <v>70</v>
      </c>
      <c r="AU211">
        <v>10</v>
      </c>
      <c r="AV211">
        <v>1</v>
      </c>
      <c r="AW211">
        <v>1</v>
      </c>
      <c r="AZ211">
        <v>1</v>
      </c>
      <c r="BA211">
        <v>1</v>
      </c>
      <c r="BB211">
        <v>1</v>
      </c>
      <c r="BC211">
        <v>1</v>
      </c>
      <c r="BD211" t="s">
        <v>3</v>
      </c>
      <c r="BE211" t="s">
        <v>3</v>
      </c>
      <c r="BF211" t="s">
        <v>3</v>
      </c>
      <c r="BG211" t="s">
        <v>3</v>
      </c>
      <c r="BH211">
        <v>0</v>
      </c>
      <c r="BI211">
        <v>4</v>
      </c>
      <c r="BJ211" t="s">
        <v>205</v>
      </c>
      <c r="BM211">
        <v>0</v>
      </c>
      <c r="BN211">
        <v>0</v>
      </c>
      <c r="BO211" t="s">
        <v>3</v>
      </c>
      <c r="BP211">
        <v>0</v>
      </c>
      <c r="BQ211">
        <v>1</v>
      </c>
      <c r="BR211">
        <v>0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 t="s">
        <v>3</v>
      </c>
      <c r="BZ211">
        <v>70</v>
      </c>
      <c r="CA211">
        <v>10</v>
      </c>
      <c r="CB211" t="s">
        <v>3</v>
      </c>
      <c r="CE211">
        <v>0</v>
      </c>
      <c r="CF211">
        <v>0</v>
      </c>
      <c r="CG211">
        <v>0</v>
      </c>
      <c r="CM211">
        <v>0</v>
      </c>
      <c r="CN211" t="s">
        <v>3</v>
      </c>
      <c r="CO211">
        <v>0</v>
      </c>
      <c r="CP211">
        <f t="shared" si="154"/>
        <v>1915.77</v>
      </c>
      <c r="CQ211">
        <f t="shared" si="155"/>
        <v>0.03</v>
      </c>
      <c r="CR211">
        <f t="shared" si="156"/>
        <v>0</v>
      </c>
      <c r="CS211">
        <f t="shared" si="157"/>
        <v>0</v>
      </c>
      <c r="CT211">
        <f t="shared" si="158"/>
        <v>638.55999999999995</v>
      </c>
      <c r="CU211">
        <f t="shared" si="159"/>
        <v>0</v>
      </c>
      <c r="CV211">
        <f t="shared" si="160"/>
        <v>1</v>
      </c>
      <c r="CW211">
        <f t="shared" si="161"/>
        <v>0</v>
      </c>
      <c r="CX211">
        <f t="shared" si="162"/>
        <v>0</v>
      </c>
      <c r="CY211">
        <f t="shared" si="163"/>
        <v>1340.9760000000001</v>
      </c>
      <c r="CZ211">
        <f t="shared" si="164"/>
        <v>191.56799999999998</v>
      </c>
      <c r="DC211" t="s">
        <v>3</v>
      </c>
      <c r="DD211" t="s">
        <v>3</v>
      </c>
      <c r="DE211" t="s">
        <v>3</v>
      </c>
      <c r="DF211" t="s">
        <v>3</v>
      </c>
      <c r="DG211" t="s">
        <v>3</v>
      </c>
      <c r="DH211" t="s">
        <v>3</v>
      </c>
      <c r="DI211" t="s">
        <v>3</v>
      </c>
      <c r="DJ211" t="s">
        <v>3</v>
      </c>
      <c r="DK211" t="s">
        <v>3</v>
      </c>
      <c r="DL211" t="s">
        <v>3</v>
      </c>
      <c r="DM211" t="s">
        <v>3</v>
      </c>
      <c r="DN211">
        <v>0</v>
      </c>
      <c r="DO211">
        <v>0</v>
      </c>
      <c r="DP211">
        <v>1</v>
      </c>
      <c r="DQ211">
        <v>1</v>
      </c>
      <c r="DU211">
        <v>1010</v>
      </c>
      <c r="DV211" t="s">
        <v>25</v>
      </c>
      <c r="DW211" t="s">
        <v>25</v>
      </c>
      <c r="DX211">
        <v>1</v>
      </c>
      <c r="DZ211" t="s">
        <v>3</v>
      </c>
      <c r="EA211" t="s">
        <v>3</v>
      </c>
      <c r="EB211" t="s">
        <v>3</v>
      </c>
      <c r="EC211" t="s">
        <v>3</v>
      </c>
      <c r="EE211">
        <v>63408733</v>
      </c>
      <c r="EF211">
        <v>1</v>
      </c>
      <c r="EG211" t="s">
        <v>28</v>
      </c>
      <c r="EH211">
        <v>0</v>
      </c>
      <c r="EI211" t="s">
        <v>3</v>
      </c>
      <c r="EJ211">
        <v>4</v>
      </c>
      <c r="EK211">
        <v>0</v>
      </c>
      <c r="EL211" t="s">
        <v>29</v>
      </c>
      <c r="EM211" t="s">
        <v>30</v>
      </c>
      <c r="EO211" t="s">
        <v>3</v>
      </c>
      <c r="EQ211">
        <v>1024</v>
      </c>
      <c r="ER211">
        <v>638.59</v>
      </c>
      <c r="ES211">
        <v>0.03</v>
      </c>
      <c r="ET211">
        <v>0</v>
      </c>
      <c r="EU211">
        <v>0</v>
      </c>
      <c r="EV211">
        <v>638.55999999999995</v>
      </c>
      <c r="EW211">
        <v>1</v>
      </c>
      <c r="EX211">
        <v>0</v>
      </c>
      <c r="EY211">
        <v>0</v>
      </c>
      <c r="FQ211">
        <v>0</v>
      </c>
      <c r="FR211">
        <v>0</v>
      </c>
      <c r="FS211">
        <v>0</v>
      </c>
      <c r="FX211">
        <v>70</v>
      </c>
      <c r="FY211">
        <v>10</v>
      </c>
      <c r="GA211" t="s">
        <v>3</v>
      </c>
      <c r="GD211">
        <v>0</v>
      </c>
      <c r="GF211">
        <v>-400474555</v>
      </c>
      <c r="GG211">
        <v>2</v>
      </c>
      <c r="GH211">
        <v>1</v>
      </c>
      <c r="GI211">
        <v>-2</v>
      </c>
      <c r="GJ211">
        <v>0</v>
      </c>
      <c r="GK211">
        <f>ROUND(R211*(R12)/100,2)</f>
        <v>0</v>
      </c>
      <c r="GL211">
        <f t="shared" si="165"/>
        <v>0</v>
      </c>
      <c r="GM211">
        <f t="shared" si="166"/>
        <v>3448.32</v>
      </c>
      <c r="GN211">
        <f t="shared" si="167"/>
        <v>0</v>
      </c>
      <c r="GO211">
        <f t="shared" si="168"/>
        <v>0</v>
      </c>
      <c r="GP211">
        <f t="shared" si="169"/>
        <v>3448.32</v>
      </c>
      <c r="GR211">
        <v>0</v>
      </c>
      <c r="GS211">
        <v>3</v>
      </c>
      <c r="GT211">
        <v>0</v>
      </c>
      <c r="GU211" t="s">
        <v>3</v>
      </c>
      <c r="GV211">
        <f t="shared" si="170"/>
        <v>0</v>
      </c>
      <c r="GW211">
        <v>1</v>
      </c>
      <c r="GX211">
        <f t="shared" si="171"/>
        <v>0</v>
      </c>
      <c r="HA211">
        <v>0</v>
      </c>
      <c r="HB211">
        <v>0</v>
      </c>
      <c r="HC211">
        <f t="shared" si="172"/>
        <v>0</v>
      </c>
      <c r="HE211" t="s">
        <v>3</v>
      </c>
      <c r="HF211" t="s">
        <v>3</v>
      </c>
      <c r="HM211" t="s">
        <v>3</v>
      </c>
      <c r="HN211" t="s">
        <v>3</v>
      </c>
      <c r="HO211" t="s">
        <v>3</v>
      </c>
      <c r="HP211" t="s">
        <v>3</v>
      </c>
      <c r="HQ211" t="s">
        <v>3</v>
      </c>
      <c r="HS211">
        <v>0</v>
      </c>
      <c r="IK211">
        <v>0</v>
      </c>
    </row>
    <row r="212" spans="1:245" x14ac:dyDescent="0.2">
      <c r="A212">
        <v>18</v>
      </c>
      <c r="B212">
        <v>1</v>
      </c>
      <c r="C212">
        <v>125</v>
      </c>
      <c r="E212" t="s">
        <v>3</v>
      </c>
      <c r="F212" t="s">
        <v>206</v>
      </c>
      <c r="G212" t="s">
        <v>207</v>
      </c>
      <c r="H212" t="s">
        <v>208</v>
      </c>
      <c r="I212">
        <f>I211*J212</f>
        <v>0</v>
      </c>
      <c r="J212">
        <v>0</v>
      </c>
      <c r="K212">
        <v>0</v>
      </c>
      <c r="O212">
        <f t="shared" si="134"/>
        <v>0</v>
      </c>
      <c r="P212">
        <f t="shared" si="135"/>
        <v>0</v>
      </c>
      <c r="Q212">
        <f t="shared" si="136"/>
        <v>0</v>
      </c>
      <c r="R212">
        <f t="shared" si="137"/>
        <v>0</v>
      </c>
      <c r="S212">
        <f t="shared" si="138"/>
        <v>0</v>
      </c>
      <c r="T212">
        <f t="shared" si="139"/>
        <v>0</v>
      </c>
      <c r="U212">
        <f t="shared" si="140"/>
        <v>0</v>
      </c>
      <c r="V212">
        <f t="shared" si="141"/>
        <v>0</v>
      </c>
      <c r="W212">
        <f t="shared" si="142"/>
        <v>0</v>
      </c>
      <c r="X212">
        <f t="shared" si="143"/>
        <v>0</v>
      </c>
      <c r="Y212">
        <f t="shared" si="144"/>
        <v>0</v>
      </c>
      <c r="AA212">
        <v>-1</v>
      </c>
      <c r="AB212">
        <f t="shared" si="145"/>
        <v>0</v>
      </c>
      <c r="AC212">
        <f t="shared" si="146"/>
        <v>0</v>
      </c>
      <c r="AD212">
        <f t="shared" si="147"/>
        <v>0</v>
      </c>
      <c r="AE212">
        <f t="shared" si="148"/>
        <v>0</v>
      </c>
      <c r="AF212">
        <f t="shared" si="149"/>
        <v>0</v>
      </c>
      <c r="AG212">
        <f t="shared" si="150"/>
        <v>0</v>
      </c>
      <c r="AH212">
        <f t="shared" si="151"/>
        <v>0</v>
      </c>
      <c r="AI212">
        <f t="shared" si="152"/>
        <v>0</v>
      </c>
      <c r="AJ212">
        <f t="shared" si="153"/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70</v>
      </c>
      <c r="AU212">
        <v>10</v>
      </c>
      <c r="AV212">
        <v>1</v>
      </c>
      <c r="AW212">
        <v>1</v>
      </c>
      <c r="AZ212">
        <v>1</v>
      </c>
      <c r="BA212">
        <v>1</v>
      </c>
      <c r="BB212">
        <v>1</v>
      </c>
      <c r="BC212">
        <v>1</v>
      </c>
      <c r="BD212" t="s">
        <v>3</v>
      </c>
      <c r="BE212" t="s">
        <v>3</v>
      </c>
      <c r="BF212" t="s">
        <v>3</v>
      </c>
      <c r="BG212" t="s">
        <v>3</v>
      </c>
      <c r="BH212">
        <v>3</v>
      </c>
      <c r="BI212">
        <v>4</v>
      </c>
      <c r="BJ212" t="s">
        <v>3</v>
      </c>
      <c r="BM212">
        <v>0</v>
      </c>
      <c r="BN212">
        <v>0</v>
      </c>
      <c r="BO212" t="s">
        <v>3</v>
      </c>
      <c r="BP212">
        <v>0</v>
      </c>
      <c r="BQ212">
        <v>1</v>
      </c>
      <c r="BR212">
        <v>0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 t="s">
        <v>3</v>
      </c>
      <c r="BZ212">
        <v>70</v>
      </c>
      <c r="CA212">
        <v>10</v>
      </c>
      <c r="CB212" t="s">
        <v>3</v>
      </c>
      <c r="CE212">
        <v>0</v>
      </c>
      <c r="CF212">
        <v>0</v>
      </c>
      <c r="CG212">
        <v>0</v>
      </c>
      <c r="CM212">
        <v>0</v>
      </c>
      <c r="CN212" t="s">
        <v>3</v>
      </c>
      <c r="CO212">
        <v>0</v>
      </c>
      <c r="CP212">
        <f t="shared" si="154"/>
        <v>0</v>
      </c>
      <c r="CQ212">
        <f t="shared" si="155"/>
        <v>0</v>
      </c>
      <c r="CR212">
        <f t="shared" si="156"/>
        <v>0</v>
      </c>
      <c r="CS212">
        <f t="shared" si="157"/>
        <v>0</v>
      </c>
      <c r="CT212">
        <f t="shared" si="158"/>
        <v>0</v>
      </c>
      <c r="CU212">
        <f t="shared" si="159"/>
        <v>0</v>
      </c>
      <c r="CV212">
        <f t="shared" si="160"/>
        <v>0</v>
      </c>
      <c r="CW212">
        <f t="shared" si="161"/>
        <v>0</v>
      </c>
      <c r="CX212">
        <f t="shared" si="162"/>
        <v>0</v>
      </c>
      <c r="CY212">
        <f t="shared" si="163"/>
        <v>0</v>
      </c>
      <c r="CZ212">
        <f t="shared" si="164"/>
        <v>0</v>
      </c>
      <c r="DC212" t="s">
        <v>3</v>
      </c>
      <c r="DD212" t="s">
        <v>3</v>
      </c>
      <c r="DE212" t="s">
        <v>3</v>
      </c>
      <c r="DF212" t="s">
        <v>3</v>
      </c>
      <c r="DG212" t="s">
        <v>3</v>
      </c>
      <c r="DH212" t="s">
        <v>3</v>
      </c>
      <c r="DI212" t="s">
        <v>3</v>
      </c>
      <c r="DJ212" t="s">
        <v>3</v>
      </c>
      <c r="DK212" t="s">
        <v>3</v>
      </c>
      <c r="DL212" t="s">
        <v>3</v>
      </c>
      <c r="DM212" t="s">
        <v>3</v>
      </c>
      <c r="DN212">
        <v>0</v>
      </c>
      <c r="DO212">
        <v>0</v>
      </c>
      <c r="DP212">
        <v>1</v>
      </c>
      <c r="DQ212">
        <v>1</v>
      </c>
      <c r="DU212">
        <v>1013</v>
      </c>
      <c r="DV212" t="s">
        <v>208</v>
      </c>
      <c r="DW212" t="s">
        <v>208</v>
      </c>
      <c r="DX212">
        <v>1</v>
      </c>
      <c r="DZ212" t="s">
        <v>3</v>
      </c>
      <c r="EA212" t="s">
        <v>3</v>
      </c>
      <c r="EB212" t="s">
        <v>3</v>
      </c>
      <c r="EC212" t="s">
        <v>3</v>
      </c>
      <c r="EE212">
        <v>63408733</v>
      </c>
      <c r="EF212">
        <v>1</v>
      </c>
      <c r="EG212" t="s">
        <v>28</v>
      </c>
      <c r="EH212">
        <v>0</v>
      </c>
      <c r="EI212" t="s">
        <v>3</v>
      </c>
      <c r="EJ212">
        <v>4</v>
      </c>
      <c r="EK212">
        <v>0</v>
      </c>
      <c r="EL212" t="s">
        <v>29</v>
      </c>
      <c r="EM212" t="s">
        <v>30</v>
      </c>
      <c r="EO212" t="s">
        <v>3</v>
      </c>
      <c r="EQ212">
        <v>1024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FQ212">
        <v>0</v>
      </c>
      <c r="FR212">
        <v>0</v>
      </c>
      <c r="FS212">
        <v>0</v>
      </c>
      <c r="FX212">
        <v>70</v>
      </c>
      <c r="FY212">
        <v>10</v>
      </c>
      <c r="GA212" t="s">
        <v>3</v>
      </c>
      <c r="GD212">
        <v>0</v>
      </c>
      <c r="GF212">
        <v>-1186764125</v>
      </c>
      <c r="GG212">
        <v>2</v>
      </c>
      <c r="GH212">
        <v>1</v>
      </c>
      <c r="GI212">
        <v>-2</v>
      </c>
      <c r="GJ212">
        <v>0</v>
      </c>
      <c r="GK212">
        <f>ROUND(R212*(R12)/100,2)</f>
        <v>0</v>
      </c>
      <c r="GL212">
        <f t="shared" si="165"/>
        <v>0</v>
      </c>
      <c r="GM212">
        <f t="shared" si="166"/>
        <v>0</v>
      </c>
      <c r="GN212">
        <f t="shared" si="167"/>
        <v>0</v>
      </c>
      <c r="GO212">
        <f t="shared" si="168"/>
        <v>0</v>
      </c>
      <c r="GP212">
        <f t="shared" si="169"/>
        <v>0</v>
      </c>
      <c r="GR212">
        <v>0</v>
      </c>
      <c r="GS212">
        <v>3</v>
      </c>
      <c r="GT212">
        <v>0</v>
      </c>
      <c r="GU212" t="s">
        <v>3</v>
      </c>
      <c r="GV212">
        <f t="shared" si="170"/>
        <v>0</v>
      </c>
      <c r="GW212">
        <v>1</v>
      </c>
      <c r="GX212">
        <f t="shared" si="171"/>
        <v>0</v>
      </c>
      <c r="HA212">
        <v>0</v>
      </c>
      <c r="HB212">
        <v>0</v>
      </c>
      <c r="HC212">
        <f t="shared" si="172"/>
        <v>0</v>
      </c>
      <c r="HE212" t="s">
        <v>3</v>
      </c>
      <c r="HF212" t="s">
        <v>3</v>
      </c>
      <c r="HM212" t="s">
        <v>3</v>
      </c>
      <c r="HN212" t="s">
        <v>3</v>
      </c>
      <c r="HO212" t="s">
        <v>3</v>
      </c>
      <c r="HP212" t="s">
        <v>3</v>
      </c>
      <c r="HQ212" t="s">
        <v>3</v>
      </c>
      <c r="HS212">
        <v>0</v>
      </c>
      <c r="IK212">
        <v>0</v>
      </c>
    </row>
    <row r="213" spans="1:245" x14ac:dyDescent="0.2">
      <c r="A213">
        <v>17</v>
      </c>
      <c r="B213">
        <v>1</v>
      </c>
      <c r="C213">
        <f>ROW(SmtRes!A128)</f>
        <v>128</v>
      </c>
      <c r="D213">
        <f>ROW(EtalonRes!A128)</f>
        <v>128</v>
      </c>
      <c r="E213" t="s">
        <v>3</v>
      </c>
      <c r="F213" t="s">
        <v>203</v>
      </c>
      <c r="G213" t="s">
        <v>209</v>
      </c>
      <c r="H213" t="s">
        <v>25</v>
      </c>
      <c r="I213">
        <v>1</v>
      </c>
      <c r="J213">
        <v>0</v>
      </c>
      <c r="K213">
        <v>1</v>
      </c>
      <c r="O213">
        <f t="shared" si="134"/>
        <v>638.59</v>
      </c>
      <c r="P213">
        <f t="shared" si="135"/>
        <v>0.03</v>
      </c>
      <c r="Q213">
        <f t="shared" si="136"/>
        <v>0</v>
      </c>
      <c r="R213">
        <f t="shared" si="137"/>
        <v>0</v>
      </c>
      <c r="S213">
        <f t="shared" si="138"/>
        <v>638.55999999999995</v>
      </c>
      <c r="T213">
        <f t="shared" si="139"/>
        <v>0</v>
      </c>
      <c r="U213">
        <f t="shared" si="140"/>
        <v>1</v>
      </c>
      <c r="V213">
        <f t="shared" si="141"/>
        <v>0</v>
      </c>
      <c r="W213">
        <f t="shared" si="142"/>
        <v>0</v>
      </c>
      <c r="X213">
        <f t="shared" si="143"/>
        <v>446.99</v>
      </c>
      <c r="Y213">
        <f t="shared" si="144"/>
        <v>63.86</v>
      </c>
      <c r="AA213">
        <v>-1</v>
      </c>
      <c r="AB213">
        <f t="shared" si="145"/>
        <v>638.59</v>
      </c>
      <c r="AC213">
        <f t="shared" si="146"/>
        <v>0.03</v>
      </c>
      <c r="AD213">
        <f t="shared" si="147"/>
        <v>0</v>
      </c>
      <c r="AE213">
        <f t="shared" si="148"/>
        <v>0</v>
      </c>
      <c r="AF213">
        <f t="shared" si="149"/>
        <v>638.55999999999995</v>
      </c>
      <c r="AG213">
        <f t="shared" si="150"/>
        <v>0</v>
      </c>
      <c r="AH213">
        <f t="shared" si="151"/>
        <v>1</v>
      </c>
      <c r="AI213">
        <f t="shared" si="152"/>
        <v>0</v>
      </c>
      <c r="AJ213">
        <f t="shared" si="153"/>
        <v>0</v>
      </c>
      <c r="AK213">
        <v>638.59</v>
      </c>
      <c r="AL213">
        <v>0.03</v>
      </c>
      <c r="AM213">
        <v>0</v>
      </c>
      <c r="AN213">
        <v>0</v>
      </c>
      <c r="AO213">
        <v>638.55999999999995</v>
      </c>
      <c r="AP213">
        <v>0</v>
      </c>
      <c r="AQ213">
        <v>1</v>
      </c>
      <c r="AR213">
        <v>0</v>
      </c>
      <c r="AS213">
        <v>0</v>
      </c>
      <c r="AT213">
        <v>70</v>
      </c>
      <c r="AU213">
        <v>10</v>
      </c>
      <c r="AV213">
        <v>1</v>
      </c>
      <c r="AW213">
        <v>1</v>
      </c>
      <c r="AZ213">
        <v>1</v>
      </c>
      <c r="BA213">
        <v>1</v>
      </c>
      <c r="BB213">
        <v>1</v>
      </c>
      <c r="BC213">
        <v>1</v>
      </c>
      <c r="BD213" t="s">
        <v>3</v>
      </c>
      <c r="BE213" t="s">
        <v>3</v>
      </c>
      <c r="BF213" t="s">
        <v>3</v>
      </c>
      <c r="BG213" t="s">
        <v>3</v>
      </c>
      <c r="BH213">
        <v>0</v>
      </c>
      <c r="BI213">
        <v>4</v>
      </c>
      <c r="BJ213" t="s">
        <v>205</v>
      </c>
      <c r="BM213">
        <v>0</v>
      </c>
      <c r="BN213">
        <v>0</v>
      </c>
      <c r="BO213" t="s">
        <v>3</v>
      </c>
      <c r="BP213">
        <v>0</v>
      </c>
      <c r="BQ213">
        <v>1</v>
      </c>
      <c r="BR213">
        <v>0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 t="s">
        <v>3</v>
      </c>
      <c r="BZ213">
        <v>70</v>
      </c>
      <c r="CA213">
        <v>10</v>
      </c>
      <c r="CB213" t="s">
        <v>3</v>
      </c>
      <c r="CE213">
        <v>0</v>
      </c>
      <c r="CF213">
        <v>0</v>
      </c>
      <c r="CG213">
        <v>0</v>
      </c>
      <c r="CM213">
        <v>0</v>
      </c>
      <c r="CN213" t="s">
        <v>3</v>
      </c>
      <c r="CO213">
        <v>0</v>
      </c>
      <c r="CP213">
        <f t="shared" si="154"/>
        <v>638.58999999999992</v>
      </c>
      <c r="CQ213">
        <f t="shared" si="155"/>
        <v>0.03</v>
      </c>
      <c r="CR213">
        <f t="shared" si="156"/>
        <v>0</v>
      </c>
      <c r="CS213">
        <f t="shared" si="157"/>
        <v>0</v>
      </c>
      <c r="CT213">
        <f t="shared" si="158"/>
        <v>638.55999999999995</v>
      </c>
      <c r="CU213">
        <f t="shared" si="159"/>
        <v>0</v>
      </c>
      <c r="CV213">
        <f t="shared" si="160"/>
        <v>1</v>
      </c>
      <c r="CW213">
        <f t="shared" si="161"/>
        <v>0</v>
      </c>
      <c r="CX213">
        <f t="shared" si="162"/>
        <v>0</v>
      </c>
      <c r="CY213">
        <f t="shared" si="163"/>
        <v>446.99199999999996</v>
      </c>
      <c r="CZ213">
        <f t="shared" si="164"/>
        <v>63.855999999999995</v>
      </c>
      <c r="DC213" t="s">
        <v>3</v>
      </c>
      <c r="DD213" t="s">
        <v>3</v>
      </c>
      <c r="DE213" t="s">
        <v>3</v>
      </c>
      <c r="DF213" t="s">
        <v>3</v>
      </c>
      <c r="DG213" t="s">
        <v>3</v>
      </c>
      <c r="DH213" t="s">
        <v>3</v>
      </c>
      <c r="DI213" t="s">
        <v>3</v>
      </c>
      <c r="DJ213" t="s">
        <v>3</v>
      </c>
      <c r="DK213" t="s">
        <v>3</v>
      </c>
      <c r="DL213" t="s">
        <v>3</v>
      </c>
      <c r="DM213" t="s">
        <v>3</v>
      </c>
      <c r="DN213">
        <v>0</v>
      </c>
      <c r="DO213">
        <v>0</v>
      </c>
      <c r="DP213">
        <v>1</v>
      </c>
      <c r="DQ213">
        <v>1</v>
      </c>
      <c r="DU213">
        <v>1010</v>
      </c>
      <c r="DV213" t="s">
        <v>25</v>
      </c>
      <c r="DW213" t="s">
        <v>25</v>
      </c>
      <c r="DX213">
        <v>1</v>
      </c>
      <c r="DZ213" t="s">
        <v>3</v>
      </c>
      <c r="EA213" t="s">
        <v>3</v>
      </c>
      <c r="EB213" t="s">
        <v>3</v>
      </c>
      <c r="EC213" t="s">
        <v>3</v>
      </c>
      <c r="EE213">
        <v>63408733</v>
      </c>
      <c r="EF213">
        <v>1</v>
      </c>
      <c r="EG213" t="s">
        <v>28</v>
      </c>
      <c r="EH213">
        <v>0</v>
      </c>
      <c r="EI213" t="s">
        <v>3</v>
      </c>
      <c r="EJ213">
        <v>4</v>
      </c>
      <c r="EK213">
        <v>0</v>
      </c>
      <c r="EL213" t="s">
        <v>29</v>
      </c>
      <c r="EM213" t="s">
        <v>30</v>
      </c>
      <c r="EO213" t="s">
        <v>3</v>
      </c>
      <c r="EQ213">
        <v>1024</v>
      </c>
      <c r="ER213">
        <v>638.59</v>
      </c>
      <c r="ES213">
        <v>0.03</v>
      </c>
      <c r="ET213">
        <v>0</v>
      </c>
      <c r="EU213">
        <v>0</v>
      </c>
      <c r="EV213">
        <v>638.55999999999995</v>
      </c>
      <c r="EW213">
        <v>1</v>
      </c>
      <c r="EX213">
        <v>0</v>
      </c>
      <c r="EY213">
        <v>0</v>
      </c>
      <c r="FQ213">
        <v>0</v>
      </c>
      <c r="FR213">
        <v>0</v>
      </c>
      <c r="FS213">
        <v>0</v>
      </c>
      <c r="FX213">
        <v>70</v>
      </c>
      <c r="FY213">
        <v>10</v>
      </c>
      <c r="GA213" t="s">
        <v>3</v>
      </c>
      <c r="GD213">
        <v>0</v>
      </c>
      <c r="GF213">
        <v>-972693409</v>
      </c>
      <c r="GG213">
        <v>2</v>
      </c>
      <c r="GH213">
        <v>1</v>
      </c>
      <c r="GI213">
        <v>-2</v>
      </c>
      <c r="GJ213">
        <v>0</v>
      </c>
      <c r="GK213">
        <f>ROUND(R213*(R12)/100,2)</f>
        <v>0</v>
      </c>
      <c r="GL213">
        <f t="shared" si="165"/>
        <v>0</v>
      </c>
      <c r="GM213">
        <f t="shared" si="166"/>
        <v>1149.44</v>
      </c>
      <c r="GN213">
        <f t="shared" si="167"/>
        <v>0</v>
      </c>
      <c r="GO213">
        <f t="shared" si="168"/>
        <v>0</v>
      </c>
      <c r="GP213">
        <f t="shared" si="169"/>
        <v>1149.44</v>
      </c>
      <c r="GR213">
        <v>0</v>
      </c>
      <c r="GS213">
        <v>3</v>
      </c>
      <c r="GT213">
        <v>0</v>
      </c>
      <c r="GU213" t="s">
        <v>3</v>
      </c>
      <c r="GV213">
        <f t="shared" si="170"/>
        <v>0</v>
      </c>
      <c r="GW213">
        <v>1</v>
      </c>
      <c r="GX213">
        <f t="shared" si="171"/>
        <v>0</v>
      </c>
      <c r="HA213">
        <v>0</v>
      </c>
      <c r="HB213">
        <v>0</v>
      </c>
      <c r="HC213">
        <f t="shared" si="172"/>
        <v>0</v>
      </c>
      <c r="HE213" t="s">
        <v>3</v>
      </c>
      <c r="HF213" t="s">
        <v>3</v>
      </c>
      <c r="HM213" t="s">
        <v>3</v>
      </c>
      <c r="HN213" t="s">
        <v>3</v>
      </c>
      <c r="HO213" t="s">
        <v>3</v>
      </c>
      <c r="HP213" t="s">
        <v>3</v>
      </c>
      <c r="HQ213" t="s">
        <v>3</v>
      </c>
      <c r="HS213">
        <v>0</v>
      </c>
      <c r="IK213">
        <v>0</v>
      </c>
    </row>
    <row r="214" spans="1:245" x14ac:dyDescent="0.2">
      <c r="A214">
        <v>18</v>
      </c>
      <c r="B214">
        <v>1</v>
      </c>
      <c r="C214">
        <v>128</v>
      </c>
      <c r="E214" t="s">
        <v>3</v>
      </c>
      <c r="F214" t="s">
        <v>206</v>
      </c>
      <c r="G214" t="s">
        <v>207</v>
      </c>
      <c r="H214" t="s">
        <v>208</v>
      </c>
      <c r="I214">
        <f>I213*J214</f>
        <v>0</v>
      </c>
      <c r="J214">
        <v>0</v>
      </c>
      <c r="K214">
        <v>0</v>
      </c>
      <c r="O214">
        <f t="shared" si="134"/>
        <v>0</v>
      </c>
      <c r="P214">
        <f t="shared" si="135"/>
        <v>0</v>
      </c>
      <c r="Q214">
        <f t="shared" si="136"/>
        <v>0</v>
      </c>
      <c r="R214">
        <f t="shared" si="137"/>
        <v>0</v>
      </c>
      <c r="S214">
        <f t="shared" si="138"/>
        <v>0</v>
      </c>
      <c r="T214">
        <f t="shared" si="139"/>
        <v>0</v>
      </c>
      <c r="U214">
        <f t="shared" si="140"/>
        <v>0</v>
      </c>
      <c r="V214">
        <f t="shared" si="141"/>
        <v>0</v>
      </c>
      <c r="W214">
        <f t="shared" si="142"/>
        <v>0</v>
      </c>
      <c r="X214">
        <f t="shared" si="143"/>
        <v>0</v>
      </c>
      <c r="Y214">
        <f t="shared" si="144"/>
        <v>0</v>
      </c>
      <c r="AA214">
        <v>-1</v>
      </c>
      <c r="AB214">
        <f t="shared" si="145"/>
        <v>0</v>
      </c>
      <c r="AC214">
        <f t="shared" si="146"/>
        <v>0</v>
      </c>
      <c r="AD214">
        <f t="shared" si="147"/>
        <v>0</v>
      </c>
      <c r="AE214">
        <f t="shared" si="148"/>
        <v>0</v>
      </c>
      <c r="AF214">
        <f t="shared" si="149"/>
        <v>0</v>
      </c>
      <c r="AG214">
        <f t="shared" si="150"/>
        <v>0</v>
      </c>
      <c r="AH214">
        <f t="shared" si="151"/>
        <v>0</v>
      </c>
      <c r="AI214">
        <f t="shared" si="152"/>
        <v>0</v>
      </c>
      <c r="AJ214">
        <f t="shared" si="153"/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70</v>
      </c>
      <c r="AU214">
        <v>10</v>
      </c>
      <c r="AV214">
        <v>1</v>
      </c>
      <c r="AW214">
        <v>1</v>
      </c>
      <c r="AZ214">
        <v>1</v>
      </c>
      <c r="BA214">
        <v>1</v>
      </c>
      <c r="BB214">
        <v>1</v>
      </c>
      <c r="BC214">
        <v>1</v>
      </c>
      <c r="BD214" t="s">
        <v>3</v>
      </c>
      <c r="BE214" t="s">
        <v>3</v>
      </c>
      <c r="BF214" t="s">
        <v>3</v>
      </c>
      <c r="BG214" t="s">
        <v>3</v>
      </c>
      <c r="BH214">
        <v>3</v>
      </c>
      <c r="BI214">
        <v>4</v>
      </c>
      <c r="BJ214" t="s">
        <v>3</v>
      </c>
      <c r="BM214">
        <v>0</v>
      </c>
      <c r="BN214">
        <v>0</v>
      </c>
      <c r="BO214" t="s">
        <v>3</v>
      </c>
      <c r="BP214">
        <v>0</v>
      </c>
      <c r="BQ214">
        <v>1</v>
      </c>
      <c r="BR214">
        <v>0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 t="s">
        <v>3</v>
      </c>
      <c r="BZ214">
        <v>70</v>
      </c>
      <c r="CA214">
        <v>10</v>
      </c>
      <c r="CB214" t="s">
        <v>3</v>
      </c>
      <c r="CE214">
        <v>0</v>
      </c>
      <c r="CF214">
        <v>0</v>
      </c>
      <c r="CG214">
        <v>0</v>
      </c>
      <c r="CM214">
        <v>0</v>
      </c>
      <c r="CN214" t="s">
        <v>3</v>
      </c>
      <c r="CO214">
        <v>0</v>
      </c>
      <c r="CP214">
        <f t="shared" si="154"/>
        <v>0</v>
      </c>
      <c r="CQ214">
        <f t="shared" si="155"/>
        <v>0</v>
      </c>
      <c r="CR214">
        <f t="shared" si="156"/>
        <v>0</v>
      </c>
      <c r="CS214">
        <f t="shared" si="157"/>
        <v>0</v>
      </c>
      <c r="CT214">
        <f t="shared" si="158"/>
        <v>0</v>
      </c>
      <c r="CU214">
        <f t="shared" si="159"/>
        <v>0</v>
      </c>
      <c r="CV214">
        <f t="shared" si="160"/>
        <v>0</v>
      </c>
      <c r="CW214">
        <f t="shared" si="161"/>
        <v>0</v>
      </c>
      <c r="CX214">
        <f t="shared" si="162"/>
        <v>0</v>
      </c>
      <c r="CY214">
        <f t="shared" si="163"/>
        <v>0</v>
      </c>
      <c r="CZ214">
        <f t="shared" si="164"/>
        <v>0</v>
      </c>
      <c r="DC214" t="s">
        <v>3</v>
      </c>
      <c r="DD214" t="s">
        <v>3</v>
      </c>
      <c r="DE214" t="s">
        <v>3</v>
      </c>
      <c r="DF214" t="s">
        <v>3</v>
      </c>
      <c r="DG214" t="s">
        <v>3</v>
      </c>
      <c r="DH214" t="s">
        <v>3</v>
      </c>
      <c r="DI214" t="s">
        <v>3</v>
      </c>
      <c r="DJ214" t="s">
        <v>3</v>
      </c>
      <c r="DK214" t="s">
        <v>3</v>
      </c>
      <c r="DL214" t="s">
        <v>3</v>
      </c>
      <c r="DM214" t="s">
        <v>3</v>
      </c>
      <c r="DN214">
        <v>0</v>
      </c>
      <c r="DO214">
        <v>0</v>
      </c>
      <c r="DP214">
        <v>1</v>
      </c>
      <c r="DQ214">
        <v>1</v>
      </c>
      <c r="DU214">
        <v>1013</v>
      </c>
      <c r="DV214" t="s">
        <v>208</v>
      </c>
      <c r="DW214" t="s">
        <v>208</v>
      </c>
      <c r="DX214">
        <v>1</v>
      </c>
      <c r="DZ214" t="s">
        <v>3</v>
      </c>
      <c r="EA214" t="s">
        <v>3</v>
      </c>
      <c r="EB214" t="s">
        <v>3</v>
      </c>
      <c r="EC214" t="s">
        <v>3</v>
      </c>
      <c r="EE214">
        <v>63408733</v>
      </c>
      <c r="EF214">
        <v>1</v>
      </c>
      <c r="EG214" t="s">
        <v>28</v>
      </c>
      <c r="EH214">
        <v>0</v>
      </c>
      <c r="EI214" t="s">
        <v>3</v>
      </c>
      <c r="EJ214">
        <v>4</v>
      </c>
      <c r="EK214">
        <v>0</v>
      </c>
      <c r="EL214" t="s">
        <v>29</v>
      </c>
      <c r="EM214" t="s">
        <v>30</v>
      </c>
      <c r="EO214" t="s">
        <v>3</v>
      </c>
      <c r="EQ214">
        <v>1024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FQ214">
        <v>0</v>
      </c>
      <c r="FR214">
        <v>0</v>
      </c>
      <c r="FS214">
        <v>0</v>
      </c>
      <c r="FX214">
        <v>70</v>
      </c>
      <c r="FY214">
        <v>10</v>
      </c>
      <c r="GA214" t="s">
        <v>3</v>
      </c>
      <c r="GD214">
        <v>0</v>
      </c>
      <c r="GF214">
        <v>-1186764125</v>
      </c>
      <c r="GG214">
        <v>2</v>
      </c>
      <c r="GH214">
        <v>1</v>
      </c>
      <c r="GI214">
        <v>-2</v>
      </c>
      <c r="GJ214">
        <v>0</v>
      </c>
      <c r="GK214">
        <f>ROUND(R214*(R12)/100,2)</f>
        <v>0</v>
      </c>
      <c r="GL214">
        <f t="shared" si="165"/>
        <v>0</v>
      </c>
      <c r="GM214">
        <f t="shared" si="166"/>
        <v>0</v>
      </c>
      <c r="GN214">
        <f t="shared" si="167"/>
        <v>0</v>
      </c>
      <c r="GO214">
        <f t="shared" si="168"/>
        <v>0</v>
      </c>
      <c r="GP214">
        <f t="shared" si="169"/>
        <v>0</v>
      </c>
      <c r="GR214">
        <v>0</v>
      </c>
      <c r="GS214">
        <v>3</v>
      </c>
      <c r="GT214">
        <v>0</v>
      </c>
      <c r="GU214" t="s">
        <v>3</v>
      </c>
      <c r="GV214">
        <f t="shared" si="170"/>
        <v>0</v>
      </c>
      <c r="GW214">
        <v>1</v>
      </c>
      <c r="GX214">
        <f t="shared" si="171"/>
        <v>0</v>
      </c>
      <c r="HA214">
        <v>0</v>
      </c>
      <c r="HB214">
        <v>0</v>
      </c>
      <c r="HC214">
        <f t="shared" si="172"/>
        <v>0</v>
      </c>
      <c r="HE214" t="s">
        <v>3</v>
      </c>
      <c r="HF214" t="s">
        <v>3</v>
      </c>
      <c r="HM214" t="s">
        <v>3</v>
      </c>
      <c r="HN214" t="s">
        <v>3</v>
      </c>
      <c r="HO214" t="s">
        <v>3</v>
      </c>
      <c r="HP214" t="s">
        <v>3</v>
      </c>
      <c r="HQ214" t="s">
        <v>3</v>
      </c>
      <c r="HS214">
        <v>0</v>
      </c>
      <c r="IK214">
        <v>0</v>
      </c>
    </row>
    <row r="215" spans="1:245" x14ac:dyDescent="0.2">
      <c r="A215">
        <v>17</v>
      </c>
      <c r="B215">
        <v>1</v>
      </c>
      <c r="C215">
        <f>ROW(SmtRes!A131)</f>
        <v>131</v>
      </c>
      <c r="D215">
        <f>ROW(EtalonRes!A131)</f>
        <v>131</v>
      </c>
      <c r="E215" t="s">
        <v>3</v>
      </c>
      <c r="F215" t="s">
        <v>203</v>
      </c>
      <c r="G215" t="s">
        <v>210</v>
      </c>
      <c r="H215" t="s">
        <v>25</v>
      </c>
      <c r="I215">
        <v>4</v>
      </c>
      <c r="J215">
        <v>0</v>
      </c>
      <c r="K215">
        <v>4</v>
      </c>
      <c r="O215">
        <f t="shared" si="134"/>
        <v>2554.36</v>
      </c>
      <c r="P215">
        <f t="shared" si="135"/>
        <v>0.12</v>
      </c>
      <c r="Q215">
        <f t="shared" si="136"/>
        <v>0</v>
      </c>
      <c r="R215">
        <f t="shared" si="137"/>
        <v>0</v>
      </c>
      <c r="S215">
        <f t="shared" si="138"/>
        <v>2554.2399999999998</v>
      </c>
      <c r="T215">
        <f t="shared" si="139"/>
        <v>0</v>
      </c>
      <c r="U215">
        <f t="shared" si="140"/>
        <v>4</v>
      </c>
      <c r="V215">
        <f t="shared" si="141"/>
        <v>0</v>
      </c>
      <c r="W215">
        <f t="shared" si="142"/>
        <v>0</v>
      </c>
      <c r="X215">
        <f t="shared" si="143"/>
        <v>1787.97</v>
      </c>
      <c r="Y215">
        <f t="shared" si="144"/>
        <v>255.42</v>
      </c>
      <c r="AA215">
        <v>-1</v>
      </c>
      <c r="AB215">
        <f t="shared" si="145"/>
        <v>638.59</v>
      </c>
      <c r="AC215">
        <f t="shared" si="146"/>
        <v>0.03</v>
      </c>
      <c r="AD215">
        <f t="shared" si="147"/>
        <v>0</v>
      </c>
      <c r="AE215">
        <f t="shared" si="148"/>
        <v>0</v>
      </c>
      <c r="AF215">
        <f t="shared" si="149"/>
        <v>638.55999999999995</v>
      </c>
      <c r="AG215">
        <f t="shared" si="150"/>
        <v>0</v>
      </c>
      <c r="AH215">
        <f t="shared" si="151"/>
        <v>1</v>
      </c>
      <c r="AI215">
        <f t="shared" si="152"/>
        <v>0</v>
      </c>
      <c r="AJ215">
        <f t="shared" si="153"/>
        <v>0</v>
      </c>
      <c r="AK215">
        <v>638.59</v>
      </c>
      <c r="AL215">
        <v>0.03</v>
      </c>
      <c r="AM215">
        <v>0</v>
      </c>
      <c r="AN215">
        <v>0</v>
      </c>
      <c r="AO215">
        <v>638.55999999999995</v>
      </c>
      <c r="AP215">
        <v>0</v>
      </c>
      <c r="AQ215">
        <v>1</v>
      </c>
      <c r="AR215">
        <v>0</v>
      </c>
      <c r="AS215">
        <v>0</v>
      </c>
      <c r="AT215">
        <v>70</v>
      </c>
      <c r="AU215">
        <v>10</v>
      </c>
      <c r="AV215">
        <v>1</v>
      </c>
      <c r="AW215">
        <v>1</v>
      </c>
      <c r="AZ215">
        <v>1</v>
      </c>
      <c r="BA215">
        <v>1</v>
      </c>
      <c r="BB215">
        <v>1</v>
      </c>
      <c r="BC215">
        <v>1</v>
      </c>
      <c r="BD215" t="s">
        <v>3</v>
      </c>
      <c r="BE215" t="s">
        <v>3</v>
      </c>
      <c r="BF215" t="s">
        <v>3</v>
      </c>
      <c r="BG215" t="s">
        <v>3</v>
      </c>
      <c r="BH215">
        <v>0</v>
      </c>
      <c r="BI215">
        <v>4</v>
      </c>
      <c r="BJ215" t="s">
        <v>205</v>
      </c>
      <c r="BM215">
        <v>0</v>
      </c>
      <c r="BN215">
        <v>0</v>
      </c>
      <c r="BO215" t="s">
        <v>3</v>
      </c>
      <c r="BP215">
        <v>0</v>
      </c>
      <c r="BQ215">
        <v>1</v>
      </c>
      <c r="BR215">
        <v>0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 t="s">
        <v>3</v>
      </c>
      <c r="BZ215">
        <v>70</v>
      </c>
      <c r="CA215">
        <v>10</v>
      </c>
      <c r="CB215" t="s">
        <v>3</v>
      </c>
      <c r="CE215">
        <v>0</v>
      </c>
      <c r="CF215">
        <v>0</v>
      </c>
      <c r="CG215">
        <v>0</v>
      </c>
      <c r="CM215">
        <v>0</v>
      </c>
      <c r="CN215" t="s">
        <v>3</v>
      </c>
      <c r="CO215">
        <v>0</v>
      </c>
      <c r="CP215">
        <f t="shared" si="154"/>
        <v>2554.3599999999997</v>
      </c>
      <c r="CQ215">
        <f t="shared" si="155"/>
        <v>0.03</v>
      </c>
      <c r="CR215">
        <f t="shared" si="156"/>
        <v>0</v>
      </c>
      <c r="CS215">
        <f t="shared" si="157"/>
        <v>0</v>
      </c>
      <c r="CT215">
        <f t="shared" si="158"/>
        <v>638.55999999999995</v>
      </c>
      <c r="CU215">
        <f t="shared" si="159"/>
        <v>0</v>
      </c>
      <c r="CV215">
        <f t="shared" si="160"/>
        <v>1</v>
      </c>
      <c r="CW215">
        <f t="shared" si="161"/>
        <v>0</v>
      </c>
      <c r="CX215">
        <f t="shared" si="162"/>
        <v>0</v>
      </c>
      <c r="CY215">
        <f t="shared" si="163"/>
        <v>1787.9679999999998</v>
      </c>
      <c r="CZ215">
        <f t="shared" si="164"/>
        <v>255.42399999999998</v>
      </c>
      <c r="DC215" t="s">
        <v>3</v>
      </c>
      <c r="DD215" t="s">
        <v>3</v>
      </c>
      <c r="DE215" t="s">
        <v>3</v>
      </c>
      <c r="DF215" t="s">
        <v>3</v>
      </c>
      <c r="DG215" t="s">
        <v>3</v>
      </c>
      <c r="DH215" t="s">
        <v>3</v>
      </c>
      <c r="DI215" t="s">
        <v>3</v>
      </c>
      <c r="DJ215" t="s">
        <v>3</v>
      </c>
      <c r="DK215" t="s">
        <v>3</v>
      </c>
      <c r="DL215" t="s">
        <v>3</v>
      </c>
      <c r="DM215" t="s">
        <v>3</v>
      </c>
      <c r="DN215">
        <v>0</v>
      </c>
      <c r="DO215">
        <v>0</v>
      </c>
      <c r="DP215">
        <v>1</v>
      </c>
      <c r="DQ215">
        <v>1</v>
      </c>
      <c r="DU215">
        <v>1010</v>
      </c>
      <c r="DV215" t="s">
        <v>25</v>
      </c>
      <c r="DW215" t="s">
        <v>25</v>
      </c>
      <c r="DX215">
        <v>1</v>
      </c>
      <c r="DZ215" t="s">
        <v>3</v>
      </c>
      <c r="EA215" t="s">
        <v>3</v>
      </c>
      <c r="EB215" t="s">
        <v>3</v>
      </c>
      <c r="EC215" t="s">
        <v>3</v>
      </c>
      <c r="EE215">
        <v>63408733</v>
      </c>
      <c r="EF215">
        <v>1</v>
      </c>
      <c r="EG215" t="s">
        <v>28</v>
      </c>
      <c r="EH215">
        <v>0</v>
      </c>
      <c r="EI215" t="s">
        <v>3</v>
      </c>
      <c r="EJ215">
        <v>4</v>
      </c>
      <c r="EK215">
        <v>0</v>
      </c>
      <c r="EL215" t="s">
        <v>29</v>
      </c>
      <c r="EM215" t="s">
        <v>30</v>
      </c>
      <c r="EO215" t="s">
        <v>3</v>
      </c>
      <c r="EQ215">
        <v>1024</v>
      </c>
      <c r="ER215">
        <v>638.59</v>
      </c>
      <c r="ES215">
        <v>0.03</v>
      </c>
      <c r="ET215">
        <v>0</v>
      </c>
      <c r="EU215">
        <v>0</v>
      </c>
      <c r="EV215">
        <v>638.55999999999995</v>
      </c>
      <c r="EW215">
        <v>1</v>
      </c>
      <c r="EX215">
        <v>0</v>
      </c>
      <c r="EY215">
        <v>0</v>
      </c>
      <c r="FQ215">
        <v>0</v>
      </c>
      <c r="FR215">
        <v>0</v>
      </c>
      <c r="FS215">
        <v>0</v>
      </c>
      <c r="FX215">
        <v>70</v>
      </c>
      <c r="FY215">
        <v>10</v>
      </c>
      <c r="GA215" t="s">
        <v>3</v>
      </c>
      <c r="GD215">
        <v>0</v>
      </c>
      <c r="GF215">
        <v>991052284</v>
      </c>
      <c r="GG215">
        <v>2</v>
      </c>
      <c r="GH215">
        <v>1</v>
      </c>
      <c r="GI215">
        <v>-2</v>
      </c>
      <c r="GJ215">
        <v>0</v>
      </c>
      <c r="GK215">
        <f>ROUND(R215*(R12)/100,2)</f>
        <v>0</v>
      </c>
      <c r="GL215">
        <f t="shared" si="165"/>
        <v>0</v>
      </c>
      <c r="GM215">
        <f t="shared" si="166"/>
        <v>4597.75</v>
      </c>
      <c r="GN215">
        <f t="shared" si="167"/>
        <v>0</v>
      </c>
      <c r="GO215">
        <f t="shared" si="168"/>
        <v>0</v>
      </c>
      <c r="GP215">
        <f t="shared" si="169"/>
        <v>4597.75</v>
      </c>
      <c r="GR215">
        <v>0</v>
      </c>
      <c r="GS215">
        <v>3</v>
      </c>
      <c r="GT215">
        <v>0</v>
      </c>
      <c r="GU215" t="s">
        <v>3</v>
      </c>
      <c r="GV215">
        <f t="shared" si="170"/>
        <v>0</v>
      </c>
      <c r="GW215">
        <v>1</v>
      </c>
      <c r="GX215">
        <f t="shared" si="171"/>
        <v>0</v>
      </c>
      <c r="HA215">
        <v>0</v>
      </c>
      <c r="HB215">
        <v>0</v>
      </c>
      <c r="HC215">
        <f t="shared" si="172"/>
        <v>0</v>
      </c>
      <c r="HE215" t="s">
        <v>3</v>
      </c>
      <c r="HF215" t="s">
        <v>3</v>
      </c>
      <c r="HM215" t="s">
        <v>3</v>
      </c>
      <c r="HN215" t="s">
        <v>3</v>
      </c>
      <c r="HO215" t="s">
        <v>3</v>
      </c>
      <c r="HP215" t="s">
        <v>3</v>
      </c>
      <c r="HQ215" t="s">
        <v>3</v>
      </c>
      <c r="HS215">
        <v>0</v>
      </c>
      <c r="IK215">
        <v>0</v>
      </c>
    </row>
    <row r="216" spans="1:245" x14ac:dyDescent="0.2">
      <c r="A216">
        <v>18</v>
      </c>
      <c r="B216">
        <v>1</v>
      </c>
      <c r="C216">
        <v>131</v>
      </c>
      <c r="E216" t="s">
        <v>3</v>
      </c>
      <c r="F216" t="s">
        <v>206</v>
      </c>
      <c r="G216" t="s">
        <v>207</v>
      </c>
      <c r="H216" t="s">
        <v>208</v>
      </c>
      <c r="I216">
        <f>I215*J216</f>
        <v>0</v>
      </c>
      <c r="J216">
        <v>0</v>
      </c>
      <c r="K216">
        <v>0</v>
      </c>
      <c r="O216">
        <f t="shared" si="134"/>
        <v>0</v>
      </c>
      <c r="P216">
        <f t="shared" si="135"/>
        <v>0</v>
      </c>
      <c r="Q216">
        <f t="shared" si="136"/>
        <v>0</v>
      </c>
      <c r="R216">
        <f t="shared" si="137"/>
        <v>0</v>
      </c>
      <c r="S216">
        <f t="shared" si="138"/>
        <v>0</v>
      </c>
      <c r="T216">
        <f t="shared" si="139"/>
        <v>0</v>
      </c>
      <c r="U216">
        <f t="shared" si="140"/>
        <v>0</v>
      </c>
      <c r="V216">
        <f t="shared" si="141"/>
        <v>0</v>
      </c>
      <c r="W216">
        <f t="shared" si="142"/>
        <v>0</v>
      </c>
      <c r="X216">
        <f t="shared" si="143"/>
        <v>0</v>
      </c>
      <c r="Y216">
        <f t="shared" si="144"/>
        <v>0</v>
      </c>
      <c r="AA216">
        <v>-1</v>
      </c>
      <c r="AB216">
        <f t="shared" si="145"/>
        <v>0</v>
      </c>
      <c r="AC216">
        <f t="shared" si="146"/>
        <v>0</v>
      </c>
      <c r="AD216">
        <f t="shared" si="147"/>
        <v>0</v>
      </c>
      <c r="AE216">
        <f t="shared" si="148"/>
        <v>0</v>
      </c>
      <c r="AF216">
        <f t="shared" si="149"/>
        <v>0</v>
      </c>
      <c r="AG216">
        <f t="shared" si="150"/>
        <v>0</v>
      </c>
      <c r="AH216">
        <f t="shared" si="151"/>
        <v>0</v>
      </c>
      <c r="AI216">
        <f t="shared" si="152"/>
        <v>0</v>
      </c>
      <c r="AJ216">
        <f t="shared" si="153"/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70</v>
      </c>
      <c r="AU216">
        <v>10</v>
      </c>
      <c r="AV216">
        <v>1</v>
      </c>
      <c r="AW216">
        <v>1</v>
      </c>
      <c r="AZ216">
        <v>1</v>
      </c>
      <c r="BA216">
        <v>1</v>
      </c>
      <c r="BB216">
        <v>1</v>
      </c>
      <c r="BC216">
        <v>1</v>
      </c>
      <c r="BD216" t="s">
        <v>3</v>
      </c>
      <c r="BE216" t="s">
        <v>3</v>
      </c>
      <c r="BF216" t="s">
        <v>3</v>
      </c>
      <c r="BG216" t="s">
        <v>3</v>
      </c>
      <c r="BH216">
        <v>3</v>
      </c>
      <c r="BI216">
        <v>4</v>
      </c>
      <c r="BJ216" t="s">
        <v>3</v>
      </c>
      <c r="BM216">
        <v>0</v>
      </c>
      <c r="BN216">
        <v>0</v>
      </c>
      <c r="BO216" t="s">
        <v>3</v>
      </c>
      <c r="BP216">
        <v>0</v>
      </c>
      <c r="BQ216">
        <v>1</v>
      </c>
      <c r="BR216">
        <v>0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 t="s">
        <v>3</v>
      </c>
      <c r="BZ216">
        <v>70</v>
      </c>
      <c r="CA216">
        <v>10</v>
      </c>
      <c r="CB216" t="s">
        <v>3</v>
      </c>
      <c r="CE216">
        <v>0</v>
      </c>
      <c r="CF216">
        <v>0</v>
      </c>
      <c r="CG216">
        <v>0</v>
      </c>
      <c r="CM216">
        <v>0</v>
      </c>
      <c r="CN216" t="s">
        <v>3</v>
      </c>
      <c r="CO216">
        <v>0</v>
      </c>
      <c r="CP216">
        <f t="shared" si="154"/>
        <v>0</v>
      </c>
      <c r="CQ216">
        <f t="shared" si="155"/>
        <v>0</v>
      </c>
      <c r="CR216">
        <f t="shared" si="156"/>
        <v>0</v>
      </c>
      <c r="CS216">
        <f t="shared" si="157"/>
        <v>0</v>
      </c>
      <c r="CT216">
        <f t="shared" si="158"/>
        <v>0</v>
      </c>
      <c r="CU216">
        <f t="shared" si="159"/>
        <v>0</v>
      </c>
      <c r="CV216">
        <f t="shared" si="160"/>
        <v>0</v>
      </c>
      <c r="CW216">
        <f t="shared" si="161"/>
        <v>0</v>
      </c>
      <c r="CX216">
        <f t="shared" si="162"/>
        <v>0</v>
      </c>
      <c r="CY216">
        <f t="shared" si="163"/>
        <v>0</v>
      </c>
      <c r="CZ216">
        <f t="shared" si="164"/>
        <v>0</v>
      </c>
      <c r="DC216" t="s">
        <v>3</v>
      </c>
      <c r="DD216" t="s">
        <v>3</v>
      </c>
      <c r="DE216" t="s">
        <v>3</v>
      </c>
      <c r="DF216" t="s">
        <v>3</v>
      </c>
      <c r="DG216" t="s">
        <v>3</v>
      </c>
      <c r="DH216" t="s">
        <v>3</v>
      </c>
      <c r="DI216" t="s">
        <v>3</v>
      </c>
      <c r="DJ216" t="s">
        <v>3</v>
      </c>
      <c r="DK216" t="s">
        <v>3</v>
      </c>
      <c r="DL216" t="s">
        <v>3</v>
      </c>
      <c r="DM216" t="s">
        <v>3</v>
      </c>
      <c r="DN216">
        <v>0</v>
      </c>
      <c r="DO216">
        <v>0</v>
      </c>
      <c r="DP216">
        <v>1</v>
      </c>
      <c r="DQ216">
        <v>1</v>
      </c>
      <c r="DU216">
        <v>1013</v>
      </c>
      <c r="DV216" t="s">
        <v>208</v>
      </c>
      <c r="DW216" t="s">
        <v>208</v>
      </c>
      <c r="DX216">
        <v>1</v>
      </c>
      <c r="DZ216" t="s">
        <v>3</v>
      </c>
      <c r="EA216" t="s">
        <v>3</v>
      </c>
      <c r="EB216" t="s">
        <v>3</v>
      </c>
      <c r="EC216" t="s">
        <v>3</v>
      </c>
      <c r="EE216">
        <v>63408733</v>
      </c>
      <c r="EF216">
        <v>1</v>
      </c>
      <c r="EG216" t="s">
        <v>28</v>
      </c>
      <c r="EH216">
        <v>0</v>
      </c>
      <c r="EI216" t="s">
        <v>3</v>
      </c>
      <c r="EJ216">
        <v>4</v>
      </c>
      <c r="EK216">
        <v>0</v>
      </c>
      <c r="EL216" t="s">
        <v>29</v>
      </c>
      <c r="EM216" t="s">
        <v>30</v>
      </c>
      <c r="EO216" t="s">
        <v>3</v>
      </c>
      <c r="EQ216">
        <v>1024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FQ216">
        <v>0</v>
      </c>
      <c r="FR216">
        <v>0</v>
      </c>
      <c r="FS216">
        <v>0</v>
      </c>
      <c r="FX216">
        <v>70</v>
      </c>
      <c r="FY216">
        <v>10</v>
      </c>
      <c r="GA216" t="s">
        <v>3</v>
      </c>
      <c r="GD216">
        <v>0</v>
      </c>
      <c r="GF216">
        <v>-1186764125</v>
      </c>
      <c r="GG216">
        <v>2</v>
      </c>
      <c r="GH216">
        <v>1</v>
      </c>
      <c r="GI216">
        <v>-2</v>
      </c>
      <c r="GJ216">
        <v>0</v>
      </c>
      <c r="GK216">
        <f>ROUND(R216*(R12)/100,2)</f>
        <v>0</v>
      </c>
      <c r="GL216">
        <f t="shared" si="165"/>
        <v>0</v>
      </c>
      <c r="GM216">
        <f t="shared" si="166"/>
        <v>0</v>
      </c>
      <c r="GN216">
        <f t="shared" si="167"/>
        <v>0</v>
      </c>
      <c r="GO216">
        <f t="shared" si="168"/>
        <v>0</v>
      </c>
      <c r="GP216">
        <f t="shared" si="169"/>
        <v>0</v>
      </c>
      <c r="GR216">
        <v>0</v>
      </c>
      <c r="GS216">
        <v>3</v>
      </c>
      <c r="GT216">
        <v>0</v>
      </c>
      <c r="GU216" t="s">
        <v>3</v>
      </c>
      <c r="GV216">
        <f t="shared" si="170"/>
        <v>0</v>
      </c>
      <c r="GW216">
        <v>1</v>
      </c>
      <c r="GX216">
        <f t="shared" si="171"/>
        <v>0</v>
      </c>
      <c r="HA216">
        <v>0</v>
      </c>
      <c r="HB216">
        <v>0</v>
      </c>
      <c r="HC216">
        <f t="shared" si="172"/>
        <v>0</v>
      </c>
      <c r="HE216" t="s">
        <v>3</v>
      </c>
      <c r="HF216" t="s">
        <v>3</v>
      </c>
      <c r="HM216" t="s">
        <v>3</v>
      </c>
      <c r="HN216" t="s">
        <v>3</v>
      </c>
      <c r="HO216" t="s">
        <v>3</v>
      </c>
      <c r="HP216" t="s">
        <v>3</v>
      </c>
      <c r="HQ216" t="s">
        <v>3</v>
      </c>
      <c r="HS216">
        <v>0</v>
      </c>
      <c r="IK216">
        <v>0</v>
      </c>
    </row>
    <row r="217" spans="1:245" x14ac:dyDescent="0.2">
      <c r="A217">
        <v>17</v>
      </c>
      <c r="B217">
        <v>1</v>
      </c>
      <c r="C217">
        <f>ROW(SmtRes!A136)</f>
        <v>136</v>
      </c>
      <c r="D217">
        <f>ROW(EtalonRes!A136)</f>
        <v>136</v>
      </c>
      <c r="E217" t="s">
        <v>3</v>
      </c>
      <c r="F217" t="s">
        <v>200</v>
      </c>
      <c r="G217" t="s">
        <v>201</v>
      </c>
      <c r="H217" t="s">
        <v>25</v>
      </c>
      <c r="I217">
        <v>2</v>
      </c>
      <c r="J217">
        <v>0</v>
      </c>
      <c r="K217">
        <v>2</v>
      </c>
      <c r="O217">
        <f t="shared" si="134"/>
        <v>2553</v>
      </c>
      <c r="P217">
        <f t="shared" si="135"/>
        <v>40.44</v>
      </c>
      <c r="Q217">
        <f t="shared" si="136"/>
        <v>1102.6600000000001</v>
      </c>
      <c r="R217">
        <f t="shared" si="137"/>
        <v>664.52</v>
      </c>
      <c r="S217">
        <f t="shared" si="138"/>
        <v>1409.9</v>
      </c>
      <c r="T217">
        <f t="shared" si="139"/>
        <v>0</v>
      </c>
      <c r="U217">
        <f t="shared" si="140"/>
        <v>2.2000000000000002</v>
      </c>
      <c r="V217">
        <f t="shared" si="141"/>
        <v>0</v>
      </c>
      <c r="W217">
        <f t="shared" si="142"/>
        <v>0</v>
      </c>
      <c r="X217">
        <f t="shared" si="143"/>
        <v>986.93</v>
      </c>
      <c r="Y217">
        <f t="shared" si="144"/>
        <v>140.99</v>
      </c>
      <c r="AA217">
        <v>-1</v>
      </c>
      <c r="AB217">
        <f t="shared" si="145"/>
        <v>1276.5</v>
      </c>
      <c r="AC217">
        <f t="shared" si="146"/>
        <v>20.22</v>
      </c>
      <c r="AD217">
        <f t="shared" si="147"/>
        <v>551.33000000000004</v>
      </c>
      <c r="AE217">
        <f t="shared" si="148"/>
        <v>332.26</v>
      </c>
      <c r="AF217">
        <f t="shared" si="149"/>
        <v>704.95</v>
      </c>
      <c r="AG217">
        <f t="shared" si="150"/>
        <v>0</v>
      </c>
      <c r="AH217">
        <f t="shared" si="151"/>
        <v>1.1000000000000001</v>
      </c>
      <c r="AI217">
        <f t="shared" si="152"/>
        <v>0</v>
      </c>
      <c r="AJ217">
        <f t="shared" si="153"/>
        <v>0</v>
      </c>
      <c r="AK217">
        <v>1276.5</v>
      </c>
      <c r="AL217">
        <v>20.22</v>
      </c>
      <c r="AM217">
        <v>551.33000000000004</v>
      </c>
      <c r="AN217">
        <v>332.26</v>
      </c>
      <c r="AO217">
        <v>704.95</v>
      </c>
      <c r="AP217">
        <v>0</v>
      </c>
      <c r="AQ217">
        <v>1.1000000000000001</v>
      </c>
      <c r="AR217">
        <v>0</v>
      </c>
      <c r="AS217">
        <v>0</v>
      </c>
      <c r="AT217">
        <v>70</v>
      </c>
      <c r="AU217">
        <v>10</v>
      </c>
      <c r="AV217">
        <v>1</v>
      </c>
      <c r="AW217">
        <v>1</v>
      </c>
      <c r="AZ217">
        <v>1</v>
      </c>
      <c r="BA217">
        <v>1</v>
      </c>
      <c r="BB217">
        <v>1</v>
      </c>
      <c r="BC217">
        <v>1</v>
      </c>
      <c r="BD217" t="s">
        <v>3</v>
      </c>
      <c r="BE217" t="s">
        <v>3</v>
      </c>
      <c r="BF217" t="s">
        <v>3</v>
      </c>
      <c r="BG217" t="s">
        <v>3</v>
      </c>
      <c r="BH217">
        <v>0</v>
      </c>
      <c r="BI217">
        <v>4</v>
      </c>
      <c r="BJ217" t="s">
        <v>202</v>
      </c>
      <c r="BM217">
        <v>0</v>
      </c>
      <c r="BN217">
        <v>0</v>
      </c>
      <c r="BO217" t="s">
        <v>3</v>
      </c>
      <c r="BP217">
        <v>0</v>
      </c>
      <c r="BQ217">
        <v>1</v>
      </c>
      <c r="BR217">
        <v>0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 t="s">
        <v>3</v>
      </c>
      <c r="BZ217">
        <v>70</v>
      </c>
      <c r="CA217">
        <v>10</v>
      </c>
      <c r="CB217" t="s">
        <v>3</v>
      </c>
      <c r="CE217">
        <v>0</v>
      </c>
      <c r="CF217">
        <v>0</v>
      </c>
      <c r="CG217">
        <v>0</v>
      </c>
      <c r="CM217">
        <v>0</v>
      </c>
      <c r="CN217" t="s">
        <v>3</v>
      </c>
      <c r="CO217">
        <v>0</v>
      </c>
      <c r="CP217">
        <f t="shared" si="154"/>
        <v>2553</v>
      </c>
      <c r="CQ217">
        <f t="shared" si="155"/>
        <v>20.22</v>
      </c>
      <c r="CR217">
        <f t="shared" si="156"/>
        <v>551.33000000000004</v>
      </c>
      <c r="CS217">
        <f t="shared" si="157"/>
        <v>332.26</v>
      </c>
      <c r="CT217">
        <f t="shared" si="158"/>
        <v>704.95</v>
      </c>
      <c r="CU217">
        <f t="shared" si="159"/>
        <v>0</v>
      </c>
      <c r="CV217">
        <f t="shared" si="160"/>
        <v>1.1000000000000001</v>
      </c>
      <c r="CW217">
        <f t="shared" si="161"/>
        <v>0</v>
      </c>
      <c r="CX217">
        <f t="shared" si="162"/>
        <v>0</v>
      </c>
      <c r="CY217">
        <f t="shared" si="163"/>
        <v>986.93</v>
      </c>
      <c r="CZ217">
        <f t="shared" si="164"/>
        <v>140.99</v>
      </c>
      <c r="DC217" t="s">
        <v>3</v>
      </c>
      <c r="DD217" t="s">
        <v>3</v>
      </c>
      <c r="DE217" t="s">
        <v>3</v>
      </c>
      <c r="DF217" t="s">
        <v>3</v>
      </c>
      <c r="DG217" t="s">
        <v>3</v>
      </c>
      <c r="DH217" t="s">
        <v>3</v>
      </c>
      <c r="DI217" t="s">
        <v>3</v>
      </c>
      <c r="DJ217" t="s">
        <v>3</v>
      </c>
      <c r="DK217" t="s">
        <v>3</v>
      </c>
      <c r="DL217" t="s">
        <v>3</v>
      </c>
      <c r="DM217" t="s">
        <v>3</v>
      </c>
      <c r="DN217">
        <v>0</v>
      </c>
      <c r="DO217">
        <v>0</v>
      </c>
      <c r="DP217">
        <v>1</v>
      </c>
      <c r="DQ217">
        <v>1</v>
      </c>
      <c r="DU217">
        <v>1010</v>
      </c>
      <c r="DV217" t="s">
        <v>25</v>
      </c>
      <c r="DW217" t="s">
        <v>25</v>
      </c>
      <c r="DX217">
        <v>1</v>
      </c>
      <c r="DZ217" t="s">
        <v>3</v>
      </c>
      <c r="EA217" t="s">
        <v>3</v>
      </c>
      <c r="EB217" t="s">
        <v>3</v>
      </c>
      <c r="EC217" t="s">
        <v>3</v>
      </c>
      <c r="EE217">
        <v>63408733</v>
      </c>
      <c r="EF217">
        <v>1</v>
      </c>
      <c r="EG217" t="s">
        <v>28</v>
      </c>
      <c r="EH217">
        <v>0</v>
      </c>
      <c r="EI217" t="s">
        <v>3</v>
      </c>
      <c r="EJ217">
        <v>4</v>
      </c>
      <c r="EK217">
        <v>0</v>
      </c>
      <c r="EL217" t="s">
        <v>29</v>
      </c>
      <c r="EM217" t="s">
        <v>30</v>
      </c>
      <c r="EO217" t="s">
        <v>3</v>
      </c>
      <c r="EQ217">
        <v>1024</v>
      </c>
      <c r="ER217">
        <v>1276.5</v>
      </c>
      <c r="ES217">
        <v>20.22</v>
      </c>
      <c r="ET217">
        <v>551.33000000000004</v>
      </c>
      <c r="EU217">
        <v>332.26</v>
      </c>
      <c r="EV217">
        <v>704.95</v>
      </c>
      <c r="EW217">
        <v>1.1000000000000001</v>
      </c>
      <c r="EX217">
        <v>0</v>
      </c>
      <c r="EY217">
        <v>0</v>
      </c>
      <c r="FQ217">
        <v>0</v>
      </c>
      <c r="FR217">
        <v>0</v>
      </c>
      <c r="FS217">
        <v>0</v>
      </c>
      <c r="FX217">
        <v>70</v>
      </c>
      <c r="FY217">
        <v>10</v>
      </c>
      <c r="GA217" t="s">
        <v>3</v>
      </c>
      <c r="GD217">
        <v>0</v>
      </c>
      <c r="GF217">
        <v>1143793930</v>
      </c>
      <c r="GG217">
        <v>2</v>
      </c>
      <c r="GH217">
        <v>1</v>
      </c>
      <c r="GI217">
        <v>-2</v>
      </c>
      <c r="GJ217">
        <v>0</v>
      </c>
      <c r="GK217">
        <f>ROUND(R217*(R12)/100,2)</f>
        <v>717.68</v>
      </c>
      <c r="GL217">
        <f t="shared" si="165"/>
        <v>0</v>
      </c>
      <c r="GM217">
        <f t="shared" si="166"/>
        <v>4398.6000000000004</v>
      </c>
      <c r="GN217">
        <f t="shared" si="167"/>
        <v>0</v>
      </c>
      <c r="GO217">
        <f t="shared" si="168"/>
        <v>0</v>
      </c>
      <c r="GP217">
        <f t="shared" si="169"/>
        <v>4398.6000000000004</v>
      </c>
      <c r="GR217">
        <v>0</v>
      </c>
      <c r="GS217">
        <v>3</v>
      </c>
      <c r="GT217">
        <v>0</v>
      </c>
      <c r="GU217" t="s">
        <v>3</v>
      </c>
      <c r="GV217">
        <f t="shared" si="170"/>
        <v>0</v>
      </c>
      <c r="GW217">
        <v>1</v>
      </c>
      <c r="GX217">
        <f t="shared" si="171"/>
        <v>0</v>
      </c>
      <c r="HA217">
        <v>0</v>
      </c>
      <c r="HB217">
        <v>0</v>
      </c>
      <c r="HC217">
        <f t="shared" si="172"/>
        <v>0</v>
      </c>
      <c r="HE217" t="s">
        <v>3</v>
      </c>
      <c r="HF217" t="s">
        <v>3</v>
      </c>
      <c r="HM217" t="s">
        <v>3</v>
      </c>
      <c r="HN217" t="s">
        <v>3</v>
      </c>
      <c r="HO217" t="s">
        <v>3</v>
      </c>
      <c r="HP217" t="s">
        <v>3</v>
      </c>
      <c r="HQ217" t="s">
        <v>3</v>
      </c>
      <c r="HS217">
        <v>0</v>
      </c>
      <c r="IK217">
        <v>0</v>
      </c>
    </row>
    <row r="218" spans="1:245" x14ac:dyDescent="0.2">
      <c r="A218">
        <v>17</v>
      </c>
      <c r="B218">
        <v>1</v>
      </c>
      <c r="C218">
        <f>ROW(SmtRes!A141)</f>
        <v>141</v>
      </c>
      <c r="D218">
        <f>ROW(EtalonRes!A141)</f>
        <v>141</v>
      </c>
      <c r="E218" t="s">
        <v>3</v>
      </c>
      <c r="F218" t="s">
        <v>197</v>
      </c>
      <c r="G218" t="s">
        <v>211</v>
      </c>
      <c r="H218" t="s">
        <v>25</v>
      </c>
      <c r="I218">
        <v>8</v>
      </c>
      <c r="J218">
        <v>0</v>
      </c>
      <c r="K218">
        <v>8</v>
      </c>
      <c r="O218">
        <f t="shared" si="134"/>
        <v>8381.2000000000007</v>
      </c>
      <c r="P218">
        <f t="shared" si="135"/>
        <v>161.76</v>
      </c>
      <c r="Q218">
        <f t="shared" si="136"/>
        <v>3859.28</v>
      </c>
      <c r="R218">
        <f t="shared" si="137"/>
        <v>2325.84</v>
      </c>
      <c r="S218">
        <f t="shared" si="138"/>
        <v>4360.16</v>
      </c>
      <c r="T218">
        <f t="shared" si="139"/>
        <v>0</v>
      </c>
      <c r="U218">
        <f t="shared" si="140"/>
        <v>6.8</v>
      </c>
      <c r="V218">
        <f t="shared" si="141"/>
        <v>0</v>
      </c>
      <c r="W218">
        <f t="shared" si="142"/>
        <v>0</v>
      </c>
      <c r="X218">
        <f t="shared" si="143"/>
        <v>3052.11</v>
      </c>
      <c r="Y218">
        <f t="shared" si="144"/>
        <v>436.02</v>
      </c>
      <c r="AA218">
        <v>-1</v>
      </c>
      <c r="AB218">
        <f t="shared" si="145"/>
        <v>1047.6500000000001</v>
      </c>
      <c r="AC218">
        <f t="shared" si="146"/>
        <v>20.22</v>
      </c>
      <c r="AD218">
        <f t="shared" si="147"/>
        <v>482.41</v>
      </c>
      <c r="AE218">
        <f t="shared" si="148"/>
        <v>290.73</v>
      </c>
      <c r="AF218">
        <f t="shared" si="149"/>
        <v>545.02</v>
      </c>
      <c r="AG218">
        <f t="shared" si="150"/>
        <v>0</v>
      </c>
      <c r="AH218">
        <f t="shared" si="151"/>
        <v>0.85</v>
      </c>
      <c r="AI218">
        <f t="shared" si="152"/>
        <v>0</v>
      </c>
      <c r="AJ218">
        <f t="shared" si="153"/>
        <v>0</v>
      </c>
      <c r="AK218">
        <v>1047.6500000000001</v>
      </c>
      <c r="AL218">
        <v>20.22</v>
      </c>
      <c r="AM218">
        <v>482.41</v>
      </c>
      <c r="AN218">
        <v>290.73</v>
      </c>
      <c r="AO218">
        <v>545.02</v>
      </c>
      <c r="AP218">
        <v>0</v>
      </c>
      <c r="AQ218">
        <v>0.85</v>
      </c>
      <c r="AR218">
        <v>0</v>
      </c>
      <c r="AS218">
        <v>0</v>
      </c>
      <c r="AT218">
        <v>70</v>
      </c>
      <c r="AU218">
        <v>10</v>
      </c>
      <c r="AV218">
        <v>1</v>
      </c>
      <c r="AW218">
        <v>1</v>
      </c>
      <c r="AZ218">
        <v>1</v>
      </c>
      <c r="BA218">
        <v>1</v>
      </c>
      <c r="BB218">
        <v>1</v>
      </c>
      <c r="BC218">
        <v>1</v>
      </c>
      <c r="BD218" t="s">
        <v>3</v>
      </c>
      <c r="BE218" t="s">
        <v>3</v>
      </c>
      <c r="BF218" t="s">
        <v>3</v>
      </c>
      <c r="BG218" t="s">
        <v>3</v>
      </c>
      <c r="BH218">
        <v>0</v>
      </c>
      <c r="BI218">
        <v>4</v>
      </c>
      <c r="BJ218" t="s">
        <v>199</v>
      </c>
      <c r="BM218">
        <v>0</v>
      </c>
      <c r="BN218">
        <v>0</v>
      </c>
      <c r="BO218" t="s">
        <v>3</v>
      </c>
      <c r="BP218">
        <v>0</v>
      </c>
      <c r="BQ218">
        <v>1</v>
      </c>
      <c r="BR218">
        <v>0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 t="s">
        <v>3</v>
      </c>
      <c r="BZ218">
        <v>70</v>
      </c>
      <c r="CA218">
        <v>10</v>
      </c>
      <c r="CB218" t="s">
        <v>3</v>
      </c>
      <c r="CE218">
        <v>0</v>
      </c>
      <c r="CF218">
        <v>0</v>
      </c>
      <c r="CG218">
        <v>0</v>
      </c>
      <c r="CM218">
        <v>0</v>
      </c>
      <c r="CN218" t="s">
        <v>3</v>
      </c>
      <c r="CO218">
        <v>0</v>
      </c>
      <c r="CP218">
        <f t="shared" si="154"/>
        <v>8381.2000000000007</v>
      </c>
      <c r="CQ218">
        <f t="shared" si="155"/>
        <v>20.22</v>
      </c>
      <c r="CR218">
        <f t="shared" si="156"/>
        <v>482.41</v>
      </c>
      <c r="CS218">
        <f t="shared" si="157"/>
        <v>290.73</v>
      </c>
      <c r="CT218">
        <f t="shared" si="158"/>
        <v>545.02</v>
      </c>
      <c r="CU218">
        <f t="shared" si="159"/>
        <v>0</v>
      </c>
      <c r="CV218">
        <f t="shared" si="160"/>
        <v>0.85</v>
      </c>
      <c r="CW218">
        <f t="shared" si="161"/>
        <v>0</v>
      </c>
      <c r="CX218">
        <f t="shared" si="162"/>
        <v>0</v>
      </c>
      <c r="CY218">
        <f t="shared" si="163"/>
        <v>3052.1120000000001</v>
      </c>
      <c r="CZ218">
        <f t="shared" si="164"/>
        <v>436.01599999999996</v>
      </c>
      <c r="DC218" t="s">
        <v>3</v>
      </c>
      <c r="DD218" t="s">
        <v>3</v>
      </c>
      <c r="DE218" t="s">
        <v>3</v>
      </c>
      <c r="DF218" t="s">
        <v>3</v>
      </c>
      <c r="DG218" t="s">
        <v>3</v>
      </c>
      <c r="DH218" t="s">
        <v>3</v>
      </c>
      <c r="DI218" t="s">
        <v>3</v>
      </c>
      <c r="DJ218" t="s">
        <v>3</v>
      </c>
      <c r="DK218" t="s">
        <v>3</v>
      </c>
      <c r="DL218" t="s">
        <v>3</v>
      </c>
      <c r="DM218" t="s">
        <v>3</v>
      </c>
      <c r="DN218">
        <v>0</v>
      </c>
      <c r="DO218">
        <v>0</v>
      </c>
      <c r="DP218">
        <v>1</v>
      </c>
      <c r="DQ218">
        <v>1</v>
      </c>
      <c r="DU218">
        <v>1010</v>
      </c>
      <c r="DV218" t="s">
        <v>25</v>
      </c>
      <c r="DW218" t="s">
        <v>25</v>
      </c>
      <c r="DX218">
        <v>1</v>
      </c>
      <c r="DZ218" t="s">
        <v>3</v>
      </c>
      <c r="EA218" t="s">
        <v>3</v>
      </c>
      <c r="EB218" t="s">
        <v>3</v>
      </c>
      <c r="EC218" t="s">
        <v>3</v>
      </c>
      <c r="EE218">
        <v>63408733</v>
      </c>
      <c r="EF218">
        <v>1</v>
      </c>
      <c r="EG218" t="s">
        <v>28</v>
      </c>
      <c r="EH218">
        <v>0</v>
      </c>
      <c r="EI218" t="s">
        <v>3</v>
      </c>
      <c r="EJ218">
        <v>4</v>
      </c>
      <c r="EK218">
        <v>0</v>
      </c>
      <c r="EL218" t="s">
        <v>29</v>
      </c>
      <c r="EM218" t="s">
        <v>30</v>
      </c>
      <c r="EO218" t="s">
        <v>3</v>
      </c>
      <c r="EQ218">
        <v>1024</v>
      </c>
      <c r="ER218">
        <v>1047.6500000000001</v>
      </c>
      <c r="ES218">
        <v>20.22</v>
      </c>
      <c r="ET218">
        <v>482.41</v>
      </c>
      <c r="EU218">
        <v>290.73</v>
      </c>
      <c r="EV218">
        <v>545.02</v>
      </c>
      <c r="EW218">
        <v>0.85</v>
      </c>
      <c r="EX218">
        <v>0</v>
      </c>
      <c r="EY218">
        <v>0</v>
      </c>
      <c r="FQ218">
        <v>0</v>
      </c>
      <c r="FR218">
        <v>0</v>
      </c>
      <c r="FS218">
        <v>0</v>
      </c>
      <c r="FX218">
        <v>70</v>
      </c>
      <c r="FY218">
        <v>10</v>
      </c>
      <c r="GA218" t="s">
        <v>3</v>
      </c>
      <c r="GD218">
        <v>0</v>
      </c>
      <c r="GF218">
        <v>-800777230</v>
      </c>
      <c r="GG218">
        <v>2</v>
      </c>
      <c r="GH218">
        <v>1</v>
      </c>
      <c r="GI218">
        <v>-2</v>
      </c>
      <c r="GJ218">
        <v>0</v>
      </c>
      <c r="GK218">
        <f>ROUND(R218*(R12)/100,2)</f>
        <v>2511.91</v>
      </c>
      <c r="GL218">
        <f t="shared" si="165"/>
        <v>0</v>
      </c>
      <c r="GM218">
        <f t="shared" si="166"/>
        <v>14381.24</v>
      </c>
      <c r="GN218">
        <f t="shared" si="167"/>
        <v>0</v>
      </c>
      <c r="GO218">
        <f t="shared" si="168"/>
        <v>0</v>
      </c>
      <c r="GP218">
        <f t="shared" si="169"/>
        <v>14381.24</v>
      </c>
      <c r="GR218">
        <v>0</v>
      </c>
      <c r="GS218">
        <v>3</v>
      </c>
      <c r="GT218">
        <v>0</v>
      </c>
      <c r="GU218" t="s">
        <v>3</v>
      </c>
      <c r="GV218">
        <f t="shared" si="170"/>
        <v>0</v>
      </c>
      <c r="GW218">
        <v>1</v>
      </c>
      <c r="GX218">
        <f t="shared" si="171"/>
        <v>0</v>
      </c>
      <c r="HA218">
        <v>0</v>
      </c>
      <c r="HB218">
        <v>0</v>
      </c>
      <c r="HC218">
        <f t="shared" si="172"/>
        <v>0</v>
      </c>
      <c r="HE218" t="s">
        <v>3</v>
      </c>
      <c r="HF218" t="s">
        <v>3</v>
      </c>
      <c r="HM218" t="s">
        <v>3</v>
      </c>
      <c r="HN218" t="s">
        <v>3</v>
      </c>
      <c r="HO218" t="s">
        <v>3</v>
      </c>
      <c r="HP218" t="s">
        <v>3</v>
      </c>
      <c r="HQ218" t="s">
        <v>3</v>
      </c>
      <c r="HS218">
        <v>0</v>
      </c>
      <c r="IK218">
        <v>0</v>
      </c>
    </row>
    <row r="219" spans="1:245" x14ac:dyDescent="0.2">
      <c r="A219">
        <v>17</v>
      </c>
      <c r="B219">
        <v>1</v>
      </c>
      <c r="C219">
        <f>ROW(SmtRes!A146)</f>
        <v>146</v>
      </c>
      <c r="D219">
        <f>ROW(EtalonRes!A146)</f>
        <v>146</v>
      </c>
      <c r="E219" t="s">
        <v>3</v>
      </c>
      <c r="F219" t="s">
        <v>197</v>
      </c>
      <c r="G219" t="s">
        <v>212</v>
      </c>
      <c r="H219" t="s">
        <v>25</v>
      </c>
      <c r="I219">
        <v>4</v>
      </c>
      <c r="J219">
        <v>0</v>
      </c>
      <c r="K219">
        <v>4</v>
      </c>
      <c r="O219">
        <f t="shared" si="134"/>
        <v>4190.6000000000004</v>
      </c>
      <c r="P219">
        <f t="shared" si="135"/>
        <v>80.88</v>
      </c>
      <c r="Q219">
        <f t="shared" si="136"/>
        <v>1929.64</v>
      </c>
      <c r="R219">
        <f t="shared" si="137"/>
        <v>1162.92</v>
      </c>
      <c r="S219">
        <f t="shared" si="138"/>
        <v>2180.08</v>
      </c>
      <c r="T219">
        <f t="shared" si="139"/>
        <v>0</v>
      </c>
      <c r="U219">
        <f t="shared" si="140"/>
        <v>3.4</v>
      </c>
      <c r="V219">
        <f t="shared" si="141"/>
        <v>0</v>
      </c>
      <c r="W219">
        <f t="shared" si="142"/>
        <v>0</v>
      </c>
      <c r="X219">
        <f t="shared" si="143"/>
        <v>1526.06</v>
      </c>
      <c r="Y219">
        <f t="shared" si="144"/>
        <v>218.01</v>
      </c>
      <c r="AA219">
        <v>-1</v>
      </c>
      <c r="AB219">
        <f t="shared" si="145"/>
        <v>1047.6500000000001</v>
      </c>
      <c r="AC219">
        <f t="shared" si="146"/>
        <v>20.22</v>
      </c>
      <c r="AD219">
        <f t="shared" si="147"/>
        <v>482.41</v>
      </c>
      <c r="AE219">
        <f t="shared" si="148"/>
        <v>290.73</v>
      </c>
      <c r="AF219">
        <f t="shared" si="149"/>
        <v>545.02</v>
      </c>
      <c r="AG219">
        <f t="shared" si="150"/>
        <v>0</v>
      </c>
      <c r="AH219">
        <f t="shared" si="151"/>
        <v>0.85</v>
      </c>
      <c r="AI219">
        <f t="shared" si="152"/>
        <v>0</v>
      </c>
      <c r="AJ219">
        <f t="shared" si="153"/>
        <v>0</v>
      </c>
      <c r="AK219">
        <v>1047.6500000000001</v>
      </c>
      <c r="AL219">
        <v>20.22</v>
      </c>
      <c r="AM219">
        <v>482.41</v>
      </c>
      <c r="AN219">
        <v>290.73</v>
      </c>
      <c r="AO219">
        <v>545.02</v>
      </c>
      <c r="AP219">
        <v>0</v>
      </c>
      <c r="AQ219">
        <v>0.85</v>
      </c>
      <c r="AR219">
        <v>0</v>
      </c>
      <c r="AS219">
        <v>0</v>
      </c>
      <c r="AT219">
        <v>70</v>
      </c>
      <c r="AU219">
        <v>10</v>
      </c>
      <c r="AV219">
        <v>1</v>
      </c>
      <c r="AW219">
        <v>1</v>
      </c>
      <c r="AZ219">
        <v>1</v>
      </c>
      <c r="BA219">
        <v>1</v>
      </c>
      <c r="BB219">
        <v>1</v>
      </c>
      <c r="BC219">
        <v>1</v>
      </c>
      <c r="BD219" t="s">
        <v>3</v>
      </c>
      <c r="BE219" t="s">
        <v>3</v>
      </c>
      <c r="BF219" t="s">
        <v>3</v>
      </c>
      <c r="BG219" t="s">
        <v>3</v>
      </c>
      <c r="BH219">
        <v>0</v>
      </c>
      <c r="BI219">
        <v>4</v>
      </c>
      <c r="BJ219" t="s">
        <v>199</v>
      </c>
      <c r="BM219">
        <v>0</v>
      </c>
      <c r="BN219">
        <v>0</v>
      </c>
      <c r="BO219" t="s">
        <v>3</v>
      </c>
      <c r="BP219">
        <v>0</v>
      </c>
      <c r="BQ219">
        <v>1</v>
      </c>
      <c r="BR219">
        <v>0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 t="s">
        <v>3</v>
      </c>
      <c r="BZ219">
        <v>70</v>
      </c>
      <c r="CA219">
        <v>10</v>
      </c>
      <c r="CB219" t="s">
        <v>3</v>
      </c>
      <c r="CE219">
        <v>0</v>
      </c>
      <c r="CF219">
        <v>0</v>
      </c>
      <c r="CG219">
        <v>0</v>
      </c>
      <c r="CM219">
        <v>0</v>
      </c>
      <c r="CN219" t="s">
        <v>3</v>
      </c>
      <c r="CO219">
        <v>0</v>
      </c>
      <c r="CP219">
        <f t="shared" si="154"/>
        <v>4190.6000000000004</v>
      </c>
      <c r="CQ219">
        <f t="shared" si="155"/>
        <v>20.22</v>
      </c>
      <c r="CR219">
        <f t="shared" si="156"/>
        <v>482.41</v>
      </c>
      <c r="CS219">
        <f t="shared" si="157"/>
        <v>290.73</v>
      </c>
      <c r="CT219">
        <f t="shared" si="158"/>
        <v>545.02</v>
      </c>
      <c r="CU219">
        <f t="shared" si="159"/>
        <v>0</v>
      </c>
      <c r="CV219">
        <f t="shared" si="160"/>
        <v>0.85</v>
      </c>
      <c r="CW219">
        <f t="shared" si="161"/>
        <v>0</v>
      </c>
      <c r="CX219">
        <f t="shared" si="162"/>
        <v>0</v>
      </c>
      <c r="CY219">
        <f t="shared" si="163"/>
        <v>1526.056</v>
      </c>
      <c r="CZ219">
        <f t="shared" si="164"/>
        <v>218.00799999999998</v>
      </c>
      <c r="DC219" t="s">
        <v>3</v>
      </c>
      <c r="DD219" t="s">
        <v>3</v>
      </c>
      <c r="DE219" t="s">
        <v>3</v>
      </c>
      <c r="DF219" t="s">
        <v>3</v>
      </c>
      <c r="DG219" t="s">
        <v>3</v>
      </c>
      <c r="DH219" t="s">
        <v>3</v>
      </c>
      <c r="DI219" t="s">
        <v>3</v>
      </c>
      <c r="DJ219" t="s">
        <v>3</v>
      </c>
      <c r="DK219" t="s">
        <v>3</v>
      </c>
      <c r="DL219" t="s">
        <v>3</v>
      </c>
      <c r="DM219" t="s">
        <v>3</v>
      </c>
      <c r="DN219">
        <v>0</v>
      </c>
      <c r="DO219">
        <v>0</v>
      </c>
      <c r="DP219">
        <v>1</v>
      </c>
      <c r="DQ219">
        <v>1</v>
      </c>
      <c r="DU219">
        <v>1010</v>
      </c>
      <c r="DV219" t="s">
        <v>25</v>
      </c>
      <c r="DW219" t="s">
        <v>25</v>
      </c>
      <c r="DX219">
        <v>1</v>
      </c>
      <c r="DZ219" t="s">
        <v>3</v>
      </c>
      <c r="EA219" t="s">
        <v>3</v>
      </c>
      <c r="EB219" t="s">
        <v>3</v>
      </c>
      <c r="EC219" t="s">
        <v>3</v>
      </c>
      <c r="EE219">
        <v>63408733</v>
      </c>
      <c r="EF219">
        <v>1</v>
      </c>
      <c r="EG219" t="s">
        <v>28</v>
      </c>
      <c r="EH219">
        <v>0</v>
      </c>
      <c r="EI219" t="s">
        <v>3</v>
      </c>
      <c r="EJ219">
        <v>4</v>
      </c>
      <c r="EK219">
        <v>0</v>
      </c>
      <c r="EL219" t="s">
        <v>29</v>
      </c>
      <c r="EM219" t="s">
        <v>30</v>
      </c>
      <c r="EO219" t="s">
        <v>3</v>
      </c>
      <c r="EQ219">
        <v>1024</v>
      </c>
      <c r="ER219">
        <v>1047.6500000000001</v>
      </c>
      <c r="ES219">
        <v>20.22</v>
      </c>
      <c r="ET219">
        <v>482.41</v>
      </c>
      <c r="EU219">
        <v>290.73</v>
      </c>
      <c r="EV219">
        <v>545.02</v>
      </c>
      <c r="EW219">
        <v>0.85</v>
      </c>
      <c r="EX219">
        <v>0</v>
      </c>
      <c r="EY219">
        <v>0</v>
      </c>
      <c r="FQ219">
        <v>0</v>
      </c>
      <c r="FR219">
        <v>0</v>
      </c>
      <c r="FS219">
        <v>0</v>
      </c>
      <c r="FX219">
        <v>70</v>
      </c>
      <c r="FY219">
        <v>10</v>
      </c>
      <c r="GA219" t="s">
        <v>3</v>
      </c>
      <c r="GD219">
        <v>0</v>
      </c>
      <c r="GF219">
        <v>2030700233</v>
      </c>
      <c r="GG219">
        <v>2</v>
      </c>
      <c r="GH219">
        <v>1</v>
      </c>
      <c r="GI219">
        <v>-2</v>
      </c>
      <c r="GJ219">
        <v>0</v>
      </c>
      <c r="GK219">
        <f>ROUND(R219*(R12)/100,2)</f>
        <v>1255.95</v>
      </c>
      <c r="GL219">
        <f t="shared" si="165"/>
        <v>0</v>
      </c>
      <c r="GM219">
        <f t="shared" si="166"/>
        <v>7190.62</v>
      </c>
      <c r="GN219">
        <f t="shared" si="167"/>
        <v>0</v>
      </c>
      <c r="GO219">
        <f t="shared" si="168"/>
        <v>0</v>
      </c>
      <c r="GP219">
        <f t="shared" si="169"/>
        <v>7190.62</v>
      </c>
      <c r="GR219">
        <v>0</v>
      </c>
      <c r="GS219">
        <v>3</v>
      </c>
      <c r="GT219">
        <v>0</v>
      </c>
      <c r="GU219" t="s">
        <v>3</v>
      </c>
      <c r="GV219">
        <f t="shared" si="170"/>
        <v>0</v>
      </c>
      <c r="GW219">
        <v>1</v>
      </c>
      <c r="GX219">
        <f t="shared" si="171"/>
        <v>0</v>
      </c>
      <c r="HA219">
        <v>0</v>
      </c>
      <c r="HB219">
        <v>0</v>
      </c>
      <c r="HC219">
        <f t="shared" si="172"/>
        <v>0</v>
      </c>
      <c r="HE219" t="s">
        <v>3</v>
      </c>
      <c r="HF219" t="s">
        <v>3</v>
      </c>
      <c r="HM219" t="s">
        <v>3</v>
      </c>
      <c r="HN219" t="s">
        <v>3</v>
      </c>
      <c r="HO219" t="s">
        <v>3</v>
      </c>
      <c r="HP219" t="s">
        <v>3</v>
      </c>
      <c r="HQ219" t="s">
        <v>3</v>
      </c>
      <c r="HS219">
        <v>0</v>
      </c>
      <c r="IK219">
        <v>0</v>
      </c>
    </row>
    <row r="220" spans="1:245" x14ac:dyDescent="0.2">
      <c r="A220">
        <v>17</v>
      </c>
      <c r="B220">
        <v>1</v>
      </c>
      <c r="C220">
        <f>ROW(SmtRes!A151)</f>
        <v>151</v>
      </c>
      <c r="D220">
        <f>ROW(EtalonRes!A151)</f>
        <v>151</v>
      </c>
      <c r="E220" t="s">
        <v>3</v>
      </c>
      <c r="F220" t="s">
        <v>197</v>
      </c>
      <c r="G220" t="s">
        <v>213</v>
      </c>
      <c r="H220" t="s">
        <v>25</v>
      </c>
      <c r="I220">
        <v>5</v>
      </c>
      <c r="J220">
        <v>0</v>
      </c>
      <c r="K220">
        <v>5</v>
      </c>
      <c r="O220">
        <f t="shared" si="134"/>
        <v>5238.25</v>
      </c>
      <c r="P220">
        <f t="shared" si="135"/>
        <v>101.1</v>
      </c>
      <c r="Q220">
        <f t="shared" si="136"/>
        <v>2412.0500000000002</v>
      </c>
      <c r="R220">
        <f t="shared" si="137"/>
        <v>1453.65</v>
      </c>
      <c r="S220">
        <f t="shared" si="138"/>
        <v>2725.1</v>
      </c>
      <c r="T220">
        <f t="shared" si="139"/>
        <v>0</v>
      </c>
      <c r="U220">
        <f t="shared" si="140"/>
        <v>4.25</v>
      </c>
      <c r="V220">
        <f t="shared" si="141"/>
        <v>0</v>
      </c>
      <c r="W220">
        <f t="shared" si="142"/>
        <v>0</v>
      </c>
      <c r="X220">
        <f t="shared" si="143"/>
        <v>1907.57</v>
      </c>
      <c r="Y220">
        <f t="shared" si="144"/>
        <v>272.51</v>
      </c>
      <c r="AA220">
        <v>-1</v>
      </c>
      <c r="AB220">
        <f t="shared" si="145"/>
        <v>1047.6500000000001</v>
      </c>
      <c r="AC220">
        <f t="shared" si="146"/>
        <v>20.22</v>
      </c>
      <c r="AD220">
        <f t="shared" si="147"/>
        <v>482.41</v>
      </c>
      <c r="AE220">
        <f t="shared" si="148"/>
        <v>290.73</v>
      </c>
      <c r="AF220">
        <f t="shared" si="149"/>
        <v>545.02</v>
      </c>
      <c r="AG220">
        <f t="shared" si="150"/>
        <v>0</v>
      </c>
      <c r="AH220">
        <f t="shared" si="151"/>
        <v>0.85</v>
      </c>
      <c r="AI220">
        <f t="shared" si="152"/>
        <v>0</v>
      </c>
      <c r="AJ220">
        <f t="shared" si="153"/>
        <v>0</v>
      </c>
      <c r="AK220">
        <v>1047.6500000000001</v>
      </c>
      <c r="AL220">
        <v>20.22</v>
      </c>
      <c r="AM220">
        <v>482.41</v>
      </c>
      <c r="AN220">
        <v>290.73</v>
      </c>
      <c r="AO220">
        <v>545.02</v>
      </c>
      <c r="AP220">
        <v>0</v>
      </c>
      <c r="AQ220">
        <v>0.85</v>
      </c>
      <c r="AR220">
        <v>0</v>
      </c>
      <c r="AS220">
        <v>0</v>
      </c>
      <c r="AT220">
        <v>70</v>
      </c>
      <c r="AU220">
        <v>10</v>
      </c>
      <c r="AV220">
        <v>1</v>
      </c>
      <c r="AW220">
        <v>1</v>
      </c>
      <c r="AZ220">
        <v>1</v>
      </c>
      <c r="BA220">
        <v>1</v>
      </c>
      <c r="BB220">
        <v>1</v>
      </c>
      <c r="BC220">
        <v>1</v>
      </c>
      <c r="BD220" t="s">
        <v>3</v>
      </c>
      <c r="BE220" t="s">
        <v>3</v>
      </c>
      <c r="BF220" t="s">
        <v>3</v>
      </c>
      <c r="BG220" t="s">
        <v>3</v>
      </c>
      <c r="BH220">
        <v>0</v>
      </c>
      <c r="BI220">
        <v>4</v>
      </c>
      <c r="BJ220" t="s">
        <v>199</v>
      </c>
      <c r="BM220">
        <v>0</v>
      </c>
      <c r="BN220">
        <v>0</v>
      </c>
      <c r="BO220" t="s">
        <v>3</v>
      </c>
      <c r="BP220">
        <v>0</v>
      </c>
      <c r="BQ220">
        <v>1</v>
      </c>
      <c r="BR220">
        <v>0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 t="s">
        <v>3</v>
      </c>
      <c r="BZ220">
        <v>70</v>
      </c>
      <c r="CA220">
        <v>10</v>
      </c>
      <c r="CB220" t="s">
        <v>3</v>
      </c>
      <c r="CE220">
        <v>0</v>
      </c>
      <c r="CF220">
        <v>0</v>
      </c>
      <c r="CG220">
        <v>0</v>
      </c>
      <c r="CM220">
        <v>0</v>
      </c>
      <c r="CN220" t="s">
        <v>3</v>
      </c>
      <c r="CO220">
        <v>0</v>
      </c>
      <c r="CP220">
        <f t="shared" si="154"/>
        <v>5238.25</v>
      </c>
      <c r="CQ220">
        <f t="shared" si="155"/>
        <v>20.22</v>
      </c>
      <c r="CR220">
        <f t="shared" si="156"/>
        <v>482.41</v>
      </c>
      <c r="CS220">
        <f t="shared" si="157"/>
        <v>290.73</v>
      </c>
      <c r="CT220">
        <f t="shared" si="158"/>
        <v>545.02</v>
      </c>
      <c r="CU220">
        <f t="shared" si="159"/>
        <v>0</v>
      </c>
      <c r="CV220">
        <f t="shared" si="160"/>
        <v>0.85</v>
      </c>
      <c r="CW220">
        <f t="shared" si="161"/>
        <v>0</v>
      </c>
      <c r="CX220">
        <f t="shared" si="162"/>
        <v>0</v>
      </c>
      <c r="CY220">
        <f t="shared" si="163"/>
        <v>1907.57</v>
      </c>
      <c r="CZ220">
        <f t="shared" si="164"/>
        <v>272.51</v>
      </c>
      <c r="DC220" t="s">
        <v>3</v>
      </c>
      <c r="DD220" t="s">
        <v>3</v>
      </c>
      <c r="DE220" t="s">
        <v>3</v>
      </c>
      <c r="DF220" t="s">
        <v>3</v>
      </c>
      <c r="DG220" t="s">
        <v>3</v>
      </c>
      <c r="DH220" t="s">
        <v>3</v>
      </c>
      <c r="DI220" t="s">
        <v>3</v>
      </c>
      <c r="DJ220" t="s">
        <v>3</v>
      </c>
      <c r="DK220" t="s">
        <v>3</v>
      </c>
      <c r="DL220" t="s">
        <v>3</v>
      </c>
      <c r="DM220" t="s">
        <v>3</v>
      </c>
      <c r="DN220">
        <v>0</v>
      </c>
      <c r="DO220">
        <v>0</v>
      </c>
      <c r="DP220">
        <v>1</v>
      </c>
      <c r="DQ220">
        <v>1</v>
      </c>
      <c r="DU220">
        <v>1010</v>
      </c>
      <c r="DV220" t="s">
        <v>25</v>
      </c>
      <c r="DW220" t="s">
        <v>25</v>
      </c>
      <c r="DX220">
        <v>1</v>
      </c>
      <c r="DZ220" t="s">
        <v>3</v>
      </c>
      <c r="EA220" t="s">
        <v>3</v>
      </c>
      <c r="EB220" t="s">
        <v>3</v>
      </c>
      <c r="EC220" t="s">
        <v>3</v>
      </c>
      <c r="EE220">
        <v>63408733</v>
      </c>
      <c r="EF220">
        <v>1</v>
      </c>
      <c r="EG220" t="s">
        <v>28</v>
      </c>
      <c r="EH220">
        <v>0</v>
      </c>
      <c r="EI220" t="s">
        <v>3</v>
      </c>
      <c r="EJ220">
        <v>4</v>
      </c>
      <c r="EK220">
        <v>0</v>
      </c>
      <c r="EL220" t="s">
        <v>29</v>
      </c>
      <c r="EM220" t="s">
        <v>30</v>
      </c>
      <c r="EO220" t="s">
        <v>3</v>
      </c>
      <c r="EQ220">
        <v>1024</v>
      </c>
      <c r="ER220">
        <v>1047.6500000000001</v>
      </c>
      <c r="ES220">
        <v>20.22</v>
      </c>
      <c r="ET220">
        <v>482.41</v>
      </c>
      <c r="EU220">
        <v>290.73</v>
      </c>
      <c r="EV220">
        <v>545.02</v>
      </c>
      <c r="EW220">
        <v>0.85</v>
      </c>
      <c r="EX220">
        <v>0</v>
      </c>
      <c r="EY220">
        <v>0</v>
      </c>
      <c r="FQ220">
        <v>0</v>
      </c>
      <c r="FR220">
        <v>0</v>
      </c>
      <c r="FS220">
        <v>0</v>
      </c>
      <c r="FX220">
        <v>70</v>
      </c>
      <c r="FY220">
        <v>10</v>
      </c>
      <c r="GA220" t="s">
        <v>3</v>
      </c>
      <c r="GD220">
        <v>0</v>
      </c>
      <c r="GF220">
        <v>794159011</v>
      </c>
      <c r="GG220">
        <v>2</v>
      </c>
      <c r="GH220">
        <v>1</v>
      </c>
      <c r="GI220">
        <v>-2</v>
      </c>
      <c r="GJ220">
        <v>0</v>
      </c>
      <c r="GK220">
        <f>ROUND(R220*(R12)/100,2)</f>
        <v>1569.94</v>
      </c>
      <c r="GL220">
        <f t="shared" si="165"/>
        <v>0</v>
      </c>
      <c r="GM220">
        <f t="shared" si="166"/>
        <v>8988.27</v>
      </c>
      <c r="GN220">
        <f t="shared" si="167"/>
        <v>0</v>
      </c>
      <c r="GO220">
        <f t="shared" si="168"/>
        <v>0</v>
      </c>
      <c r="GP220">
        <f t="shared" si="169"/>
        <v>8988.27</v>
      </c>
      <c r="GR220">
        <v>0</v>
      </c>
      <c r="GS220">
        <v>3</v>
      </c>
      <c r="GT220">
        <v>0</v>
      </c>
      <c r="GU220" t="s">
        <v>3</v>
      </c>
      <c r="GV220">
        <f t="shared" si="170"/>
        <v>0</v>
      </c>
      <c r="GW220">
        <v>1</v>
      </c>
      <c r="GX220">
        <f t="shared" si="171"/>
        <v>0</v>
      </c>
      <c r="HA220">
        <v>0</v>
      </c>
      <c r="HB220">
        <v>0</v>
      </c>
      <c r="HC220">
        <f t="shared" si="172"/>
        <v>0</v>
      </c>
      <c r="HE220" t="s">
        <v>3</v>
      </c>
      <c r="HF220" t="s">
        <v>3</v>
      </c>
      <c r="HM220" t="s">
        <v>3</v>
      </c>
      <c r="HN220" t="s">
        <v>3</v>
      </c>
      <c r="HO220" t="s">
        <v>3</v>
      </c>
      <c r="HP220" t="s">
        <v>3</v>
      </c>
      <c r="HQ220" t="s">
        <v>3</v>
      </c>
      <c r="HS220">
        <v>0</v>
      </c>
      <c r="IK220">
        <v>0</v>
      </c>
    </row>
    <row r="221" spans="1:245" x14ac:dyDescent="0.2">
      <c r="A221">
        <v>17</v>
      </c>
      <c r="B221">
        <v>1</v>
      </c>
      <c r="C221">
        <f>ROW(SmtRes!A153)</f>
        <v>153</v>
      </c>
      <c r="D221">
        <f>ROW(EtalonRes!A153)</f>
        <v>153</v>
      </c>
      <c r="E221" t="s">
        <v>3</v>
      </c>
      <c r="F221" t="s">
        <v>36</v>
      </c>
      <c r="G221" t="s">
        <v>196</v>
      </c>
      <c r="H221" t="s">
        <v>25</v>
      </c>
      <c r="I221">
        <v>19</v>
      </c>
      <c r="J221">
        <v>0</v>
      </c>
      <c r="K221">
        <v>19</v>
      </c>
      <c r="O221">
        <f t="shared" si="134"/>
        <v>2118.88</v>
      </c>
      <c r="P221">
        <f t="shared" si="135"/>
        <v>1.1399999999999999</v>
      </c>
      <c r="Q221">
        <f t="shared" si="136"/>
        <v>0</v>
      </c>
      <c r="R221">
        <f t="shared" si="137"/>
        <v>0</v>
      </c>
      <c r="S221">
        <f t="shared" si="138"/>
        <v>2117.7399999999998</v>
      </c>
      <c r="T221">
        <f t="shared" si="139"/>
        <v>0</v>
      </c>
      <c r="U221">
        <f t="shared" si="140"/>
        <v>3.04</v>
      </c>
      <c r="V221">
        <f t="shared" si="141"/>
        <v>0</v>
      </c>
      <c r="W221">
        <f t="shared" si="142"/>
        <v>0</v>
      </c>
      <c r="X221">
        <f t="shared" si="143"/>
        <v>1482.42</v>
      </c>
      <c r="Y221">
        <f t="shared" si="144"/>
        <v>211.77</v>
      </c>
      <c r="AA221">
        <v>-1</v>
      </c>
      <c r="AB221">
        <f t="shared" si="145"/>
        <v>111.52</v>
      </c>
      <c r="AC221">
        <f t="shared" si="146"/>
        <v>0.06</v>
      </c>
      <c r="AD221">
        <f t="shared" si="147"/>
        <v>0</v>
      </c>
      <c r="AE221">
        <f t="shared" si="148"/>
        <v>0</v>
      </c>
      <c r="AF221">
        <f t="shared" si="149"/>
        <v>111.46</v>
      </c>
      <c r="AG221">
        <f t="shared" si="150"/>
        <v>0</v>
      </c>
      <c r="AH221">
        <f t="shared" si="151"/>
        <v>0.16</v>
      </c>
      <c r="AI221">
        <f t="shared" si="152"/>
        <v>0</v>
      </c>
      <c r="AJ221">
        <f t="shared" si="153"/>
        <v>0</v>
      </c>
      <c r="AK221">
        <v>111.52</v>
      </c>
      <c r="AL221">
        <v>0.06</v>
      </c>
      <c r="AM221">
        <v>0</v>
      </c>
      <c r="AN221">
        <v>0</v>
      </c>
      <c r="AO221">
        <v>111.46</v>
      </c>
      <c r="AP221">
        <v>0</v>
      </c>
      <c r="AQ221">
        <v>0.16</v>
      </c>
      <c r="AR221">
        <v>0</v>
      </c>
      <c r="AS221">
        <v>0</v>
      </c>
      <c r="AT221">
        <v>70</v>
      </c>
      <c r="AU221">
        <v>10</v>
      </c>
      <c r="AV221">
        <v>1</v>
      </c>
      <c r="AW221">
        <v>1</v>
      </c>
      <c r="AZ221">
        <v>1</v>
      </c>
      <c r="BA221">
        <v>1</v>
      </c>
      <c r="BB221">
        <v>1</v>
      </c>
      <c r="BC221">
        <v>1</v>
      </c>
      <c r="BD221" t="s">
        <v>3</v>
      </c>
      <c r="BE221" t="s">
        <v>3</v>
      </c>
      <c r="BF221" t="s">
        <v>3</v>
      </c>
      <c r="BG221" t="s">
        <v>3</v>
      </c>
      <c r="BH221">
        <v>0</v>
      </c>
      <c r="BI221">
        <v>4</v>
      </c>
      <c r="BJ221" t="s">
        <v>38</v>
      </c>
      <c r="BM221">
        <v>0</v>
      </c>
      <c r="BN221">
        <v>0</v>
      </c>
      <c r="BO221" t="s">
        <v>3</v>
      </c>
      <c r="BP221">
        <v>0</v>
      </c>
      <c r="BQ221">
        <v>1</v>
      </c>
      <c r="BR221">
        <v>0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 t="s">
        <v>3</v>
      </c>
      <c r="BZ221">
        <v>70</v>
      </c>
      <c r="CA221">
        <v>10</v>
      </c>
      <c r="CB221" t="s">
        <v>3</v>
      </c>
      <c r="CE221">
        <v>0</v>
      </c>
      <c r="CF221">
        <v>0</v>
      </c>
      <c r="CG221">
        <v>0</v>
      </c>
      <c r="CM221">
        <v>0</v>
      </c>
      <c r="CN221" t="s">
        <v>3</v>
      </c>
      <c r="CO221">
        <v>0</v>
      </c>
      <c r="CP221">
        <f t="shared" si="154"/>
        <v>2118.8799999999997</v>
      </c>
      <c r="CQ221">
        <f t="shared" si="155"/>
        <v>0.06</v>
      </c>
      <c r="CR221">
        <f t="shared" si="156"/>
        <v>0</v>
      </c>
      <c r="CS221">
        <f t="shared" si="157"/>
        <v>0</v>
      </c>
      <c r="CT221">
        <f t="shared" si="158"/>
        <v>111.46</v>
      </c>
      <c r="CU221">
        <f t="shared" si="159"/>
        <v>0</v>
      </c>
      <c r="CV221">
        <f t="shared" si="160"/>
        <v>0.16</v>
      </c>
      <c r="CW221">
        <f t="shared" si="161"/>
        <v>0</v>
      </c>
      <c r="CX221">
        <f t="shared" si="162"/>
        <v>0</v>
      </c>
      <c r="CY221">
        <f t="shared" si="163"/>
        <v>1482.4179999999999</v>
      </c>
      <c r="CZ221">
        <f t="shared" si="164"/>
        <v>211.77399999999997</v>
      </c>
      <c r="DC221" t="s">
        <v>3</v>
      </c>
      <c r="DD221" t="s">
        <v>3</v>
      </c>
      <c r="DE221" t="s">
        <v>3</v>
      </c>
      <c r="DF221" t="s">
        <v>3</v>
      </c>
      <c r="DG221" t="s">
        <v>3</v>
      </c>
      <c r="DH221" t="s">
        <v>3</v>
      </c>
      <c r="DI221" t="s">
        <v>3</v>
      </c>
      <c r="DJ221" t="s">
        <v>3</v>
      </c>
      <c r="DK221" t="s">
        <v>3</v>
      </c>
      <c r="DL221" t="s">
        <v>3</v>
      </c>
      <c r="DM221" t="s">
        <v>3</v>
      </c>
      <c r="DN221">
        <v>0</v>
      </c>
      <c r="DO221">
        <v>0</v>
      </c>
      <c r="DP221">
        <v>1</v>
      </c>
      <c r="DQ221">
        <v>1</v>
      </c>
      <c r="DU221">
        <v>1010</v>
      </c>
      <c r="DV221" t="s">
        <v>25</v>
      </c>
      <c r="DW221" t="s">
        <v>25</v>
      </c>
      <c r="DX221">
        <v>1</v>
      </c>
      <c r="DZ221" t="s">
        <v>3</v>
      </c>
      <c r="EA221" t="s">
        <v>3</v>
      </c>
      <c r="EB221" t="s">
        <v>3</v>
      </c>
      <c r="EC221" t="s">
        <v>3</v>
      </c>
      <c r="EE221">
        <v>63408733</v>
      </c>
      <c r="EF221">
        <v>1</v>
      </c>
      <c r="EG221" t="s">
        <v>28</v>
      </c>
      <c r="EH221">
        <v>0</v>
      </c>
      <c r="EI221" t="s">
        <v>3</v>
      </c>
      <c r="EJ221">
        <v>4</v>
      </c>
      <c r="EK221">
        <v>0</v>
      </c>
      <c r="EL221" t="s">
        <v>29</v>
      </c>
      <c r="EM221" t="s">
        <v>30</v>
      </c>
      <c r="EO221" t="s">
        <v>3</v>
      </c>
      <c r="EQ221">
        <v>1024</v>
      </c>
      <c r="ER221">
        <v>111.52</v>
      </c>
      <c r="ES221">
        <v>0.06</v>
      </c>
      <c r="ET221">
        <v>0</v>
      </c>
      <c r="EU221">
        <v>0</v>
      </c>
      <c r="EV221">
        <v>111.46</v>
      </c>
      <c r="EW221">
        <v>0.16</v>
      </c>
      <c r="EX221">
        <v>0</v>
      </c>
      <c r="EY221">
        <v>0</v>
      </c>
      <c r="FQ221">
        <v>0</v>
      </c>
      <c r="FR221">
        <v>0</v>
      </c>
      <c r="FS221">
        <v>0</v>
      </c>
      <c r="FX221">
        <v>70</v>
      </c>
      <c r="FY221">
        <v>10</v>
      </c>
      <c r="GA221" t="s">
        <v>3</v>
      </c>
      <c r="GD221">
        <v>0</v>
      </c>
      <c r="GF221">
        <v>-551665932</v>
      </c>
      <c r="GG221">
        <v>2</v>
      </c>
      <c r="GH221">
        <v>1</v>
      </c>
      <c r="GI221">
        <v>-2</v>
      </c>
      <c r="GJ221">
        <v>0</v>
      </c>
      <c r="GK221">
        <f>ROUND(R221*(R12)/100,2)</f>
        <v>0</v>
      </c>
      <c r="GL221">
        <f t="shared" si="165"/>
        <v>0</v>
      </c>
      <c r="GM221">
        <f t="shared" si="166"/>
        <v>3813.07</v>
      </c>
      <c r="GN221">
        <f t="shared" si="167"/>
        <v>0</v>
      </c>
      <c r="GO221">
        <f t="shared" si="168"/>
        <v>0</v>
      </c>
      <c r="GP221">
        <f t="shared" si="169"/>
        <v>3813.07</v>
      </c>
      <c r="GR221">
        <v>0</v>
      </c>
      <c r="GS221">
        <v>3</v>
      </c>
      <c r="GT221">
        <v>0</v>
      </c>
      <c r="GU221" t="s">
        <v>3</v>
      </c>
      <c r="GV221">
        <f t="shared" si="170"/>
        <v>0</v>
      </c>
      <c r="GW221">
        <v>1</v>
      </c>
      <c r="GX221">
        <f t="shared" si="171"/>
        <v>0</v>
      </c>
      <c r="HA221">
        <v>0</v>
      </c>
      <c r="HB221">
        <v>0</v>
      </c>
      <c r="HC221">
        <f t="shared" si="172"/>
        <v>0</v>
      </c>
      <c r="HE221" t="s">
        <v>3</v>
      </c>
      <c r="HF221" t="s">
        <v>3</v>
      </c>
      <c r="HM221" t="s">
        <v>3</v>
      </c>
      <c r="HN221" t="s">
        <v>3</v>
      </c>
      <c r="HO221" t="s">
        <v>3</v>
      </c>
      <c r="HP221" t="s">
        <v>3</v>
      </c>
      <c r="HQ221" t="s">
        <v>3</v>
      </c>
      <c r="HS221">
        <v>0</v>
      </c>
      <c r="IK221">
        <v>0</v>
      </c>
    </row>
    <row r="222" spans="1:245" x14ac:dyDescent="0.2">
      <c r="A222">
        <v>17</v>
      </c>
      <c r="B222">
        <v>1</v>
      </c>
      <c r="C222">
        <f>ROW(SmtRes!A156)</f>
        <v>156</v>
      </c>
      <c r="D222">
        <f>ROW(EtalonRes!A156)</f>
        <v>156</v>
      </c>
      <c r="E222" t="s">
        <v>3</v>
      </c>
      <c r="F222" t="s">
        <v>214</v>
      </c>
      <c r="G222" t="s">
        <v>215</v>
      </c>
      <c r="H222" t="s">
        <v>25</v>
      </c>
      <c r="I222">
        <v>2</v>
      </c>
      <c r="J222">
        <v>0</v>
      </c>
      <c r="K222">
        <v>2</v>
      </c>
      <c r="O222">
        <f t="shared" si="134"/>
        <v>629.32000000000005</v>
      </c>
      <c r="P222">
        <f t="shared" si="135"/>
        <v>31.06</v>
      </c>
      <c r="Q222">
        <f t="shared" si="136"/>
        <v>220.54</v>
      </c>
      <c r="R222">
        <f t="shared" si="137"/>
        <v>132.9</v>
      </c>
      <c r="S222">
        <f t="shared" si="138"/>
        <v>377.72</v>
      </c>
      <c r="T222">
        <f t="shared" si="139"/>
        <v>0</v>
      </c>
      <c r="U222">
        <f t="shared" si="140"/>
        <v>0.64</v>
      </c>
      <c r="V222">
        <f t="shared" si="141"/>
        <v>0</v>
      </c>
      <c r="W222">
        <f t="shared" si="142"/>
        <v>0</v>
      </c>
      <c r="X222">
        <f t="shared" si="143"/>
        <v>264.39999999999998</v>
      </c>
      <c r="Y222">
        <f t="shared" si="144"/>
        <v>37.770000000000003</v>
      </c>
      <c r="AA222">
        <v>-1</v>
      </c>
      <c r="AB222">
        <f t="shared" si="145"/>
        <v>314.66000000000003</v>
      </c>
      <c r="AC222">
        <f t="shared" si="146"/>
        <v>15.53</v>
      </c>
      <c r="AD222">
        <f t="shared" si="147"/>
        <v>110.27</v>
      </c>
      <c r="AE222">
        <f t="shared" si="148"/>
        <v>66.45</v>
      </c>
      <c r="AF222">
        <f t="shared" si="149"/>
        <v>188.86</v>
      </c>
      <c r="AG222">
        <f t="shared" si="150"/>
        <v>0</v>
      </c>
      <c r="AH222">
        <f t="shared" si="151"/>
        <v>0.32</v>
      </c>
      <c r="AI222">
        <f t="shared" si="152"/>
        <v>0</v>
      </c>
      <c r="AJ222">
        <f t="shared" si="153"/>
        <v>0</v>
      </c>
      <c r="AK222">
        <v>314.66000000000003</v>
      </c>
      <c r="AL222">
        <v>15.53</v>
      </c>
      <c r="AM222">
        <v>110.27</v>
      </c>
      <c r="AN222">
        <v>66.45</v>
      </c>
      <c r="AO222">
        <v>188.86</v>
      </c>
      <c r="AP222">
        <v>0</v>
      </c>
      <c r="AQ222">
        <v>0.32</v>
      </c>
      <c r="AR222">
        <v>0</v>
      </c>
      <c r="AS222">
        <v>0</v>
      </c>
      <c r="AT222">
        <v>70</v>
      </c>
      <c r="AU222">
        <v>10</v>
      </c>
      <c r="AV222">
        <v>1</v>
      </c>
      <c r="AW222">
        <v>1</v>
      </c>
      <c r="AZ222">
        <v>1</v>
      </c>
      <c r="BA222">
        <v>1</v>
      </c>
      <c r="BB222">
        <v>1</v>
      </c>
      <c r="BC222">
        <v>1</v>
      </c>
      <c r="BD222" t="s">
        <v>3</v>
      </c>
      <c r="BE222" t="s">
        <v>3</v>
      </c>
      <c r="BF222" t="s">
        <v>3</v>
      </c>
      <c r="BG222" t="s">
        <v>3</v>
      </c>
      <c r="BH222">
        <v>0</v>
      </c>
      <c r="BI222">
        <v>4</v>
      </c>
      <c r="BJ222" t="s">
        <v>216</v>
      </c>
      <c r="BM222">
        <v>0</v>
      </c>
      <c r="BN222">
        <v>0</v>
      </c>
      <c r="BO222" t="s">
        <v>3</v>
      </c>
      <c r="BP222">
        <v>0</v>
      </c>
      <c r="BQ222">
        <v>1</v>
      </c>
      <c r="BR222">
        <v>0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1</v>
      </c>
      <c r="BY222" t="s">
        <v>3</v>
      </c>
      <c r="BZ222">
        <v>70</v>
      </c>
      <c r="CA222">
        <v>10</v>
      </c>
      <c r="CB222" t="s">
        <v>3</v>
      </c>
      <c r="CE222">
        <v>0</v>
      </c>
      <c r="CF222">
        <v>0</v>
      </c>
      <c r="CG222">
        <v>0</v>
      </c>
      <c r="CM222">
        <v>0</v>
      </c>
      <c r="CN222" t="s">
        <v>3</v>
      </c>
      <c r="CO222">
        <v>0</v>
      </c>
      <c r="CP222">
        <f t="shared" si="154"/>
        <v>629.32000000000005</v>
      </c>
      <c r="CQ222">
        <f t="shared" si="155"/>
        <v>15.53</v>
      </c>
      <c r="CR222">
        <f t="shared" si="156"/>
        <v>110.27</v>
      </c>
      <c r="CS222">
        <f t="shared" si="157"/>
        <v>66.45</v>
      </c>
      <c r="CT222">
        <f t="shared" si="158"/>
        <v>188.86</v>
      </c>
      <c r="CU222">
        <f t="shared" si="159"/>
        <v>0</v>
      </c>
      <c r="CV222">
        <f t="shared" si="160"/>
        <v>0.32</v>
      </c>
      <c r="CW222">
        <f t="shared" si="161"/>
        <v>0</v>
      </c>
      <c r="CX222">
        <f t="shared" si="162"/>
        <v>0</v>
      </c>
      <c r="CY222">
        <f t="shared" si="163"/>
        <v>264.404</v>
      </c>
      <c r="CZ222">
        <f t="shared" si="164"/>
        <v>37.772000000000006</v>
      </c>
      <c r="DC222" t="s">
        <v>3</v>
      </c>
      <c r="DD222" t="s">
        <v>3</v>
      </c>
      <c r="DE222" t="s">
        <v>3</v>
      </c>
      <c r="DF222" t="s">
        <v>3</v>
      </c>
      <c r="DG222" t="s">
        <v>3</v>
      </c>
      <c r="DH222" t="s">
        <v>3</v>
      </c>
      <c r="DI222" t="s">
        <v>3</v>
      </c>
      <c r="DJ222" t="s">
        <v>3</v>
      </c>
      <c r="DK222" t="s">
        <v>3</v>
      </c>
      <c r="DL222" t="s">
        <v>3</v>
      </c>
      <c r="DM222" t="s">
        <v>3</v>
      </c>
      <c r="DN222">
        <v>0</v>
      </c>
      <c r="DO222">
        <v>0</v>
      </c>
      <c r="DP222">
        <v>1</v>
      </c>
      <c r="DQ222">
        <v>1</v>
      </c>
      <c r="DU222">
        <v>1010</v>
      </c>
      <c r="DV222" t="s">
        <v>25</v>
      </c>
      <c r="DW222" t="s">
        <v>25</v>
      </c>
      <c r="DX222">
        <v>1</v>
      </c>
      <c r="DZ222" t="s">
        <v>3</v>
      </c>
      <c r="EA222" t="s">
        <v>3</v>
      </c>
      <c r="EB222" t="s">
        <v>3</v>
      </c>
      <c r="EC222" t="s">
        <v>3</v>
      </c>
      <c r="EE222">
        <v>63408733</v>
      </c>
      <c r="EF222">
        <v>1</v>
      </c>
      <c r="EG222" t="s">
        <v>28</v>
      </c>
      <c r="EH222">
        <v>0</v>
      </c>
      <c r="EI222" t="s">
        <v>3</v>
      </c>
      <c r="EJ222">
        <v>4</v>
      </c>
      <c r="EK222">
        <v>0</v>
      </c>
      <c r="EL222" t="s">
        <v>29</v>
      </c>
      <c r="EM222" t="s">
        <v>30</v>
      </c>
      <c r="EO222" t="s">
        <v>3</v>
      </c>
      <c r="EQ222">
        <v>1024</v>
      </c>
      <c r="ER222">
        <v>314.66000000000003</v>
      </c>
      <c r="ES222">
        <v>15.53</v>
      </c>
      <c r="ET222">
        <v>110.27</v>
      </c>
      <c r="EU222">
        <v>66.45</v>
      </c>
      <c r="EV222">
        <v>188.86</v>
      </c>
      <c r="EW222">
        <v>0.32</v>
      </c>
      <c r="EX222">
        <v>0</v>
      </c>
      <c r="EY222">
        <v>0</v>
      </c>
      <c r="FQ222">
        <v>0</v>
      </c>
      <c r="FR222">
        <v>0</v>
      </c>
      <c r="FS222">
        <v>0</v>
      </c>
      <c r="FX222">
        <v>70</v>
      </c>
      <c r="FY222">
        <v>10</v>
      </c>
      <c r="GA222" t="s">
        <v>3</v>
      </c>
      <c r="GD222">
        <v>0</v>
      </c>
      <c r="GF222">
        <v>-179632938</v>
      </c>
      <c r="GG222">
        <v>2</v>
      </c>
      <c r="GH222">
        <v>1</v>
      </c>
      <c r="GI222">
        <v>-2</v>
      </c>
      <c r="GJ222">
        <v>0</v>
      </c>
      <c r="GK222">
        <f>ROUND(R222*(R12)/100,2)</f>
        <v>143.53</v>
      </c>
      <c r="GL222">
        <f t="shared" si="165"/>
        <v>0</v>
      </c>
      <c r="GM222">
        <f t="shared" si="166"/>
        <v>1075.02</v>
      </c>
      <c r="GN222">
        <f t="shared" si="167"/>
        <v>0</v>
      </c>
      <c r="GO222">
        <f t="shared" si="168"/>
        <v>0</v>
      </c>
      <c r="GP222">
        <f t="shared" si="169"/>
        <v>1075.02</v>
      </c>
      <c r="GR222">
        <v>0</v>
      </c>
      <c r="GS222">
        <v>3</v>
      </c>
      <c r="GT222">
        <v>0</v>
      </c>
      <c r="GU222" t="s">
        <v>3</v>
      </c>
      <c r="GV222">
        <f t="shared" si="170"/>
        <v>0</v>
      </c>
      <c r="GW222">
        <v>1</v>
      </c>
      <c r="GX222">
        <f t="shared" si="171"/>
        <v>0</v>
      </c>
      <c r="HA222">
        <v>0</v>
      </c>
      <c r="HB222">
        <v>0</v>
      </c>
      <c r="HC222">
        <f t="shared" si="172"/>
        <v>0</v>
      </c>
      <c r="HE222" t="s">
        <v>3</v>
      </c>
      <c r="HF222" t="s">
        <v>3</v>
      </c>
      <c r="HM222" t="s">
        <v>3</v>
      </c>
      <c r="HN222" t="s">
        <v>3</v>
      </c>
      <c r="HO222" t="s">
        <v>3</v>
      </c>
      <c r="HP222" t="s">
        <v>3</v>
      </c>
      <c r="HQ222" t="s">
        <v>3</v>
      </c>
      <c r="HS222">
        <v>0</v>
      </c>
      <c r="IK222">
        <v>0</v>
      </c>
    </row>
    <row r="223" spans="1:245" x14ac:dyDescent="0.2">
      <c r="A223">
        <v>17</v>
      </c>
      <c r="B223">
        <v>1</v>
      </c>
      <c r="C223">
        <f>ROW(SmtRes!A161)</f>
        <v>161</v>
      </c>
      <c r="D223">
        <f>ROW(EtalonRes!A161)</f>
        <v>161</v>
      </c>
      <c r="E223" t="s">
        <v>3</v>
      </c>
      <c r="F223" t="s">
        <v>217</v>
      </c>
      <c r="G223" t="s">
        <v>218</v>
      </c>
      <c r="H223" t="s">
        <v>25</v>
      </c>
      <c r="I223">
        <v>2</v>
      </c>
      <c r="J223">
        <v>0</v>
      </c>
      <c r="K223">
        <v>2</v>
      </c>
      <c r="O223">
        <f t="shared" si="134"/>
        <v>1137.78</v>
      </c>
      <c r="P223">
        <f t="shared" si="135"/>
        <v>763.86</v>
      </c>
      <c r="Q223">
        <f t="shared" si="136"/>
        <v>137.84</v>
      </c>
      <c r="R223">
        <f t="shared" si="137"/>
        <v>83.06</v>
      </c>
      <c r="S223">
        <f t="shared" si="138"/>
        <v>236.08</v>
      </c>
      <c r="T223">
        <f t="shared" si="139"/>
        <v>0</v>
      </c>
      <c r="U223">
        <f t="shared" si="140"/>
        <v>0.4</v>
      </c>
      <c r="V223">
        <f t="shared" si="141"/>
        <v>0</v>
      </c>
      <c r="W223">
        <f t="shared" si="142"/>
        <v>0</v>
      </c>
      <c r="X223">
        <f t="shared" si="143"/>
        <v>165.26</v>
      </c>
      <c r="Y223">
        <f t="shared" si="144"/>
        <v>23.61</v>
      </c>
      <c r="AA223">
        <v>-1</v>
      </c>
      <c r="AB223">
        <f t="shared" si="145"/>
        <v>568.89</v>
      </c>
      <c r="AC223">
        <f t="shared" si="146"/>
        <v>381.93</v>
      </c>
      <c r="AD223">
        <f t="shared" si="147"/>
        <v>68.92</v>
      </c>
      <c r="AE223">
        <f t="shared" si="148"/>
        <v>41.53</v>
      </c>
      <c r="AF223">
        <f t="shared" si="149"/>
        <v>118.04</v>
      </c>
      <c r="AG223">
        <f t="shared" si="150"/>
        <v>0</v>
      </c>
      <c r="AH223">
        <f t="shared" si="151"/>
        <v>0.2</v>
      </c>
      <c r="AI223">
        <f t="shared" si="152"/>
        <v>0</v>
      </c>
      <c r="AJ223">
        <f t="shared" si="153"/>
        <v>0</v>
      </c>
      <c r="AK223">
        <v>568.89</v>
      </c>
      <c r="AL223">
        <v>381.93</v>
      </c>
      <c r="AM223">
        <v>68.92</v>
      </c>
      <c r="AN223">
        <v>41.53</v>
      </c>
      <c r="AO223">
        <v>118.04</v>
      </c>
      <c r="AP223">
        <v>0</v>
      </c>
      <c r="AQ223">
        <v>0.2</v>
      </c>
      <c r="AR223">
        <v>0</v>
      </c>
      <c r="AS223">
        <v>0</v>
      </c>
      <c r="AT223">
        <v>70</v>
      </c>
      <c r="AU223">
        <v>10</v>
      </c>
      <c r="AV223">
        <v>1</v>
      </c>
      <c r="AW223">
        <v>1</v>
      </c>
      <c r="AZ223">
        <v>1</v>
      </c>
      <c r="BA223">
        <v>1</v>
      </c>
      <c r="BB223">
        <v>1</v>
      </c>
      <c r="BC223">
        <v>1</v>
      </c>
      <c r="BD223" t="s">
        <v>3</v>
      </c>
      <c r="BE223" t="s">
        <v>3</v>
      </c>
      <c r="BF223" t="s">
        <v>3</v>
      </c>
      <c r="BG223" t="s">
        <v>3</v>
      </c>
      <c r="BH223">
        <v>0</v>
      </c>
      <c r="BI223">
        <v>4</v>
      </c>
      <c r="BJ223" t="s">
        <v>219</v>
      </c>
      <c r="BM223">
        <v>0</v>
      </c>
      <c r="BN223">
        <v>0</v>
      </c>
      <c r="BO223" t="s">
        <v>3</v>
      </c>
      <c r="BP223">
        <v>0</v>
      </c>
      <c r="BQ223">
        <v>1</v>
      </c>
      <c r="BR223">
        <v>0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 t="s">
        <v>3</v>
      </c>
      <c r="BZ223">
        <v>70</v>
      </c>
      <c r="CA223">
        <v>10</v>
      </c>
      <c r="CB223" t="s">
        <v>3</v>
      </c>
      <c r="CE223">
        <v>0</v>
      </c>
      <c r="CF223">
        <v>0</v>
      </c>
      <c r="CG223">
        <v>0</v>
      </c>
      <c r="CM223">
        <v>0</v>
      </c>
      <c r="CN223" t="s">
        <v>3</v>
      </c>
      <c r="CO223">
        <v>0</v>
      </c>
      <c r="CP223">
        <f t="shared" si="154"/>
        <v>1137.78</v>
      </c>
      <c r="CQ223">
        <f t="shared" si="155"/>
        <v>381.93</v>
      </c>
      <c r="CR223">
        <f t="shared" si="156"/>
        <v>68.92</v>
      </c>
      <c r="CS223">
        <f t="shared" si="157"/>
        <v>41.53</v>
      </c>
      <c r="CT223">
        <f t="shared" si="158"/>
        <v>118.04</v>
      </c>
      <c r="CU223">
        <f t="shared" si="159"/>
        <v>0</v>
      </c>
      <c r="CV223">
        <f t="shared" si="160"/>
        <v>0.2</v>
      </c>
      <c r="CW223">
        <f t="shared" si="161"/>
        <v>0</v>
      </c>
      <c r="CX223">
        <f t="shared" si="162"/>
        <v>0</v>
      </c>
      <c r="CY223">
        <f t="shared" si="163"/>
        <v>165.25600000000003</v>
      </c>
      <c r="CZ223">
        <f t="shared" si="164"/>
        <v>23.608000000000001</v>
      </c>
      <c r="DC223" t="s">
        <v>3</v>
      </c>
      <c r="DD223" t="s">
        <v>3</v>
      </c>
      <c r="DE223" t="s">
        <v>3</v>
      </c>
      <c r="DF223" t="s">
        <v>3</v>
      </c>
      <c r="DG223" t="s">
        <v>3</v>
      </c>
      <c r="DH223" t="s">
        <v>3</v>
      </c>
      <c r="DI223" t="s">
        <v>3</v>
      </c>
      <c r="DJ223" t="s">
        <v>3</v>
      </c>
      <c r="DK223" t="s">
        <v>3</v>
      </c>
      <c r="DL223" t="s">
        <v>3</v>
      </c>
      <c r="DM223" t="s">
        <v>3</v>
      </c>
      <c r="DN223">
        <v>0</v>
      </c>
      <c r="DO223">
        <v>0</v>
      </c>
      <c r="DP223">
        <v>1</v>
      </c>
      <c r="DQ223">
        <v>1</v>
      </c>
      <c r="DU223">
        <v>1010</v>
      </c>
      <c r="DV223" t="s">
        <v>25</v>
      </c>
      <c r="DW223" t="s">
        <v>25</v>
      </c>
      <c r="DX223">
        <v>1</v>
      </c>
      <c r="DZ223" t="s">
        <v>3</v>
      </c>
      <c r="EA223" t="s">
        <v>3</v>
      </c>
      <c r="EB223" t="s">
        <v>3</v>
      </c>
      <c r="EC223" t="s">
        <v>3</v>
      </c>
      <c r="EE223">
        <v>63408733</v>
      </c>
      <c r="EF223">
        <v>1</v>
      </c>
      <c r="EG223" t="s">
        <v>28</v>
      </c>
      <c r="EH223">
        <v>0</v>
      </c>
      <c r="EI223" t="s">
        <v>3</v>
      </c>
      <c r="EJ223">
        <v>4</v>
      </c>
      <c r="EK223">
        <v>0</v>
      </c>
      <c r="EL223" t="s">
        <v>29</v>
      </c>
      <c r="EM223" t="s">
        <v>30</v>
      </c>
      <c r="EO223" t="s">
        <v>3</v>
      </c>
      <c r="EQ223">
        <v>1024</v>
      </c>
      <c r="ER223">
        <v>568.89</v>
      </c>
      <c r="ES223">
        <v>381.93</v>
      </c>
      <c r="ET223">
        <v>68.92</v>
      </c>
      <c r="EU223">
        <v>41.53</v>
      </c>
      <c r="EV223">
        <v>118.04</v>
      </c>
      <c r="EW223">
        <v>0.2</v>
      </c>
      <c r="EX223">
        <v>0</v>
      </c>
      <c r="EY223">
        <v>0</v>
      </c>
      <c r="FQ223">
        <v>0</v>
      </c>
      <c r="FR223">
        <v>0</v>
      </c>
      <c r="FS223">
        <v>0</v>
      </c>
      <c r="FX223">
        <v>70</v>
      </c>
      <c r="FY223">
        <v>10</v>
      </c>
      <c r="GA223" t="s">
        <v>3</v>
      </c>
      <c r="GD223">
        <v>0</v>
      </c>
      <c r="GF223">
        <v>-662440741</v>
      </c>
      <c r="GG223">
        <v>2</v>
      </c>
      <c r="GH223">
        <v>1</v>
      </c>
      <c r="GI223">
        <v>-2</v>
      </c>
      <c r="GJ223">
        <v>0</v>
      </c>
      <c r="GK223">
        <f>ROUND(R223*(R12)/100,2)</f>
        <v>89.7</v>
      </c>
      <c r="GL223">
        <f t="shared" si="165"/>
        <v>0</v>
      </c>
      <c r="GM223">
        <f t="shared" si="166"/>
        <v>1416.35</v>
      </c>
      <c r="GN223">
        <f t="shared" si="167"/>
        <v>0</v>
      </c>
      <c r="GO223">
        <f t="shared" si="168"/>
        <v>0</v>
      </c>
      <c r="GP223">
        <f t="shared" si="169"/>
        <v>1416.35</v>
      </c>
      <c r="GR223">
        <v>0</v>
      </c>
      <c r="GS223">
        <v>3</v>
      </c>
      <c r="GT223">
        <v>0</v>
      </c>
      <c r="GU223" t="s">
        <v>3</v>
      </c>
      <c r="GV223">
        <f t="shared" si="170"/>
        <v>0</v>
      </c>
      <c r="GW223">
        <v>1</v>
      </c>
      <c r="GX223">
        <f t="shared" si="171"/>
        <v>0</v>
      </c>
      <c r="HA223">
        <v>0</v>
      </c>
      <c r="HB223">
        <v>0</v>
      </c>
      <c r="HC223">
        <f t="shared" si="172"/>
        <v>0</v>
      </c>
      <c r="HE223" t="s">
        <v>3</v>
      </c>
      <c r="HF223" t="s">
        <v>3</v>
      </c>
      <c r="HM223" t="s">
        <v>3</v>
      </c>
      <c r="HN223" t="s">
        <v>3</v>
      </c>
      <c r="HO223" t="s">
        <v>3</v>
      </c>
      <c r="HP223" t="s">
        <v>3</v>
      </c>
      <c r="HQ223" t="s">
        <v>3</v>
      </c>
      <c r="HS223">
        <v>0</v>
      </c>
      <c r="IK223">
        <v>0</v>
      </c>
    </row>
    <row r="224" spans="1:245" x14ac:dyDescent="0.2">
      <c r="A224">
        <v>17</v>
      </c>
      <c r="B224">
        <v>1</v>
      </c>
      <c r="C224">
        <f>ROW(SmtRes!A166)</f>
        <v>166</v>
      </c>
      <c r="D224">
        <f>ROW(EtalonRes!A166)</f>
        <v>166</v>
      </c>
      <c r="E224" t="s">
        <v>3</v>
      </c>
      <c r="F224" t="s">
        <v>220</v>
      </c>
      <c r="G224" t="s">
        <v>221</v>
      </c>
      <c r="H224" t="s">
        <v>25</v>
      </c>
      <c r="I224">
        <v>2</v>
      </c>
      <c r="J224">
        <v>0</v>
      </c>
      <c r="K224">
        <v>2</v>
      </c>
      <c r="O224">
        <f t="shared" si="134"/>
        <v>2328.94</v>
      </c>
      <c r="P224">
        <f t="shared" si="135"/>
        <v>1557.52</v>
      </c>
      <c r="Q224">
        <f t="shared" si="136"/>
        <v>275.66000000000003</v>
      </c>
      <c r="R224">
        <f t="shared" si="137"/>
        <v>166.14</v>
      </c>
      <c r="S224">
        <f t="shared" si="138"/>
        <v>495.76</v>
      </c>
      <c r="T224">
        <f t="shared" si="139"/>
        <v>0</v>
      </c>
      <c r="U224">
        <f t="shared" si="140"/>
        <v>0.84</v>
      </c>
      <c r="V224">
        <f t="shared" si="141"/>
        <v>0</v>
      </c>
      <c r="W224">
        <f t="shared" si="142"/>
        <v>0</v>
      </c>
      <c r="X224">
        <f t="shared" si="143"/>
        <v>347.03</v>
      </c>
      <c r="Y224">
        <f t="shared" si="144"/>
        <v>49.58</v>
      </c>
      <c r="AA224">
        <v>-1</v>
      </c>
      <c r="AB224">
        <f t="shared" si="145"/>
        <v>1164.47</v>
      </c>
      <c r="AC224">
        <f t="shared" si="146"/>
        <v>778.76</v>
      </c>
      <c r="AD224">
        <f t="shared" si="147"/>
        <v>137.83000000000001</v>
      </c>
      <c r="AE224">
        <f t="shared" si="148"/>
        <v>83.07</v>
      </c>
      <c r="AF224">
        <f t="shared" si="149"/>
        <v>247.88</v>
      </c>
      <c r="AG224">
        <f t="shared" si="150"/>
        <v>0</v>
      </c>
      <c r="AH224">
        <f t="shared" si="151"/>
        <v>0.42</v>
      </c>
      <c r="AI224">
        <f t="shared" si="152"/>
        <v>0</v>
      </c>
      <c r="AJ224">
        <f t="shared" si="153"/>
        <v>0</v>
      </c>
      <c r="AK224">
        <v>1164.47</v>
      </c>
      <c r="AL224">
        <v>778.76</v>
      </c>
      <c r="AM224">
        <v>137.83000000000001</v>
      </c>
      <c r="AN224">
        <v>83.07</v>
      </c>
      <c r="AO224">
        <v>247.88</v>
      </c>
      <c r="AP224">
        <v>0</v>
      </c>
      <c r="AQ224">
        <v>0.42</v>
      </c>
      <c r="AR224">
        <v>0</v>
      </c>
      <c r="AS224">
        <v>0</v>
      </c>
      <c r="AT224">
        <v>70</v>
      </c>
      <c r="AU224">
        <v>10</v>
      </c>
      <c r="AV224">
        <v>1</v>
      </c>
      <c r="AW224">
        <v>1</v>
      </c>
      <c r="AZ224">
        <v>1</v>
      </c>
      <c r="BA224">
        <v>1</v>
      </c>
      <c r="BB224">
        <v>1</v>
      </c>
      <c r="BC224">
        <v>1</v>
      </c>
      <c r="BD224" t="s">
        <v>3</v>
      </c>
      <c r="BE224" t="s">
        <v>3</v>
      </c>
      <c r="BF224" t="s">
        <v>3</v>
      </c>
      <c r="BG224" t="s">
        <v>3</v>
      </c>
      <c r="BH224">
        <v>0</v>
      </c>
      <c r="BI224">
        <v>4</v>
      </c>
      <c r="BJ224" t="s">
        <v>222</v>
      </c>
      <c r="BM224">
        <v>0</v>
      </c>
      <c r="BN224">
        <v>0</v>
      </c>
      <c r="BO224" t="s">
        <v>3</v>
      </c>
      <c r="BP224">
        <v>0</v>
      </c>
      <c r="BQ224">
        <v>1</v>
      </c>
      <c r="BR224">
        <v>0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 t="s">
        <v>3</v>
      </c>
      <c r="BZ224">
        <v>70</v>
      </c>
      <c r="CA224">
        <v>10</v>
      </c>
      <c r="CB224" t="s">
        <v>3</v>
      </c>
      <c r="CE224">
        <v>0</v>
      </c>
      <c r="CF224">
        <v>0</v>
      </c>
      <c r="CG224">
        <v>0</v>
      </c>
      <c r="CM224">
        <v>0</v>
      </c>
      <c r="CN224" t="s">
        <v>3</v>
      </c>
      <c r="CO224">
        <v>0</v>
      </c>
      <c r="CP224">
        <f t="shared" si="154"/>
        <v>2328.94</v>
      </c>
      <c r="CQ224">
        <f t="shared" si="155"/>
        <v>778.76</v>
      </c>
      <c r="CR224">
        <f t="shared" si="156"/>
        <v>137.83000000000001</v>
      </c>
      <c r="CS224">
        <f t="shared" si="157"/>
        <v>83.07</v>
      </c>
      <c r="CT224">
        <f t="shared" si="158"/>
        <v>247.88</v>
      </c>
      <c r="CU224">
        <f t="shared" si="159"/>
        <v>0</v>
      </c>
      <c r="CV224">
        <f t="shared" si="160"/>
        <v>0.42</v>
      </c>
      <c r="CW224">
        <f t="shared" si="161"/>
        <v>0</v>
      </c>
      <c r="CX224">
        <f t="shared" si="162"/>
        <v>0</v>
      </c>
      <c r="CY224">
        <f t="shared" si="163"/>
        <v>347.03199999999998</v>
      </c>
      <c r="CZ224">
        <f t="shared" si="164"/>
        <v>49.576000000000001</v>
      </c>
      <c r="DC224" t="s">
        <v>3</v>
      </c>
      <c r="DD224" t="s">
        <v>3</v>
      </c>
      <c r="DE224" t="s">
        <v>3</v>
      </c>
      <c r="DF224" t="s">
        <v>3</v>
      </c>
      <c r="DG224" t="s">
        <v>3</v>
      </c>
      <c r="DH224" t="s">
        <v>3</v>
      </c>
      <c r="DI224" t="s">
        <v>3</v>
      </c>
      <c r="DJ224" t="s">
        <v>3</v>
      </c>
      <c r="DK224" t="s">
        <v>3</v>
      </c>
      <c r="DL224" t="s">
        <v>3</v>
      </c>
      <c r="DM224" t="s">
        <v>3</v>
      </c>
      <c r="DN224">
        <v>0</v>
      </c>
      <c r="DO224">
        <v>0</v>
      </c>
      <c r="DP224">
        <v>1</v>
      </c>
      <c r="DQ224">
        <v>1</v>
      </c>
      <c r="DU224">
        <v>1010</v>
      </c>
      <c r="DV224" t="s">
        <v>25</v>
      </c>
      <c r="DW224" t="s">
        <v>25</v>
      </c>
      <c r="DX224">
        <v>1</v>
      </c>
      <c r="DZ224" t="s">
        <v>3</v>
      </c>
      <c r="EA224" t="s">
        <v>3</v>
      </c>
      <c r="EB224" t="s">
        <v>3</v>
      </c>
      <c r="EC224" t="s">
        <v>3</v>
      </c>
      <c r="EE224">
        <v>63408733</v>
      </c>
      <c r="EF224">
        <v>1</v>
      </c>
      <c r="EG224" t="s">
        <v>28</v>
      </c>
      <c r="EH224">
        <v>0</v>
      </c>
      <c r="EI224" t="s">
        <v>3</v>
      </c>
      <c r="EJ224">
        <v>4</v>
      </c>
      <c r="EK224">
        <v>0</v>
      </c>
      <c r="EL224" t="s">
        <v>29</v>
      </c>
      <c r="EM224" t="s">
        <v>30</v>
      </c>
      <c r="EO224" t="s">
        <v>3</v>
      </c>
      <c r="EQ224">
        <v>1024</v>
      </c>
      <c r="ER224">
        <v>1164.47</v>
      </c>
      <c r="ES224">
        <v>778.76</v>
      </c>
      <c r="ET224">
        <v>137.83000000000001</v>
      </c>
      <c r="EU224">
        <v>83.07</v>
      </c>
      <c r="EV224">
        <v>247.88</v>
      </c>
      <c r="EW224">
        <v>0.42</v>
      </c>
      <c r="EX224">
        <v>0</v>
      </c>
      <c r="EY224">
        <v>0</v>
      </c>
      <c r="FQ224">
        <v>0</v>
      </c>
      <c r="FR224">
        <v>0</v>
      </c>
      <c r="FS224">
        <v>0</v>
      </c>
      <c r="FX224">
        <v>70</v>
      </c>
      <c r="FY224">
        <v>10</v>
      </c>
      <c r="GA224" t="s">
        <v>3</v>
      </c>
      <c r="GD224">
        <v>0</v>
      </c>
      <c r="GF224">
        <v>985036171</v>
      </c>
      <c r="GG224">
        <v>2</v>
      </c>
      <c r="GH224">
        <v>1</v>
      </c>
      <c r="GI224">
        <v>-2</v>
      </c>
      <c r="GJ224">
        <v>0</v>
      </c>
      <c r="GK224">
        <f>ROUND(R224*(R12)/100,2)</f>
        <v>179.43</v>
      </c>
      <c r="GL224">
        <f t="shared" si="165"/>
        <v>0</v>
      </c>
      <c r="GM224">
        <f t="shared" si="166"/>
        <v>2904.98</v>
      </c>
      <c r="GN224">
        <f t="shared" si="167"/>
        <v>0</v>
      </c>
      <c r="GO224">
        <f t="shared" si="168"/>
        <v>0</v>
      </c>
      <c r="GP224">
        <f t="shared" si="169"/>
        <v>2904.98</v>
      </c>
      <c r="GR224">
        <v>0</v>
      </c>
      <c r="GS224">
        <v>3</v>
      </c>
      <c r="GT224">
        <v>0</v>
      </c>
      <c r="GU224" t="s">
        <v>3</v>
      </c>
      <c r="GV224">
        <f t="shared" si="170"/>
        <v>0</v>
      </c>
      <c r="GW224">
        <v>1</v>
      </c>
      <c r="GX224">
        <f t="shared" si="171"/>
        <v>0</v>
      </c>
      <c r="HA224">
        <v>0</v>
      </c>
      <c r="HB224">
        <v>0</v>
      </c>
      <c r="HC224">
        <f t="shared" si="172"/>
        <v>0</v>
      </c>
      <c r="HE224" t="s">
        <v>3</v>
      </c>
      <c r="HF224" t="s">
        <v>3</v>
      </c>
      <c r="HM224" t="s">
        <v>3</v>
      </c>
      <c r="HN224" t="s">
        <v>3</v>
      </c>
      <c r="HO224" t="s">
        <v>3</v>
      </c>
      <c r="HP224" t="s">
        <v>3</v>
      </c>
      <c r="HQ224" t="s">
        <v>3</v>
      </c>
      <c r="HS224">
        <v>0</v>
      </c>
      <c r="IK224">
        <v>0</v>
      </c>
    </row>
    <row r="226" spans="1:206" x14ac:dyDescent="0.2">
      <c r="A226" s="6">
        <v>51</v>
      </c>
      <c r="B226" s="6">
        <f>B191</f>
        <v>1</v>
      </c>
      <c r="C226" s="6">
        <f>A191</f>
        <v>4</v>
      </c>
      <c r="D226" s="6">
        <f>ROW(A191)</f>
        <v>191</v>
      </c>
      <c r="E226" s="6"/>
      <c r="F226" s="6" t="str">
        <f>IF(F191&lt;&gt;"",F191,"")</f>
        <v>Новый раздел</v>
      </c>
      <c r="G226" s="6" t="str">
        <f>IF(G191&lt;&gt;"",G191,"")</f>
        <v>Система автоматического водяного пожаротушения</v>
      </c>
      <c r="H226" s="6">
        <v>0</v>
      </c>
      <c r="I226" s="6"/>
      <c r="J226" s="6"/>
      <c r="K226" s="6"/>
      <c r="L226" s="6"/>
      <c r="M226" s="6"/>
      <c r="N226" s="6"/>
      <c r="O226" s="6">
        <f t="shared" ref="O226:T226" si="173">ROUND(AB226,2)</f>
        <v>0</v>
      </c>
      <c r="P226" s="6">
        <f t="shared" si="173"/>
        <v>0</v>
      </c>
      <c r="Q226" s="6">
        <f t="shared" si="173"/>
        <v>0</v>
      </c>
      <c r="R226" s="6">
        <f t="shared" si="173"/>
        <v>0</v>
      </c>
      <c r="S226" s="6">
        <f t="shared" si="173"/>
        <v>0</v>
      </c>
      <c r="T226" s="6">
        <f t="shared" si="173"/>
        <v>0</v>
      </c>
      <c r="U226" s="6">
        <f>AH226</f>
        <v>0</v>
      </c>
      <c r="V226" s="6">
        <f>AI226</f>
        <v>0</v>
      </c>
      <c r="W226" s="6">
        <f>ROUND(AJ226,2)</f>
        <v>0</v>
      </c>
      <c r="X226" s="6">
        <f>ROUND(AK226,2)</f>
        <v>0</v>
      </c>
      <c r="Y226" s="6">
        <f>ROUND(AL226,2)</f>
        <v>0</v>
      </c>
      <c r="Z226" s="6"/>
      <c r="AA226" s="6"/>
      <c r="AB226" s="6">
        <f>ROUND(SUMIF(AA195:AA224,"=63640748",O195:O224),2)</f>
        <v>0</v>
      </c>
      <c r="AC226" s="6">
        <f>ROUND(SUMIF(AA195:AA224,"=63640748",P195:P224),2)</f>
        <v>0</v>
      </c>
      <c r="AD226" s="6">
        <f>ROUND(SUMIF(AA195:AA224,"=63640748",Q195:Q224),2)</f>
        <v>0</v>
      </c>
      <c r="AE226" s="6">
        <f>ROUND(SUMIF(AA195:AA224,"=63640748",R195:R224),2)</f>
        <v>0</v>
      </c>
      <c r="AF226" s="6">
        <f>ROUND(SUMIF(AA195:AA224,"=63640748",S195:S224),2)</f>
        <v>0</v>
      </c>
      <c r="AG226" s="6">
        <f>ROUND(SUMIF(AA195:AA224,"=63640748",T195:T224),2)</f>
        <v>0</v>
      </c>
      <c r="AH226" s="6">
        <f>SUMIF(AA195:AA224,"=63640748",U195:U224)</f>
        <v>0</v>
      </c>
      <c r="AI226" s="6">
        <f>SUMIF(AA195:AA224,"=63640748",V195:V224)</f>
        <v>0</v>
      </c>
      <c r="AJ226" s="6">
        <f>ROUND(SUMIF(AA195:AA224,"=63640748",W195:W224),2)</f>
        <v>0</v>
      </c>
      <c r="AK226" s="6">
        <f>ROUND(SUMIF(AA195:AA224,"=63640748",X195:X224),2)</f>
        <v>0</v>
      </c>
      <c r="AL226" s="6">
        <f>ROUND(SUMIF(AA195:AA224,"=63640748",Y195:Y224),2)</f>
        <v>0</v>
      </c>
      <c r="AM226" s="6"/>
      <c r="AN226" s="6"/>
      <c r="AO226" s="6">
        <f t="shared" ref="AO226:BD226" si="174">ROUND(BX226,2)</f>
        <v>0</v>
      </c>
      <c r="AP226" s="6">
        <f t="shared" si="174"/>
        <v>0</v>
      </c>
      <c r="AQ226" s="6">
        <f t="shared" si="174"/>
        <v>0</v>
      </c>
      <c r="AR226" s="6">
        <f t="shared" si="174"/>
        <v>0</v>
      </c>
      <c r="AS226" s="6">
        <f t="shared" si="174"/>
        <v>0</v>
      </c>
      <c r="AT226" s="6">
        <f t="shared" si="174"/>
        <v>0</v>
      </c>
      <c r="AU226" s="6">
        <f t="shared" si="174"/>
        <v>0</v>
      </c>
      <c r="AV226" s="6">
        <f t="shared" si="174"/>
        <v>0</v>
      </c>
      <c r="AW226" s="6">
        <f t="shared" si="174"/>
        <v>0</v>
      </c>
      <c r="AX226" s="6">
        <f t="shared" si="174"/>
        <v>0</v>
      </c>
      <c r="AY226" s="6">
        <f t="shared" si="174"/>
        <v>0</v>
      </c>
      <c r="AZ226" s="6">
        <f t="shared" si="174"/>
        <v>0</v>
      </c>
      <c r="BA226" s="6">
        <f t="shared" si="174"/>
        <v>0</v>
      </c>
      <c r="BB226" s="6">
        <f t="shared" si="174"/>
        <v>0</v>
      </c>
      <c r="BC226" s="6">
        <f t="shared" si="174"/>
        <v>0</v>
      </c>
      <c r="BD226" s="6">
        <f t="shared" si="174"/>
        <v>0</v>
      </c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>
        <f>ROUND(SUMIF(AA195:AA224,"=63640748",FQ195:FQ224),2)</f>
        <v>0</v>
      </c>
      <c r="BY226" s="6">
        <f>ROUND(SUMIF(AA195:AA224,"=63640748",FR195:FR224),2)</f>
        <v>0</v>
      </c>
      <c r="BZ226" s="6">
        <f>ROUND(SUMIF(AA195:AA224,"=63640748",GL195:GL224),2)</f>
        <v>0</v>
      </c>
      <c r="CA226" s="6">
        <f>ROUND(SUMIF(AA195:AA224,"=63640748",GM195:GM224),2)</f>
        <v>0</v>
      </c>
      <c r="CB226" s="6">
        <f>ROUND(SUMIF(AA195:AA224,"=63640748",GN195:GN224),2)</f>
        <v>0</v>
      </c>
      <c r="CC226" s="6">
        <f>ROUND(SUMIF(AA195:AA224,"=63640748",GO195:GO224),2)</f>
        <v>0</v>
      </c>
      <c r="CD226" s="6">
        <f>ROUND(SUMIF(AA195:AA224,"=63640748",GP195:GP224),2)</f>
        <v>0</v>
      </c>
      <c r="CE226" s="6">
        <f>AC226-BX226</f>
        <v>0</v>
      </c>
      <c r="CF226" s="6">
        <f>AC226-BY226</f>
        <v>0</v>
      </c>
      <c r="CG226" s="6">
        <f>BX226-BZ226</f>
        <v>0</v>
      </c>
      <c r="CH226" s="6">
        <f>AC226-BX226-BY226+BZ226</f>
        <v>0</v>
      </c>
      <c r="CI226" s="6">
        <f>BY226-BZ226</f>
        <v>0</v>
      </c>
      <c r="CJ226" s="6">
        <f>ROUND(SUMIF(AA195:AA224,"=63640748",GX195:GX224),2)</f>
        <v>0</v>
      </c>
      <c r="CK226" s="6">
        <f>ROUND(SUMIF(AA195:AA224,"=63640748",GY195:GY224),2)</f>
        <v>0</v>
      </c>
      <c r="CL226" s="6">
        <f>ROUND(SUMIF(AA195:AA224,"=63640748",GZ195:GZ224),2)</f>
        <v>0</v>
      </c>
      <c r="CM226" s="6">
        <f>ROUND(SUMIF(AA195:AA224,"=63640748",HD195:HD224),2)</f>
        <v>0</v>
      </c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>
        <v>0</v>
      </c>
    </row>
    <row r="228" spans="1:206" x14ac:dyDescent="0.2">
      <c r="A228" s="3">
        <v>50</v>
      </c>
      <c r="B228" s="3">
        <v>0</v>
      </c>
      <c r="C228" s="3">
        <v>0</v>
      </c>
      <c r="D228" s="3">
        <v>1</v>
      </c>
      <c r="E228" s="3">
        <v>201</v>
      </c>
      <c r="F228" s="3">
        <f>ROUND(Source!O226,O228)</f>
        <v>0</v>
      </c>
      <c r="G228" s="3" t="s">
        <v>78</v>
      </c>
      <c r="H228" s="3" t="s">
        <v>79</v>
      </c>
      <c r="I228" s="3"/>
      <c r="J228" s="3"/>
      <c r="K228" s="3">
        <v>201</v>
      </c>
      <c r="L228" s="3">
        <v>1</v>
      </c>
      <c r="M228" s="3">
        <v>3</v>
      </c>
      <c r="N228" s="3" t="s">
        <v>3</v>
      </c>
      <c r="O228" s="3">
        <v>2</v>
      </c>
      <c r="P228" s="3"/>
      <c r="Q228" s="3"/>
      <c r="R228" s="3"/>
      <c r="S228" s="3"/>
      <c r="T228" s="3"/>
      <c r="U228" s="3"/>
      <c r="V228" s="3"/>
      <c r="W228" s="3">
        <v>0</v>
      </c>
      <c r="X228" s="3">
        <v>1</v>
      </c>
      <c r="Y228" s="3">
        <v>0</v>
      </c>
      <c r="Z228" s="3"/>
      <c r="AA228" s="3"/>
      <c r="AB228" s="3"/>
    </row>
    <row r="229" spans="1:206" x14ac:dyDescent="0.2">
      <c r="A229" s="3">
        <v>50</v>
      </c>
      <c r="B229" s="3">
        <v>0</v>
      </c>
      <c r="C229" s="3">
        <v>0</v>
      </c>
      <c r="D229" s="3">
        <v>1</v>
      </c>
      <c r="E229" s="3">
        <v>202</v>
      </c>
      <c r="F229" s="3">
        <f>ROUND(Source!P226,O229)</f>
        <v>0</v>
      </c>
      <c r="G229" s="3" t="s">
        <v>80</v>
      </c>
      <c r="H229" s="3" t="s">
        <v>81</v>
      </c>
      <c r="I229" s="3"/>
      <c r="J229" s="3"/>
      <c r="K229" s="3">
        <v>202</v>
      </c>
      <c r="L229" s="3">
        <v>2</v>
      </c>
      <c r="M229" s="3">
        <v>3</v>
      </c>
      <c r="N229" s="3" t="s">
        <v>3</v>
      </c>
      <c r="O229" s="3">
        <v>2</v>
      </c>
      <c r="P229" s="3"/>
      <c r="Q229" s="3"/>
      <c r="R229" s="3"/>
      <c r="S229" s="3"/>
      <c r="T229" s="3"/>
      <c r="U229" s="3"/>
      <c r="V229" s="3"/>
      <c r="W229" s="3">
        <v>0</v>
      </c>
      <c r="X229" s="3">
        <v>1</v>
      </c>
      <c r="Y229" s="3">
        <v>0</v>
      </c>
      <c r="Z229" s="3"/>
      <c r="AA229" s="3"/>
      <c r="AB229" s="3"/>
    </row>
    <row r="230" spans="1:206" x14ac:dyDescent="0.2">
      <c r="A230" s="3">
        <v>50</v>
      </c>
      <c r="B230" s="3">
        <v>0</v>
      </c>
      <c r="C230" s="3">
        <v>0</v>
      </c>
      <c r="D230" s="3">
        <v>1</v>
      </c>
      <c r="E230" s="3">
        <v>222</v>
      </c>
      <c r="F230" s="3">
        <f>ROUND(Source!AO226,O230)</f>
        <v>0</v>
      </c>
      <c r="G230" s="3" t="s">
        <v>82</v>
      </c>
      <c r="H230" s="3" t="s">
        <v>83</v>
      </c>
      <c r="I230" s="3"/>
      <c r="J230" s="3"/>
      <c r="K230" s="3">
        <v>222</v>
      </c>
      <c r="L230" s="3">
        <v>3</v>
      </c>
      <c r="M230" s="3">
        <v>3</v>
      </c>
      <c r="N230" s="3" t="s">
        <v>3</v>
      </c>
      <c r="O230" s="3">
        <v>2</v>
      </c>
      <c r="P230" s="3"/>
      <c r="Q230" s="3"/>
      <c r="R230" s="3"/>
      <c r="S230" s="3"/>
      <c r="T230" s="3"/>
      <c r="U230" s="3"/>
      <c r="V230" s="3"/>
      <c r="W230" s="3">
        <v>0</v>
      </c>
      <c r="X230" s="3">
        <v>1</v>
      </c>
      <c r="Y230" s="3">
        <v>0</v>
      </c>
      <c r="Z230" s="3"/>
      <c r="AA230" s="3"/>
      <c r="AB230" s="3"/>
    </row>
    <row r="231" spans="1:206" x14ac:dyDescent="0.2">
      <c r="A231" s="3">
        <v>50</v>
      </c>
      <c r="B231" s="3">
        <v>0</v>
      </c>
      <c r="C231" s="3">
        <v>0</v>
      </c>
      <c r="D231" s="3">
        <v>1</v>
      </c>
      <c r="E231" s="3">
        <v>225</v>
      </c>
      <c r="F231" s="3">
        <f>ROUND(Source!AV226,O231)</f>
        <v>0</v>
      </c>
      <c r="G231" s="3" t="s">
        <v>84</v>
      </c>
      <c r="H231" s="3" t="s">
        <v>85</v>
      </c>
      <c r="I231" s="3"/>
      <c r="J231" s="3"/>
      <c r="K231" s="3">
        <v>225</v>
      </c>
      <c r="L231" s="3">
        <v>4</v>
      </c>
      <c r="M231" s="3">
        <v>3</v>
      </c>
      <c r="N231" s="3" t="s">
        <v>3</v>
      </c>
      <c r="O231" s="3">
        <v>2</v>
      </c>
      <c r="P231" s="3"/>
      <c r="Q231" s="3"/>
      <c r="R231" s="3"/>
      <c r="S231" s="3"/>
      <c r="T231" s="3"/>
      <c r="U231" s="3"/>
      <c r="V231" s="3"/>
      <c r="W231" s="3">
        <v>0</v>
      </c>
      <c r="X231" s="3">
        <v>1</v>
      </c>
      <c r="Y231" s="3">
        <v>0</v>
      </c>
      <c r="Z231" s="3"/>
      <c r="AA231" s="3"/>
      <c r="AB231" s="3"/>
    </row>
    <row r="232" spans="1:206" x14ac:dyDescent="0.2">
      <c r="A232" s="3">
        <v>50</v>
      </c>
      <c r="B232" s="3">
        <v>0</v>
      </c>
      <c r="C232" s="3">
        <v>0</v>
      </c>
      <c r="D232" s="3">
        <v>1</v>
      </c>
      <c r="E232" s="3">
        <v>226</v>
      </c>
      <c r="F232" s="3">
        <f>ROUND(Source!AW226,O232)</f>
        <v>0</v>
      </c>
      <c r="G232" s="3" t="s">
        <v>86</v>
      </c>
      <c r="H232" s="3" t="s">
        <v>87</v>
      </c>
      <c r="I232" s="3"/>
      <c r="J232" s="3"/>
      <c r="K232" s="3">
        <v>226</v>
      </c>
      <c r="L232" s="3">
        <v>5</v>
      </c>
      <c r="M232" s="3">
        <v>3</v>
      </c>
      <c r="N232" s="3" t="s">
        <v>3</v>
      </c>
      <c r="O232" s="3">
        <v>2</v>
      </c>
      <c r="P232" s="3"/>
      <c r="Q232" s="3"/>
      <c r="R232" s="3"/>
      <c r="S232" s="3"/>
      <c r="T232" s="3"/>
      <c r="U232" s="3"/>
      <c r="V232" s="3"/>
      <c r="W232" s="3">
        <v>0</v>
      </c>
      <c r="X232" s="3">
        <v>1</v>
      </c>
      <c r="Y232" s="3">
        <v>0</v>
      </c>
      <c r="Z232" s="3"/>
      <c r="AA232" s="3"/>
      <c r="AB232" s="3"/>
    </row>
    <row r="233" spans="1:206" x14ac:dyDescent="0.2">
      <c r="A233" s="3">
        <v>50</v>
      </c>
      <c r="B233" s="3">
        <v>0</v>
      </c>
      <c r="C233" s="3">
        <v>0</v>
      </c>
      <c r="D233" s="3">
        <v>1</v>
      </c>
      <c r="E233" s="3">
        <v>227</v>
      </c>
      <c r="F233" s="3">
        <f>ROUND(Source!AX226,O233)</f>
        <v>0</v>
      </c>
      <c r="G233" s="3" t="s">
        <v>88</v>
      </c>
      <c r="H233" s="3" t="s">
        <v>89</v>
      </c>
      <c r="I233" s="3"/>
      <c r="J233" s="3"/>
      <c r="K233" s="3">
        <v>227</v>
      </c>
      <c r="L233" s="3">
        <v>6</v>
      </c>
      <c r="M233" s="3">
        <v>3</v>
      </c>
      <c r="N233" s="3" t="s">
        <v>3</v>
      </c>
      <c r="O233" s="3">
        <v>2</v>
      </c>
      <c r="P233" s="3"/>
      <c r="Q233" s="3"/>
      <c r="R233" s="3"/>
      <c r="S233" s="3"/>
      <c r="T233" s="3"/>
      <c r="U233" s="3"/>
      <c r="V233" s="3"/>
      <c r="W233" s="3">
        <v>0</v>
      </c>
      <c r="X233" s="3">
        <v>1</v>
      </c>
      <c r="Y233" s="3">
        <v>0</v>
      </c>
      <c r="Z233" s="3"/>
      <c r="AA233" s="3"/>
      <c r="AB233" s="3"/>
    </row>
    <row r="234" spans="1:206" x14ac:dyDescent="0.2">
      <c r="A234" s="3">
        <v>50</v>
      </c>
      <c r="B234" s="3">
        <v>0</v>
      </c>
      <c r="C234" s="3">
        <v>0</v>
      </c>
      <c r="D234" s="3">
        <v>1</v>
      </c>
      <c r="E234" s="3">
        <v>228</v>
      </c>
      <c r="F234" s="3">
        <f>ROUND(Source!AY226,O234)</f>
        <v>0</v>
      </c>
      <c r="G234" s="3" t="s">
        <v>90</v>
      </c>
      <c r="H234" s="3" t="s">
        <v>91</v>
      </c>
      <c r="I234" s="3"/>
      <c r="J234" s="3"/>
      <c r="K234" s="3">
        <v>228</v>
      </c>
      <c r="L234" s="3">
        <v>7</v>
      </c>
      <c r="M234" s="3">
        <v>3</v>
      </c>
      <c r="N234" s="3" t="s">
        <v>3</v>
      </c>
      <c r="O234" s="3">
        <v>2</v>
      </c>
      <c r="P234" s="3"/>
      <c r="Q234" s="3"/>
      <c r="R234" s="3"/>
      <c r="S234" s="3"/>
      <c r="T234" s="3"/>
      <c r="U234" s="3"/>
      <c r="V234" s="3"/>
      <c r="W234" s="3">
        <v>0</v>
      </c>
      <c r="X234" s="3">
        <v>1</v>
      </c>
      <c r="Y234" s="3">
        <v>0</v>
      </c>
      <c r="Z234" s="3"/>
      <c r="AA234" s="3"/>
      <c r="AB234" s="3"/>
    </row>
    <row r="235" spans="1:206" x14ac:dyDescent="0.2">
      <c r="A235" s="3">
        <v>50</v>
      </c>
      <c r="B235" s="3">
        <v>0</v>
      </c>
      <c r="C235" s="3">
        <v>0</v>
      </c>
      <c r="D235" s="3">
        <v>1</v>
      </c>
      <c r="E235" s="3">
        <v>216</v>
      </c>
      <c r="F235" s="3">
        <f>ROUND(Source!AP226,O235)</f>
        <v>0</v>
      </c>
      <c r="G235" s="3" t="s">
        <v>92</v>
      </c>
      <c r="H235" s="3" t="s">
        <v>93</v>
      </c>
      <c r="I235" s="3"/>
      <c r="J235" s="3"/>
      <c r="K235" s="3">
        <v>216</v>
      </c>
      <c r="L235" s="3">
        <v>8</v>
      </c>
      <c r="M235" s="3">
        <v>3</v>
      </c>
      <c r="N235" s="3" t="s">
        <v>3</v>
      </c>
      <c r="O235" s="3">
        <v>2</v>
      </c>
      <c r="P235" s="3"/>
      <c r="Q235" s="3"/>
      <c r="R235" s="3"/>
      <c r="S235" s="3"/>
      <c r="T235" s="3"/>
      <c r="U235" s="3"/>
      <c r="V235" s="3"/>
      <c r="W235" s="3">
        <v>0</v>
      </c>
      <c r="X235" s="3">
        <v>1</v>
      </c>
      <c r="Y235" s="3">
        <v>0</v>
      </c>
      <c r="Z235" s="3"/>
      <c r="AA235" s="3"/>
      <c r="AB235" s="3"/>
    </row>
    <row r="236" spans="1:206" x14ac:dyDescent="0.2">
      <c r="A236" s="3">
        <v>50</v>
      </c>
      <c r="B236" s="3">
        <v>0</v>
      </c>
      <c r="C236" s="3">
        <v>0</v>
      </c>
      <c r="D236" s="3">
        <v>1</v>
      </c>
      <c r="E236" s="3">
        <v>223</v>
      </c>
      <c r="F236" s="3">
        <f>ROUND(Source!AQ226,O236)</f>
        <v>0</v>
      </c>
      <c r="G236" s="3" t="s">
        <v>94</v>
      </c>
      <c r="H236" s="3" t="s">
        <v>95</v>
      </c>
      <c r="I236" s="3"/>
      <c r="J236" s="3"/>
      <c r="K236" s="3">
        <v>223</v>
      </c>
      <c r="L236" s="3">
        <v>9</v>
      </c>
      <c r="M236" s="3">
        <v>3</v>
      </c>
      <c r="N236" s="3" t="s">
        <v>3</v>
      </c>
      <c r="O236" s="3">
        <v>2</v>
      </c>
      <c r="P236" s="3"/>
      <c r="Q236" s="3"/>
      <c r="R236" s="3"/>
      <c r="S236" s="3"/>
      <c r="T236" s="3"/>
      <c r="U236" s="3"/>
      <c r="V236" s="3"/>
      <c r="W236" s="3">
        <v>0</v>
      </c>
      <c r="X236" s="3">
        <v>1</v>
      </c>
      <c r="Y236" s="3">
        <v>0</v>
      </c>
      <c r="Z236" s="3"/>
      <c r="AA236" s="3"/>
      <c r="AB236" s="3"/>
    </row>
    <row r="237" spans="1:206" x14ac:dyDescent="0.2">
      <c r="A237" s="3">
        <v>50</v>
      </c>
      <c r="B237" s="3">
        <v>0</v>
      </c>
      <c r="C237" s="3">
        <v>0</v>
      </c>
      <c r="D237" s="3">
        <v>1</v>
      </c>
      <c r="E237" s="3">
        <v>229</v>
      </c>
      <c r="F237" s="3">
        <f>ROUND(Source!AZ226,O237)</f>
        <v>0</v>
      </c>
      <c r="G237" s="3" t="s">
        <v>96</v>
      </c>
      <c r="H237" s="3" t="s">
        <v>97</v>
      </c>
      <c r="I237" s="3"/>
      <c r="J237" s="3"/>
      <c r="K237" s="3">
        <v>229</v>
      </c>
      <c r="L237" s="3">
        <v>10</v>
      </c>
      <c r="M237" s="3">
        <v>3</v>
      </c>
      <c r="N237" s="3" t="s">
        <v>3</v>
      </c>
      <c r="O237" s="3">
        <v>2</v>
      </c>
      <c r="P237" s="3"/>
      <c r="Q237" s="3"/>
      <c r="R237" s="3"/>
      <c r="S237" s="3"/>
      <c r="T237" s="3"/>
      <c r="U237" s="3"/>
      <c r="V237" s="3"/>
      <c r="W237" s="3">
        <v>0</v>
      </c>
      <c r="X237" s="3">
        <v>1</v>
      </c>
      <c r="Y237" s="3">
        <v>0</v>
      </c>
      <c r="Z237" s="3"/>
      <c r="AA237" s="3"/>
      <c r="AB237" s="3"/>
    </row>
    <row r="238" spans="1:206" x14ac:dyDescent="0.2">
      <c r="A238" s="3">
        <v>50</v>
      </c>
      <c r="B238" s="3">
        <v>0</v>
      </c>
      <c r="C238" s="3">
        <v>0</v>
      </c>
      <c r="D238" s="3">
        <v>1</v>
      </c>
      <c r="E238" s="3">
        <v>203</v>
      </c>
      <c r="F238" s="3">
        <f>ROUND(Source!Q226,O238)</f>
        <v>0</v>
      </c>
      <c r="G238" s="3" t="s">
        <v>98</v>
      </c>
      <c r="H238" s="3" t="s">
        <v>99</v>
      </c>
      <c r="I238" s="3"/>
      <c r="J238" s="3"/>
      <c r="K238" s="3">
        <v>203</v>
      </c>
      <c r="L238" s="3">
        <v>11</v>
      </c>
      <c r="M238" s="3">
        <v>3</v>
      </c>
      <c r="N238" s="3" t="s">
        <v>3</v>
      </c>
      <c r="O238" s="3">
        <v>2</v>
      </c>
      <c r="P238" s="3"/>
      <c r="Q238" s="3"/>
      <c r="R238" s="3"/>
      <c r="S238" s="3"/>
      <c r="T238" s="3"/>
      <c r="U238" s="3"/>
      <c r="V238" s="3"/>
      <c r="W238" s="3">
        <v>0</v>
      </c>
      <c r="X238" s="3">
        <v>1</v>
      </c>
      <c r="Y238" s="3">
        <v>0</v>
      </c>
      <c r="Z238" s="3"/>
      <c r="AA238" s="3"/>
      <c r="AB238" s="3"/>
    </row>
    <row r="239" spans="1:206" x14ac:dyDescent="0.2">
      <c r="A239" s="3">
        <v>50</v>
      </c>
      <c r="B239" s="3">
        <v>0</v>
      </c>
      <c r="C239" s="3">
        <v>0</v>
      </c>
      <c r="D239" s="3">
        <v>1</v>
      </c>
      <c r="E239" s="3">
        <v>231</v>
      </c>
      <c r="F239" s="3">
        <f>ROUND(Source!BB226,O239)</f>
        <v>0</v>
      </c>
      <c r="G239" s="3" t="s">
        <v>100</v>
      </c>
      <c r="H239" s="3" t="s">
        <v>101</v>
      </c>
      <c r="I239" s="3"/>
      <c r="J239" s="3"/>
      <c r="K239" s="3">
        <v>231</v>
      </c>
      <c r="L239" s="3">
        <v>12</v>
      </c>
      <c r="M239" s="3">
        <v>3</v>
      </c>
      <c r="N239" s="3" t="s">
        <v>3</v>
      </c>
      <c r="O239" s="3">
        <v>2</v>
      </c>
      <c r="P239" s="3"/>
      <c r="Q239" s="3"/>
      <c r="R239" s="3"/>
      <c r="S239" s="3"/>
      <c r="T239" s="3"/>
      <c r="U239" s="3"/>
      <c r="V239" s="3"/>
      <c r="W239" s="3">
        <v>0</v>
      </c>
      <c r="X239" s="3">
        <v>1</v>
      </c>
      <c r="Y239" s="3">
        <v>0</v>
      </c>
      <c r="Z239" s="3"/>
      <c r="AA239" s="3"/>
      <c r="AB239" s="3"/>
    </row>
    <row r="240" spans="1:206" x14ac:dyDescent="0.2">
      <c r="A240" s="3">
        <v>50</v>
      </c>
      <c r="B240" s="3">
        <v>0</v>
      </c>
      <c r="C240" s="3">
        <v>0</v>
      </c>
      <c r="D240" s="3">
        <v>1</v>
      </c>
      <c r="E240" s="3">
        <v>204</v>
      </c>
      <c r="F240" s="3">
        <f>ROUND(Source!R226,O240)</f>
        <v>0</v>
      </c>
      <c r="G240" s="3" t="s">
        <v>102</v>
      </c>
      <c r="H240" s="3" t="s">
        <v>103</v>
      </c>
      <c r="I240" s="3"/>
      <c r="J240" s="3"/>
      <c r="K240" s="3">
        <v>204</v>
      </c>
      <c r="L240" s="3">
        <v>13</v>
      </c>
      <c r="M240" s="3">
        <v>3</v>
      </c>
      <c r="N240" s="3" t="s">
        <v>3</v>
      </c>
      <c r="O240" s="3">
        <v>2</v>
      </c>
      <c r="P240" s="3"/>
      <c r="Q240" s="3"/>
      <c r="R240" s="3"/>
      <c r="S240" s="3"/>
      <c r="T240" s="3"/>
      <c r="U240" s="3"/>
      <c r="V240" s="3"/>
      <c r="W240" s="3">
        <v>0</v>
      </c>
      <c r="X240" s="3">
        <v>1</v>
      </c>
      <c r="Y240" s="3">
        <v>0</v>
      </c>
      <c r="Z240" s="3"/>
      <c r="AA240" s="3"/>
      <c r="AB240" s="3"/>
    </row>
    <row r="241" spans="1:88" x14ac:dyDescent="0.2">
      <c r="A241" s="3">
        <v>50</v>
      </c>
      <c r="B241" s="3">
        <v>0</v>
      </c>
      <c r="C241" s="3">
        <v>0</v>
      </c>
      <c r="D241" s="3">
        <v>1</v>
      </c>
      <c r="E241" s="3">
        <v>205</v>
      </c>
      <c r="F241" s="3">
        <f>ROUND(Source!S226,O241)</f>
        <v>0</v>
      </c>
      <c r="G241" s="3" t="s">
        <v>104</v>
      </c>
      <c r="H241" s="3" t="s">
        <v>105</v>
      </c>
      <c r="I241" s="3"/>
      <c r="J241" s="3"/>
      <c r="K241" s="3">
        <v>205</v>
      </c>
      <c r="L241" s="3">
        <v>14</v>
      </c>
      <c r="M241" s="3">
        <v>3</v>
      </c>
      <c r="N241" s="3" t="s">
        <v>3</v>
      </c>
      <c r="O241" s="3">
        <v>2</v>
      </c>
      <c r="P241" s="3"/>
      <c r="Q241" s="3"/>
      <c r="R241" s="3"/>
      <c r="S241" s="3"/>
      <c r="T241" s="3"/>
      <c r="U241" s="3"/>
      <c r="V241" s="3"/>
      <c r="W241" s="3">
        <v>0</v>
      </c>
      <c r="X241" s="3">
        <v>1</v>
      </c>
      <c r="Y241" s="3">
        <v>0</v>
      </c>
      <c r="Z241" s="3"/>
      <c r="AA241" s="3"/>
      <c r="AB241" s="3"/>
    </row>
    <row r="242" spans="1:88" x14ac:dyDescent="0.2">
      <c r="A242" s="3">
        <v>50</v>
      </c>
      <c r="B242" s="3">
        <v>0</v>
      </c>
      <c r="C242" s="3">
        <v>0</v>
      </c>
      <c r="D242" s="3">
        <v>1</v>
      </c>
      <c r="E242" s="3">
        <v>232</v>
      </c>
      <c r="F242" s="3">
        <f>ROUND(Source!BC226,O242)</f>
        <v>0</v>
      </c>
      <c r="G242" s="3" t="s">
        <v>106</v>
      </c>
      <c r="H242" s="3" t="s">
        <v>107</v>
      </c>
      <c r="I242" s="3"/>
      <c r="J242" s="3"/>
      <c r="K242" s="3">
        <v>232</v>
      </c>
      <c r="L242" s="3">
        <v>15</v>
      </c>
      <c r="M242" s="3">
        <v>3</v>
      </c>
      <c r="N242" s="3" t="s">
        <v>3</v>
      </c>
      <c r="O242" s="3">
        <v>2</v>
      </c>
      <c r="P242" s="3"/>
      <c r="Q242" s="3"/>
      <c r="R242" s="3"/>
      <c r="S242" s="3"/>
      <c r="T242" s="3"/>
      <c r="U242" s="3"/>
      <c r="V242" s="3"/>
      <c r="W242" s="3">
        <v>0</v>
      </c>
      <c r="X242" s="3">
        <v>1</v>
      </c>
      <c r="Y242" s="3">
        <v>0</v>
      </c>
      <c r="Z242" s="3"/>
      <c r="AA242" s="3"/>
      <c r="AB242" s="3"/>
    </row>
    <row r="243" spans="1:88" x14ac:dyDescent="0.2">
      <c r="A243" s="3">
        <v>50</v>
      </c>
      <c r="B243" s="3">
        <v>0</v>
      </c>
      <c r="C243" s="3">
        <v>0</v>
      </c>
      <c r="D243" s="3">
        <v>1</v>
      </c>
      <c r="E243" s="3">
        <v>214</v>
      </c>
      <c r="F243" s="3">
        <f>ROUND(Source!AS226,O243)</f>
        <v>0</v>
      </c>
      <c r="G243" s="3" t="s">
        <v>108</v>
      </c>
      <c r="H243" s="3" t="s">
        <v>109</v>
      </c>
      <c r="I243" s="3"/>
      <c r="J243" s="3"/>
      <c r="K243" s="3">
        <v>214</v>
      </c>
      <c r="L243" s="3">
        <v>16</v>
      </c>
      <c r="M243" s="3">
        <v>3</v>
      </c>
      <c r="N243" s="3" t="s">
        <v>3</v>
      </c>
      <c r="O243" s="3">
        <v>2</v>
      </c>
      <c r="P243" s="3"/>
      <c r="Q243" s="3"/>
      <c r="R243" s="3"/>
      <c r="S243" s="3"/>
      <c r="T243" s="3"/>
      <c r="U243" s="3"/>
      <c r="V243" s="3"/>
      <c r="W243" s="3">
        <v>0</v>
      </c>
      <c r="X243" s="3">
        <v>1</v>
      </c>
      <c r="Y243" s="3">
        <v>0</v>
      </c>
      <c r="Z243" s="3"/>
      <c r="AA243" s="3"/>
      <c r="AB243" s="3"/>
    </row>
    <row r="244" spans="1:88" x14ac:dyDescent="0.2">
      <c r="A244" s="3">
        <v>50</v>
      </c>
      <c r="B244" s="3">
        <v>0</v>
      </c>
      <c r="C244" s="3">
        <v>0</v>
      </c>
      <c r="D244" s="3">
        <v>1</v>
      </c>
      <c r="E244" s="3">
        <v>215</v>
      </c>
      <c r="F244" s="3">
        <f>ROUND(Source!AT226,O244)</f>
        <v>0</v>
      </c>
      <c r="G244" s="3" t="s">
        <v>110</v>
      </c>
      <c r="H244" s="3" t="s">
        <v>111</v>
      </c>
      <c r="I244" s="3"/>
      <c r="J244" s="3"/>
      <c r="K244" s="3">
        <v>215</v>
      </c>
      <c r="L244" s="3">
        <v>17</v>
      </c>
      <c r="M244" s="3">
        <v>3</v>
      </c>
      <c r="N244" s="3" t="s">
        <v>3</v>
      </c>
      <c r="O244" s="3">
        <v>2</v>
      </c>
      <c r="P244" s="3"/>
      <c r="Q244" s="3"/>
      <c r="R244" s="3"/>
      <c r="S244" s="3"/>
      <c r="T244" s="3"/>
      <c r="U244" s="3"/>
      <c r="V244" s="3"/>
      <c r="W244" s="3">
        <v>0</v>
      </c>
      <c r="X244" s="3">
        <v>1</v>
      </c>
      <c r="Y244" s="3">
        <v>0</v>
      </c>
      <c r="Z244" s="3"/>
      <c r="AA244" s="3"/>
      <c r="AB244" s="3"/>
    </row>
    <row r="245" spans="1:88" x14ac:dyDescent="0.2">
      <c r="A245" s="3">
        <v>50</v>
      </c>
      <c r="B245" s="3">
        <v>0</v>
      </c>
      <c r="C245" s="3">
        <v>0</v>
      </c>
      <c r="D245" s="3">
        <v>1</v>
      </c>
      <c r="E245" s="3">
        <v>217</v>
      </c>
      <c r="F245" s="3">
        <f>ROUND(Source!AU226,O245)</f>
        <v>0</v>
      </c>
      <c r="G245" s="3" t="s">
        <v>112</v>
      </c>
      <c r="H245" s="3" t="s">
        <v>113</v>
      </c>
      <c r="I245" s="3"/>
      <c r="J245" s="3"/>
      <c r="K245" s="3">
        <v>217</v>
      </c>
      <c r="L245" s="3">
        <v>18</v>
      </c>
      <c r="M245" s="3">
        <v>3</v>
      </c>
      <c r="N245" s="3" t="s">
        <v>3</v>
      </c>
      <c r="O245" s="3">
        <v>2</v>
      </c>
      <c r="P245" s="3"/>
      <c r="Q245" s="3"/>
      <c r="R245" s="3"/>
      <c r="S245" s="3"/>
      <c r="T245" s="3"/>
      <c r="U245" s="3"/>
      <c r="V245" s="3"/>
      <c r="W245" s="3">
        <v>0</v>
      </c>
      <c r="X245" s="3">
        <v>1</v>
      </c>
      <c r="Y245" s="3">
        <v>0</v>
      </c>
      <c r="Z245" s="3"/>
      <c r="AA245" s="3"/>
      <c r="AB245" s="3"/>
    </row>
    <row r="246" spans="1:88" x14ac:dyDescent="0.2">
      <c r="A246" s="3">
        <v>50</v>
      </c>
      <c r="B246" s="3">
        <v>0</v>
      </c>
      <c r="C246" s="3">
        <v>0</v>
      </c>
      <c r="D246" s="3">
        <v>1</v>
      </c>
      <c r="E246" s="3">
        <v>230</v>
      </c>
      <c r="F246" s="3">
        <f>ROUND(Source!BA226,O246)</f>
        <v>0</v>
      </c>
      <c r="G246" s="3" t="s">
        <v>114</v>
      </c>
      <c r="H246" s="3" t="s">
        <v>115</v>
      </c>
      <c r="I246" s="3"/>
      <c r="J246" s="3"/>
      <c r="K246" s="3">
        <v>230</v>
      </c>
      <c r="L246" s="3">
        <v>19</v>
      </c>
      <c r="M246" s="3">
        <v>3</v>
      </c>
      <c r="N246" s="3" t="s">
        <v>3</v>
      </c>
      <c r="O246" s="3">
        <v>2</v>
      </c>
      <c r="P246" s="3"/>
      <c r="Q246" s="3"/>
      <c r="R246" s="3"/>
      <c r="S246" s="3"/>
      <c r="T246" s="3"/>
      <c r="U246" s="3"/>
      <c r="V246" s="3"/>
      <c r="W246" s="3">
        <v>0</v>
      </c>
      <c r="X246" s="3">
        <v>1</v>
      </c>
      <c r="Y246" s="3">
        <v>0</v>
      </c>
      <c r="Z246" s="3"/>
      <c r="AA246" s="3"/>
      <c r="AB246" s="3"/>
    </row>
    <row r="247" spans="1:88" x14ac:dyDescent="0.2">
      <c r="A247" s="3">
        <v>50</v>
      </c>
      <c r="B247" s="3">
        <v>0</v>
      </c>
      <c r="C247" s="3">
        <v>0</v>
      </c>
      <c r="D247" s="3">
        <v>1</v>
      </c>
      <c r="E247" s="3">
        <v>206</v>
      </c>
      <c r="F247" s="3">
        <f>ROUND(Source!T226,O247)</f>
        <v>0</v>
      </c>
      <c r="G247" s="3" t="s">
        <v>116</v>
      </c>
      <c r="H247" s="3" t="s">
        <v>117</v>
      </c>
      <c r="I247" s="3"/>
      <c r="J247" s="3"/>
      <c r="K247" s="3">
        <v>206</v>
      </c>
      <c r="L247" s="3">
        <v>20</v>
      </c>
      <c r="M247" s="3">
        <v>3</v>
      </c>
      <c r="N247" s="3" t="s">
        <v>3</v>
      </c>
      <c r="O247" s="3">
        <v>2</v>
      </c>
      <c r="P247" s="3"/>
      <c r="Q247" s="3"/>
      <c r="R247" s="3"/>
      <c r="S247" s="3"/>
      <c r="T247" s="3"/>
      <c r="U247" s="3"/>
      <c r="V247" s="3"/>
      <c r="W247" s="3">
        <v>0</v>
      </c>
      <c r="X247" s="3">
        <v>1</v>
      </c>
      <c r="Y247" s="3">
        <v>0</v>
      </c>
      <c r="Z247" s="3"/>
      <c r="AA247" s="3"/>
      <c r="AB247" s="3"/>
    </row>
    <row r="248" spans="1:88" x14ac:dyDescent="0.2">
      <c r="A248" s="3">
        <v>50</v>
      </c>
      <c r="B248" s="3">
        <v>0</v>
      </c>
      <c r="C248" s="3">
        <v>0</v>
      </c>
      <c r="D248" s="3">
        <v>1</v>
      </c>
      <c r="E248" s="3">
        <v>207</v>
      </c>
      <c r="F248" s="3">
        <f>Source!U226</f>
        <v>0</v>
      </c>
      <c r="G248" s="3" t="s">
        <v>118</v>
      </c>
      <c r="H248" s="3" t="s">
        <v>119</v>
      </c>
      <c r="I248" s="3"/>
      <c r="J248" s="3"/>
      <c r="K248" s="3">
        <v>207</v>
      </c>
      <c r="L248" s="3">
        <v>21</v>
      </c>
      <c r="M248" s="3">
        <v>3</v>
      </c>
      <c r="N248" s="3" t="s">
        <v>3</v>
      </c>
      <c r="O248" s="3">
        <v>-1</v>
      </c>
      <c r="P248" s="3"/>
      <c r="Q248" s="3"/>
      <c r="R248" s="3"/>
      <c r="S248" s="3"/>
      <c r="T248" s="3"/>
      <c r="U248" s="3"/>
      <c r="V248" s="3"/>
      <c r="W248" s="3">
        <v>0</v>
      </c>
      <c r="X248" s="3">
        <v>1</v>
      </c>
      <c r="Y248" s="3">
        <v>0</v>
      </c>
      <c r="Z248" s="3"/>
      <c r="AA248" s="3"/>
      <c r="AB248" s="3"/>
    </row>
    <row r="249" spans="1:88" x14ac:dyDescent="0.2">
      <c r="A249" s="3">
        <v>50</v>
      </c>
      <c r="B249" s="3">
        <v>0</v>
      </c>
      <c r="C249" s="3">
        <v>0</v>
      </c>
      <c r="D249" s="3">
        <v>1</v>
      </c>
      <c r="E249" s="3">
        <v>208</v>
      </c>
      <c r="F249" s="3">
        <f>Source!V226</f>
        <v>0</v>
      </c>
      <c r="G249" s="3" t="s">
        <v>120</v>
      </c>
      <c r="H249" s="3" t="s">
        <v>121</v>
      </c>
      <c r="I249" s="3"/>
      <c r="J249" s="3"/>
      <c r="K249" s="3">
        <v>208</v>
      </c>
      <c r="L249" s="3">
        <v>22</v>
      </c>
      <c r="M249" s="3">
        <v>3</v>
      </c>
      <c r="N249" s="3" t="s">
        <v>3</v>
      </c>
      <c r="O249" s="3">
        <v>-1</v>
      </c>
      <c r="P249" s="3"/>
      <c r="Q249" s="3"/>
      <c r="R249" s="3"/>
      <c r="S249" s="3"/>
      <c r="T249" s="3"/>
      <c r="U249" s="3"/>
      <c r="V249" s="3"/>
      <c r="W249" s="3">
        <v>0</v>
      </c>
      <c r="X249" s="3">
        <v>1</v>
      </c>
      <c r="Y249" s="3">
        <v>0</v>
      </c>
      <c r="Z249" s="3"/>
      <c r="AA249" s="3"/>
      <c r="AB249" s="3"/>
    </row>
    <row r="250" spans="1:88" x14ac:dyDescent="0.2">
      <c r="A250" s="3">
        <v>50</v>
      </c>
      <c r="B250" s="3">
        <v>0</v>
      </c>
      <c r="C250" s="3">
        <v>0</v>
      </c>
      <c r="D250" s="3">
        <v>1</v>
      </c>
      <c r="E250" s="3">
        <v>209</v>
      </c>
      <c r="F250" s="3">
        <f>ROUND(Source!W226,O250)</f>
        <v>0</v>
      </c>
      <c r="G250" s="3" t="s">
        <v>122</v>
      </c>
      <c r="H250" s="3" t="s">
        <v>123</v>
      </c>
      <c r="I250" s="3"/>
      <c r="J250" s="3"/>
      <c r="K250" s="3">
        <v>209</v>
      </c>
      <c r="L250" s="3">
        <v>23</v>
      </c>
      <c r="M250" s="3">
        <v>3</v>
      </c>
      <c r="N250" s="3" t="s">
        <v>3</v>
      </c>
      <c r="O250" s="3">
        <v>2</v>
      </c>
      <c r="P250" s="3"/>
      <c r="Q250" s="3"/>
      <c r="R250" s="3"/>
      <c r="S250" s="3"/>
      <c r="T250" s="3"/>
      <c r="U250" s="3"/>
      <c r="V250" s="3"/>
      <c r="W250" s="3">
        <v>0</v>
      </c>
      <c r="X250" s="3">
        <v>1</v>
      </c>
      <c r="Y250" s="3">
        <v>0</v>
      </c>
      <c r="Z250" s="3"/>
      <c r="AA250" s="3"/>
      <c r="AB250" s="3"/>
    </row>
    <row r="251" spans="1:88" x14ac:dyDescent="0.2">
      <c r="A251" s="3">
        <v>50</v>
      </c>
      <c r="B251" s="3">
        <v>0</v>
      </c>
      <c r="C251" s="3">
        <v>0</v>
      </c>
      <c r="D251" s="3">
        <v>1</v>
      </c>
      <c r="E251" s="3">
        <v>233</v>
      </c>
      <c r="F251" s="3">
        <f>ROUND(Source!BD226,O251)</f>
        <v>0</v>
      </c>
      <c r="G251" s="3" t="s">
        <v>124</v>
      </c>
      <c r="H251" s="3" t="s">
        <v>125</v>
      </c>
      <c r="I251" s="3"/>
      <c r="J251" s="3"/>
      <c r="K251" s="3">
        <v>233</v>
      </c>
      <c r="L251" s="3">
        <v>24</v>
      </c>
      <c r="M251" s="3">
        <v>3</v>
      </c>
      <c r="N251" s="3" t="s">
        <v>3</v>
      </c>
      <c r="O251" s="3">
        <v>2</v>
      </c>
      <c r="P251" s="3"/>
      <c r="Q251" s="3"/>
      <c r="R251" s="3"/>
      <c r="S251" s="3"/>
      <c r="T251" s="3"/>
      <c r="U251" s="3"/>
      <c r="V251" s="3"/>
      <c r="W251" s="3">
        <v>0</v>
      </c>
      <c r="X251" s="3">
        <v>1</v>
      </c>
      <c r="Y251" s="3">
        <v>0</v>
      </c>
      <c r="Z251" s="3"/>
      <c r="AA251" s="3"/>
      <c r="AB251" s="3"/>
    </row>
    <row r="252" spans="1:88" x14ac:dyDescent="0.2">
      <c r="A252" s="3">
        <v>50</v>
      </c>
      <c r="B252" s="3">
        <v>0</v>
      </c>
      <c r="C252" s="3">
        <v>0</v>
      </c>
      <c r="D252" s="3">
        <v>1</v>
      </c>
      <c r="E252" s="3">
        <v>210</v>
      </c>
      <c r="F252" s="3">
        <f>ROUND(Source!X226,O252)</f>
        <v>0</v>
      </c>
      <c r="G252" s="3" t="s">
        <v>126</v>
      </c>
      <c r="H252" s="3" t="s">
        <v>127</v>
      </c>
      <c r="I252" s="3"/>
      <c r="J252" s="3"/>
      <c r="K252" s="3">
        <v>210</v>
      </c>
      <c r="L252" s="3">
        <v>25</v>
      </c>
      <c r="M252" s="3">
        <v>3</v>
      </c>
      <c r="N252" s="3" t="s">
        <v>3</v>
      </c>
      <c r="O252" s="3">
        <v>2</v>
      </c>
      <c r="P252" s="3"/>
      <c r="Q252" s="3"/>
      <c r="R252" s="3"/>
      <c r="S252" s="3"/>
      <c r="T252" s="3"/>
      <c r="U252" s="3"/>
      <c r="V252" s="3"/>
      <c r="W252" s="3">
        <v>0</v>
      </c>
      <c r="X252" s="3">
        <v>1</v>
      </c>
      <c r="Y252" s="3">
        <v>0</v>
      </c>
      <c r="Z252" s="3"/>
      <c r="AA252" s="3"/>
      <c r="AB252" s="3"/>
    </row>
    <row r="253" spans="1:88" x14ac:dyDescent="0.2">
      <c r="A253" s="3">
        <v>50</v>
      </c>
      <c r="B253" s="3">
        <v>0</v>
      </c>
      <c r="C253" s="3">
        <v>0</v>
      </c>
      <c r="D253" s="3">
        <v>1</v>
      </c>
      <c r="E253" s="3">
        <v>211</v>
      </c>
      <c r="F253" s="3">
        <f>ROUND(Source!Y226,O253)</f>
        <v>0</v>
      </c>
      <c r="G253" s="3" t="s">
        <v>128</v>
      </c>
      <c r="H253" s="3" t="s">
        <v>129</v>
      </c>
      <c r="I253" s="3"/>
      <c r="J253" s="3"/>
      <c r="K253" s="3">
        <v>211</v>
      </c>
      <c r="L253" s="3">
        <v>26</v>
      </c>
      <c r="M253" s="3">
        <v>3</v>
      </c>
      <c r="N253" s="3" t="s">
        <v>3</v>
      </c>
      <c r="O253" s="3">
        <v>2</v>
      </c>
      <c r="P253" s="3"/>
      <c r="Q253" s="3"/>
      <c r="R253" s="3"/>
      <c r="S253" s="3"/>
      <c r="T253" s="3"/>
      <c r="U253" s="3"/>
      <c r="V253" s="3"/>
      <c r="W253" s="3">
        <v>0</v>
      </c>
      <c r="X253" s="3">
        <v>1</v>
      </c>
      <c r="Y253" s="3">
        <v>0</v>
      </c>
      <c r="Z253" s="3"/>
      <c r="AA253" s="3"/>
      <c r="AB253" s="3"/>
    </row>
    <row r="254" spans="1:88" x14ac:dyDescent="0.2">
      <c r="A254" s="3">
        <v>50</v>
      </c>
      <c r="B254" s="3">
        <v>0</v>
      </c>
      <c r="C254" s="3">
        <v>0</v>
      </c>
      <c r="D254" s="3">
        <v>1</v>
      </c>
      <c r="E254" s="3">
        <v>224</v>
      </c>
      <c r="F254" s="3">
        <f>ROUND(Source!AR226,O254)</f>
        <v>0</v>
      </c>
      <c r="G254" s="3" t="s">
        <v>130</v>
      </c>
      <c r="H254" s="3" t="s">
        <v>131</v>
      </c>
      <c r="I254" s="3"/>
      <c r="J254" s="3"/>
      <c r="K254" s="3">
        <v>224</v>
      </c>
      <c r="L254" s="3">
        <v>27</v>
      </c>
      <c r="M254" s="3">
        <v>3</v>
      </c>
      <c r="N254" s="3" t="s">
        <v>3</v>
      </c>
      <c r="O254" s="3">
        <v>2</v>
      </c>
      <c r="P254" s="3"/>
      <c r="Q254" s="3"/>
      <c r="R254" s="3"/>
      <c r="S254" s="3"/>
      <c r="T254" s="3"/>
      <c r="U254" s="3"/>
      <c r="V254" s="3"/>
      <c r="W254" s="3">
        <v>0</v>
      </c>
      <c r="X254" s="3">
        <v>1</v>
      </c>
      <c r="Y254" s="3">
        <v>0</v>
      </c>
      <c r="Z254" s="3"/>
      <c r="AA254" s="3"/>
      <c r="AB254" s="3"/>
    </row>
    <row r="256" spans="1:88" x14ac:dyDescent="0.2">
      <c r="A256" s="1">
        <v>4</v>
      </c>
      <c r="B256" s="1">
        <v>1</v>
      </c>
      <c r="C256" s="1"/>
      <c r="D256" s="1">
        <f>ROW(A265)</f>
        <v>265</v>
      </c>
      <c r="E256" s="1"/>
      <c r="F256" s="1" t="s">
        <v>20</v>
      </c>
      <c r="G256" s="1" t="s">
        <v>223</v>
      </c>
      <c r="H256" s="1" t="s">
        <v>3</v>
      </c>
      <c r="I256" s="1">
        <v>0</v>
      </c>
      <c r="J256" s="1"/>
      <c r="K256" s="1">
        <v>-1</v>
      </c>
      <c r="L256" s="1"/>
      <c r="M256" s="1" t="s">
        <v>3</v>
      </c>
      <c r="N256" s="1"/>
      <c r="O256" s="1"/>
      <c r="P256" s="1"/>
      <c r="Q256" s="1"/>
      <c r="R256" s="1"/>
      <c r="S256" s="1">
        <v>0</v>
      </c>
      <c r="T256" s="1"/>
      <c r="U256" s="1" t="s">
        <v>3</v>
      </c>
      <c r="V256" s="1">
        <v>0</v>
      </c>
      <c r="W256" s="1"/>
      <c r="X256" s="1"/>
      <c r="Y256" s="1"/>
      <c r="Z256" s="1"/>
      <c r="AA256" s="1"/>
      <c r="AB256" s="1" t="s">
        <v>3</v>
      </c>
      <c r="AC256" s="1" t="s">
        <v>3</v>
      </c>
      <c r="AD256" s="1" t="s">
        <v>3</v>
      </c>
      <c r="AE256" s="1" t="s">
        <v>3</v>
      </c>
      <c r="AF256" s="1" t="s">
        <v>3</v>
      </c>
      <c r="AG256" s="1" t="s">
        <v>3</v>
      </c>
      <c r="AH256" s="1"/>
      <c r="AI256" s="1"/>
      <c r="AJ256" s="1"/>
      <c r="AK256" s="1"/>
      <c r="AL256" s="1"/>
      <c r="AM256" s="1"/>
      <c r="AN256" s="1"/>
      <c r="AO256" s="1"/>
      <c r="AP256" s="1" t="s">
        <v>3</v>
      </c>
      <c r="AQ256" s="1" t="s">
        <v>3</v>
      </c>
      <c r="AR256" s="1" t="s">
        <v>3</v>
      </c>
      <c r="AS256" s="1"/>
      <c r="AT256" s="1"/>
      <c r="AU256" s="1"/>
      <c r="AV256" s="1"/>
      <c r="AW256" s="1"/>
      <c r="AX256" s="1"/>
      <c r="AY256" s="1"/>
      <c r="AZ256" s="1" t="s">
        <v>3</v>
      </c>
      <c r="BA256" s="1"/>
      <c r="BB256" s="1" t="s">
        <v>3</v>
      </c>
      <c r="BC256" s="1" t="s">
        <v>3</v>
      </c>
      <c r="BD256" s="1" t="s">
        <v>3</v>
      </c>
      <c r="BE256" s="1" t="s">
        <v>3</v>
      </c>
      <c r="BF256" s="1" t="s">
        <v>3</v>
      </c>
      <c r="BG256" s="1" t="s">
        <v>3</v>
      </c>
      <c r="BH256" s="1" t="s">
        <v>3</v>
      </c>
      <c r="BI256" s="1" t="s">
        <v>3</v>
      </c>
      <c r="BJ256" s="1" t="s">
        <v>3</v>
      </c>
      <c r="BK256" s="1" t="s">
        <v>3</v>
      </c>
      <c r="BL256" s="1" t="s">
        <v>3</v>
      </c>
      <c r="BM256" s="1" t="s">
        <v>3</v>
      </c>
      <c r="BN256" s="1" t="s">
        <v>3</v>
      </c>
      <c r="BO256" s="1" t="s">
        <v>3</v>
      </c>
      <c r="BP256" s="1" t="s">
        <v>3</v>
      </c>
      <c r="BQ256" s="1"/>
      <c r="BR256" s="1"/>
      <c r="BS256" s="1"/>
      <c r="BT256" s="1"/>
      <c r="BU256" s="1"/>
      <c r="BV256" s="1"/>
      <c r="BW256" s="1"/>
      <c r="BX256" s="1">
        <v>0</v>
      </c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>
        <v>0</v>
      </c>
    </row>
    <row r="258" spans="1:245" x14ac:dyDescent="0.2">
      <c r="A258" s="6">
        <v>52</v>
      </c>
      <c r="B258" s="6">
        <f t="shared" ref="B258:G258" si="175">B265</f>
        <v>1</v>
      </c>
      <c r="C258" s="6">
        <f t="shared" si="175"/>
        <v>4</v>
      </c>
      <c r="D258" s="6">
        <f t="shared" si="175"/>
        <v>256</v>
      </c>
      <c r="E258" s="6">
        <f t="shared" si="175"/>
        <v>0</v>
      </c>
      <c r="F258" s="6" t="str">
        <f t="shared" si="175"/>
        <v>Новый раздел</v>
      </c>
      <c r="G258" s="6" t="str">
        <f t="shared" si="175"/>
        <v>Раздел: 4. Элементы автоматических систем противодымной защиты ( ЭАСПДЗ )</v>
      </c>
      <c r="H258" s="6"/>
      <c r="I258" s="6"/>
      <c r="J258" s="6"/>
      <c r="K258" s="6"/>
      <c r="L258" s="6"/>
      <c r="M258" s="6"/>
      <c r="N258" s="6"/>
      <c r="O258" s="6">
        <f t="shared" ref="O258:AT258" si="176">O265</f>
        <v>7687.69</v>
      </c>
      <c r="P258" s="6">
        <f t="shared" si="176"/>
        <v>737.73</v>
      </c>
      <c r="Q258" s="6">
        <f t="shared" si="176"/>
        <v>0</v>
      </c>
      <c r="R258" s="6">
        <f t="shared" si="176"/>
        <v>0</v>
      </c>
      <c r="S258" s="6">
        <f t="shared" si="176"/>
        <v>6949.96</v>
      </c>
      <c r="T258" s="6">
        <f t="shared" si="176"/>
        <v>0</v>
      </c>
      <c r="U258" s="6">
        <f t="shared" si="176"/>
        <v>10.02</v>
      </c>
      <c r="V258" s="6">
        <f t="shared" si="176"/>
        <v>0</v>
      </c>
      <c r="W258" s="6">
        <f t="shared" si="176"/>
        <v>0</v>
      </c>
      <c r="X258" s="6">
        <f t="shared" si="176"/>
        <v>4864.9799999999996</v>
      </c>
      <c r="Y258" s="6">
        <f t="shared" si="176"/>
        <v>695</v>
      </c>
      <c r="Z258" s="6">
        <f t="shared" si="176"/>
        <v>0</v>
      </c>
      <c r="AA258" s="6">
        <f t="shared" si="176"/>
        <v>0</v>
      </c>
      <c r="AB258" s="6">
        <f t="shared" si="176"/>
        <v>7687.69</v>
      </c>
      <c r="AC258" s="6">
        <f t="shared" si="176"/>
        <v>737.73</v>
      </c>
      <c r="AD258" s="6">
        <f t="shared" si="176"/>
        <v>0</v>
      </c>
      <c r="AE258" s="6">
        <f t="shared" si="176"/>
        <v>0</v>
      </c>
      <c r="AF258" s="6">
        <f t="shared" si="176"/>
        <v>6949.96</v>
      </c>
      <c r="AG258" s="6">
        <f t="shared" si="176"/>
        <v>0</v>
      </c>
      <c r="AH258" s="6">
        <f t="shared" si="176"/>
        <v>10.02</v>
      </c>
      <c r="AI258" s="6">
        <f t="shared" si="176"/>
        <v>0</v>
      </c>
      <c r="AJ258" s="6">
        <f t="shared" si="176"/>
        <v>0</v>
      </c>
      <c r="AK258" s="6">
        <f t="shared" si="176"/>
        <v>4864.9799999999996</v>
      </c>
      <c r="AL258" s="6">
        <f t="shared" si="176"/>
        <v>695</v>
      </c>
      <c r="AM258" s="6">
        <f t="shared" si="176"/>
        <v>0</v>
      </c>
      <c r="AN258" s="6">
        <f t="shared" si="176"/>
        <v>0</v>
      </c>
      <c r="AO258" s="6">
        <f t="shared" si="176"/>
        <v>0</v>
      </c>
      <c r="AP258" s="6">
        <f t="shared" si="176"/>
        <v>0</v>
      </c>
      <c r="AQ258" s="6">
        <f t="shared" si="176"/>
        <v>0</v>
      </c>
      <c r="AR258" s="6">
        <f t="shared" si="176"/>
        <v>13247.67</v>
      </c>
      <c r="AS258" s="6">
        <f t="shared" si="176"/>
        <v>0</v>
      </c>
      <c r="AT258" s="6">
        <f t="shared" si="176"/>
        <v>0</v>
      </c>
      <c r="AU258" s="6">
        <f t="shared" ref="AU258:BZ258" si="177">AU265</f>
        <v>13247.67</v>
      </c>
      <c r="AV258" s="6">
        <f t="shared" si="177"/>
        <v>737.73</v>
      </c>
      <c r="AW258" s="6">
        <f t="shared" si="177"/>
        <v>737.73</v>
      </c>
      <c r="AX258" s="6">
        <f t="shared" si="177"/>
        <v>0</v>
      </c>
      <c r="AY258" s="6">
        <f t="shared" si="177"/>
        <v>737.73</v>
      </c>
      <c r="AZ258" s="6">
        <f t="shared" si="177"/>
        <v>0</v>
      </c>
      <c r="BA258" s="6">
        <f t="shared" si="177"/>
        <v>0</v>
      </c>
      <c r="BB258" s="6">
        <f t="shared" si="177"/>
        <v>0</v>
      </c>
      <c r="BC258" s="6">
        <f t="shared" si="177"/>
        <v>0</v>
      </c>
      <c r="BD258" s="6">
        <f t="shared" si="177"/>
        <v>0</v>
      </c>
      <c r="BE258" s="6">
        <f t="shared" si="177"/>
        <v>0</v>
      </c>
      <c r="BF258" s="6">
        <f t="shared" si="177"/>
        <v>0</v>
      </c>
      <c r="BG258" s="6">
        <f t="shared" si="177"/>
        <v>0</v>
      </c>
      <c r="BH258" s="6">
        <f t="shared" si="177"/>
        <v>0</v>
      </c>
      <c r="BI258" s="6">
        <f t="shared" si="177"/>
        <v>0</v>
      </c>
      <c r="BJ258" s="6">
        <f t="shared" si="177"/>
        <v>0</v>
      </c>
      <c r="BK258" s="6">
        <f t="shared" si="177"/>
        <v>0</v>
      </c>
      <c r="BL258" s="6">
        <f t="shared" si="177"/>
        <v>0</v>
      </c>
      <c r="BM258" s="6">
        <f t="shared" si="177"/>
        <v>0</v>
      </c>
      <c r="BN258" s="6">
        <f t="shared" si="177"/>
        <v>0</v>
      </c>
      <c r="BO258" s="6">
        <f t="shared" si="177"/>
        <v>0</v>
      </c>
      <c r="BP258" s="6">
        <f t="shared" si="177"/>
        <v>0</v>
      </c>
      <c r="BQ258" s="6">
        <f t="shared" si="177"/>
        <v>0</v>
      </c>
      <c r="BR258" s="6">
        <f t="shared" si="177"/>
        <v>0</v>
      </c>
      <c r="BS258" s="6">
        <f t="shared" si="177"/>
        <v>0</v>
      </c>
      <c r="BT258" s="6">
        <f t="shared" si="177"/>
        <v>0</v>
      </c>
      <c r="BU258" s="6">
        <f t="shared" si="177"/>
        <v>0</v>
      </c>
      <c r="BV258" s="6">
        <f t="shared" si="177"/>
        <v>0</v>
      </c>
      <c r="BW258" s="6">
        <f t="shared" si="177"/>
        <v>0</v>
      </c>
      <c r="BX258" s="6">
        <f t="shared" si="177"/>
        <v>0</v>
      </c>
      <c r="BY258" s="6">
        <f t="shared" si="177"/>
        <v>0</v>
      </c>
      <c r="BZ258" s="6">
        <f t="shared" si="177"/>
        <v>0</v>
      </c>
      <c r="CA258" s="6">
        <f t="shared" ref="CA258:DF258" si="178">CA265</f>
        <v>13247.67</v>
      </c>
      <c r="CB258" s="6">
        <f t="shared" si="178"/>
        <v>0</v>
      </c>
      <c r="CC258" s="6">
        <f t="shared" si="178"/>
        <v>0</v>
      </c>
      <c r="CD258" s="6">
        <f t="shared" si="178"/>
        <v>13247.67</v>
      </c>
      <c r="CE258" s="6">
        <f t="shared" si="178"/>
        <v>737.73</v>
      </c>
      <c r="CF258" s="6">
        <f t="shared" si="178"/>
        <v>737.73</v>
      </c>
      <c r="CG258" s="6">
        <f t="shared" si="178"/>
        <v>0</v>
      </c>
      <c r="CH258" s="6">
        <f t="shared" si="178"/>
        <v>737.73</v>
      </c>
      <c r="CI258" s="6">
        <f t="shared" si="178"/>
        <v>0</v>
      </c>
      <c r="CJ258" s="6">
        <f t="shared" si="178"/>
        <v>0</v>
      </c>
      <c r="CK258" s="6">
        <f t="shared" si="178"/>
        <v>0</v>
      </c>
      <c r="CL258" s="6">
        <f t="shared" si="178"/>
        <v>0</v>
      </c>
      <c r="CM258" s="6">
        <f t="shared" si="178"/>
        <v>0</v>
      </c>
      <c r="CN258" s="6">
        <f t="shared" si="178"/>
        <v>0</v>
      </c>
      <c r="CO258" s="6">
        <f t="shared" si="178"/>
        <v>0</v>
      </c>
      <c r="CP258" s="6">
        <f t="shared" si="178"/>
        <v>0</v>
      </c>
      <c r="CQ258" s="6">
        <f t="shared" si="178"/>
        <v>0</v>
      </c>
      <c r="CR258" s="6">
        <f t="shared" si="178"/>
        <v>0</v>
      </c>
      <c r="CS258" s="6">
        <f t="shared" si="178"/>
        <v>0</v>
      </c>
      <c r="CT258" s="6">
        <f t="shared" si="178"/>
        <v>0</v>
      </c>
      <c r="CU258" s="6">
        <f t="shared" si="178"/>
        <v>0</v>
      </c>
      <c r="CV258" s="6">
        <f t="shared" si="178"/>
        <v>0</v>
      </c>
      <c r="CW258" s="6">
        <f t="shared" si="178"/>
        <v>0</v>
      </c>
      <c r="CX258" s="6">
        <f t="shared" si="178"/>
        <v>0</v>
      </c>
      <c r="CY258" s="6">
        <f t="shared" si="178"/>
        <v>0</v>
      </c>
      <c r="CZ258" s="6">
        <f t="shared" si="178"/>
        <v>0</v>
      </c>
      <c r="DA258" s="6">
        <f t="shared" si="178"/>
        <v>0</v>
      </c>
      <c r="DB258" s="6">
        <f t="shared" si="178"/>
        <v>0</v>
      </c>
      <c r="DC258" s="6">
        <f t="shared" si="178"/>
        <v>0</v>
      </c>
      <c r="DD258" s="6">
        <f t="shared" si="178"/>
        <v>0</v>
      </c>
      <c r="DE258" s="6">
        <f t="shared" si="178"/>
        <v>0</v>
      </c>
      <c r="DF258" s="6">
        <f t="shared" si="178"/>
        <v>0</v>
      </c>
      <c r="DG258" s="2">
        <f t="shared" ref="DG258:EL258" si="179">DG265</f>
        <v>0</v>
      </c>
      <c r="DH258" s="2">
        <f t="shared" si="179"/>
        <v>0</v>
      </c>
      <c r="DI258" s="2">
        <f t="shared" si="179"/>
        <v>0</v>
      </c>
      <c r="DJ258" s="2">
        <f t="shared" si="179"/>
        <v>0</v>
      </c>
      <c r="DK258" s="2">
        <f t="shared" si="179"/>
        <v>0</v>
      </c>
      <c r="DL258" s="2">
        <f t="shared" si="179"/>
        <v>0</v>
      </c>
      <c r="DM258" s="2">
        <f t="shared" si="179"/>
        <v>0</v>
      </c>
      <c r="DN258" s="2">
        <f t="shared" si="179"/>
        <v>0</v>
      </c>
      <c r="DO258" s="2">
        <f t="shared" si="179"/>
        <v>0</v>
      </c>
      <c r="DP258" s="2">
        <f t="shared" si="179"/>
        <v>0</v>
      </c>
      <c r="DQ258" s="2">
        <f t="shared" si="179"/>
        <v>0</v>
      </c>
      <c r="DR258" s="2">
        <f t="shared" si="179"/>
        <v>0</v>
      </c>
      <c r="DS258" s="2">
        <f t="shared" si="179"/>
        <v>0</v>
      </c>
      <c r="DT258" s="2">
        <f t="shared" si="179"/>
        <v>0</v>
      </c>
      <c r="DU258" s="2">
        <f t="shared" si="179"/>
        <v>0</v>
      </c>
      <c r="DV258" s="2">
        <f t="shared" si="179"/>
        <v>0</v>
      </c>
      <c r="DW258" s="2">
        <f t="shared" si="179"/>
        <v>0</v>
      </c>
      <c r="DX258" s="2">
        <f t="shared" si="179"/>
        <v>0</v>
      </c>
      <c r="DY258" s="2">
        <f t="shared" si="179"/>
        <v>0</v>
      </c>
      <c r="DZ258" s="2">
        <f t="shared" si="179"/>
        <v>0</v>
      </c>
      <c r="EA258" s="2">
        <f t="shared" si="179"/>
        <v>0</v>
      </c>
      <c r="EB258" s="2">
        <f t="shared" si="179"/>
        <v>0</v>
      </c>
      <c r="EC258" s="2">
        <f t="shared" si="179"/>
        <v>0</v>
      </c>
      <c r="ED258" s="2">
        <f t="shared" si="179"/>
        <v>0</v>
      </c>
      <c r="EE258" s="2">
        <f t="shared" si="179"/>
        <v>0</v>
      </c>
      <c r="EF258" s="2">
        <f t="shared" si="179"/>
        <v>0</v>
      </c>
      <c r="EG258" s="2">
        <f t="shared" si="179"/>
        <v>0</v>
      </c>
      <c r="EH258" s="2">
        <f t="shared" si="179"/>
        <v>0</v>
      </c>
      <c r="EI258" s="2">
        <f t="shared" si="179"/>
        <v>0</v>
      </c>
      <c r="EJ258" s="2">
        <f t="shared" si="179"/>
        <v>0</v>
      </c>
      <c r="EK258" s="2">
        <f t="shared" si="179"/>
        <v>0</v>
      </c>
      <c r="EL258" s="2">
        <f t="shared" si="179"/>
        <v>0</v>
      </c>
      <c r="EM258" s="2">
        <f t="shared" ref="EM258:FR258" si="180">EM265</f>
        <v>0</v>
      </c>
      <c r="EN258" s="2">
        <f t="shared" si="180"/>
        <v>0</v>
      </c>
      <c r="EO258" s="2">
        <f t="shared" si="180"/>
        <v>0</v>
      </c>
      <c r="EP258" s="2">
        <f t="shared" si="180"/>
        <v>0</v>
      </c>
      <c r="EQ258" s="2">
        <f t="shared" si="180"/>
        <v>0</v>
      </c>
      <c r="ER258" s="2">
        <f t="shared" si="180"/>
        <v>0</v>
      </c>
      <c r="ES258" s="2">
        <f t="shared" si="180"/>
        <v>0</v>
      </c>
      <c r="ET258" s="2">
        <f t="shared" si="180"/>
        <v>0</v>
      </c>
      <c r="EU258" s="2">
        <f t="shared" si="180"/>
        <v>0</v>
      </c>
      <c r="EV258" s="2">
        <f t="shared" si="180"/>
        <v>0</v>
      </c>
      <c r="EW258" s="2">
        <f t="shared" si="180"/>
        <v>0</v>
      </c>
      <c r="EX258" s="2">
        <f t="shared" si="180"/>
        <v>0</v>
      </c>
      <c r="EY258" s="2">
        <f t="shared" si="180"/>
        <v>0</v>
      </c>
      <c r="EZ258" s="2">
        <f t="shared" si="180"/>
        <v>0</v>
      </c>
      <c r="FA258" s="2">
        <f t="shared" si="180"/>
        <v>0</v>
      </c>
      <c r="FB258" s="2">
        <f t="shared" si="180"/>
        <v>0</v>
      </c>
      <c r="FC258" s="2">
        <f t="shared" si="180"/>
        <v>0</v>
      </c>
      <c r="FD258" s="2">
        <f t="shared" si="180"/>
        <v>0</v>
      </c>
      <c r="FE258" s="2">
        <f t="shared" si="180"/>
        <v>0</v>
      </c>
      <c r="FF258" s="2">
        <f t="shared" si="180"/>
        <v>0</v>
      </c>
      <c r="FG258" s="2">
        <f t="shared" si="180"/>
        <v>0</v>
      </c>
      <c r="FH258" s="2">
        <f t="shared" si="180"/>
        <v>0</v>
      </c>
      <c r="FI258" s="2">
        <f t="shared" si="180"/>
        <v>0</v>
      </c>
      <c r="FJ258" s="2">
        <f t="shared" si="180"/>
        <v>0</v>
      </c>
      <c r="FK258" s="2">
        <f t="shared" si="180"/>
        <v>0</v>
      </c>
      <c r="FL258" s="2">
        <f t="shared" si="180"/>
        <v>0</v>
      </c>
      <c r="FM258" s="2">
        <f t="shared" si="180"/>
        <v>0</v>
      </c>
      <c r="FN258" s="2">
        <f t="shared" si="180"/>
        <v>0</v>
      </c>
      <c r="FO258" s="2">
        <f t="shared" si="180"/>
        <v>0</v>
      </c>
      <c r="FP258" s="2">
        <f t="shared" si="180"/>
        <v>0</v>
      </c>
      <c r="FQ258" s="2">
        <f t="shared" si="180"/>
        <v>0</v>
      </c>
      <c r="FR258" s="2">
        <f t="shared" si="180"/>
        <v>0</v>
      </c>
      <c r="FS258" s="2">
        <f t="shared" ref="FS258:GX258" si="181">FS265</f>
        <v>0</v>
      </c>
      <c r="FT258" s="2">
        <f t="shared" si="181"/>
        <v>0</v>
      </c>
      <c r="FU258" s="2">
        <f t="shared" si="181"/>
        <v>0</v>
      </c>
      <c r="FV258" s="2">
        <f t="shared" si="181"/>
        <v>0</v>
      </c>
      <c r="FW258" s="2">
        <f t="shared" si="181"/>
        <v>0</v>
      </c>
      <c r="FX258" s="2">
        <f t="shared" si="181"/>
        <v>0</v>
      </c>
      <c r="FY258" s="2">
        <f t="shared" si="181"/>
        <v>0</v>
      </c>
      <c r="FZ258" s="2">
        <f t="shared" si="181"/>
        <v>0</v>
      </c>
      <c r="GA258" s="2">
        <f t="shared" si="181"/>
        <v>0</v>
      </c>
      <c r="GB258" s="2">
        <f t="shared" si="181"/>
        <v>0</v>
      </c>
      <c r="GC258" s="2">
        <f t="shared" si="181"/>
        <v>0</v>
      </c>
      <c r="GD258" s="2">
        <f t="shared" si="181"/>
        <v>0</v>
      </c>
      <c r="GE258" s="2">
        <f t="shared" si="181"/>
        <v>0</v>
      </c>
      <c r="GF258" s="2">
        <f t="shared" si="181"/>
        <v>0</v>
      </c>
      <c r="GG258" s="2">
        <f t="shared" si="181"/>
        <v>0</v>
      </c>
      <c r="GH258" s="2">
        <f t="shared" si="181"/>
        <v>0</v>
      </c>
      <c r="GI258" s="2">
        <f t="shared" si="181"/>
        <v>0</v>
      </c>
      <c r="GJ258" s="2">
        <f t="shared" si="181"/>
        <v>0</v>
      </c>
      <c r="GK258" s="2">
        <f t="shared" si="181"/>
        <v>0</v>
      </c>
      <c r="GL258" s="2">
        <f t="shared" si="181"/>
        <v>0</v>
      </c>
      <c r="GM258" s="2">
        <f t="shared" si="181"/>
        <v>0</v>
      </c>
      <c r="GN258" s="2">
        <f t="shared" si="181"/>
        <v>0</v>
      </c>
      <c r="GO258" s="2">
        <f t="shared" si="181"/>
        <v>0</v>
      </c>
      <c r="GP258" s="2">
        <f t="shared" si="181"/>
        <v>0</v>
      </c>
      <c r="GQ258" s="2">
        <f t="shared" si="181"/>
        <v>0</v>
      </c>
      <c r="GR258" s="2">
        <f t="shared" si="181"/>
        <v>0</v>
      </c>
      <c r="GS258" s="2">
        <f t="shared" si="181"/>
        <v>0</v>
      </c>
      <c r="GT258" s="2">
        <f t="shared" si="181"/>
        <v>0</v>
      </c>
      <c r="GU258" s="2">
        <f t="shared" si="181"/>
        <v>0</v>
      </c>
      <c r="GV258" s="2">
        <f t="shared" si="181"/>
        <v>0</v>
      </c>
      <c r="GW258" s="2">
        <f t="shared" si="181"/>
        <v>0</v>
      </c>
      <c r="GX258" s="2">
        <f t="shared" si="181"/>
        <v>0</v>
      </c>
    </row>
    <row r="260" spans="1:245" x14ac:dyDescent="0.2">
      <c r="A260">
        <v>17</v>
      </c>
      <c r="B260">
        <v>1</v>
      </c>
      <c r="C260">
        <f>ROW(SmtRes!A170)</f>
        <v>170</v>
      </c>
      <c r="D260">
        <f>ROW(EtalonRes!A170)</f>
        <v>170</v>
      </c>
      <c r="E260" t="s">
        <v>224</v>
      </c>
      <c r="F260" t="s">
        <v>225</v>
      </c>
      <c r="G260" t="s">
        <v>226</v>
      </c>
      <c r="H260" t="s">
        <v>25</v>
      </c>
      <c r="I260">
        <v>9</v>
      </c>
      <c r="J260">
        <v>0</v>
      </c>
      <c r="K260">
        <v>9</v>
      </c>
      <c r="O260">
        <f>ROUND(CP260,2)</f>
        <v>4674.33</v>
      </c>
      <c r="P260">
        <f>ROUND(CQ260*I260,2)</f>
        <v>34.65</v>
      </c>
      <c r="Q260">
        <f>ROUND(CR260*I260,2)</f>
        <v>0</v>
      </c>
      <c r="R260">
        <f>ROUND(CS260*I260,2)</f>
        <v>0</v>
      </c>
      <c r="S260">
        <f>ROUND(CT260*I260,2)</f>
        <v>4639.68</v>
      </c>
      <c r="T260">
        <f>ROUND(CU260*I260,2)</f>
        <v>0</v>
      </c>
      <c r="U260">
        <f>CV260*I260</f>
        <v>6.66</v>
      </c>
      <c r="V260">
        <f>CW260*I260</f>
        <v>0</v>
      </c>
      <c r="W260">
        <f>ROUND(CX260*I260,2)</f>
        <v>0</v>
      </c>
      <c r="X260">
        <f t="shared" ref="X260:Y263" si="182">ROUND(CY260,2)</f>
        <v>3247.78</v>
      </c>
      <c r="Y260">
        <f t="shared" si="182"/>
        <v>463.97</v>
      </c>
      <c r="AA260">
        <v>63640748</v>
      </c>
      <c r="AB260">
        <f>ROUND((AC260+AD260+AF260),6)</f>
        <v>519.37</v>
      </c>
      <c r="AC260">
        <f>ROUND((ES260),6)</f>
        <v>3.85</v>
      </c>
      <c r="AD260">
        <f>ROUND((((ET260)-(EU260))+AE260),6)</f>
        <v>0</v>
      </c>
      <c r="AE260">
        <f>ROUND((EU260),6)</f>
        <v>0</v>
      </c>
      <c r="AF260">
        <f>ROUND((EV260),6)</f>
        <v>515.52</v>
      </c>
      <c r="AG260">
        <f>ROUND((AP260),6)</f>
        <v>0</v>
      </c>
      <c r="AH260">
        <f>(EW260)</f>
        <v>0.74</v>
      </c>
      <c r="AI260">
        <f>(EX260)</f>
        <v>0</v>
      </c>
      <c r="AJ260">
        <f>(AS260)</f>
        <v>0</v>
      </c>
      <c r="AK260">
        <v>519.37</v>
      </c>
      <c r="AL260">
        <v>3.85</v>
      </c>
      <c r="AM260">
        <v>0</v>
      </c>
      <c r="AN260">
        <v>0</v>
      </c>
      <c r="AO260">
        <v>515.52</v>
      </c>
      <c r="AP260">
        <v>0</v>
      </c>
      <c r="AQ260">
        <v>0.74</v>
      </c>
      <c r="AR260">
        <v>0</v>
      </c>
      <c r="AS260">
        <v>0</v>
      </c>
      <c r="AT260">
        <v>70</v>
      </c>
      <c r="AU260">
        <v>10</v>
      </c>
      <c r="AV260">
        <v>1</v>
      </c>
      <c r="AW260">
        <v>1</v>
      </c>
      <c r="AZ260">
        <v>1</v>
      </c>
      <c r="BA260">
        <v>1</v>
      </c>
      <c r="BB260">
        <v>1</v>
      </c>
      <c r="BC260">
        <v>1</v>
      </c>
      <c r="BD260" t="s">
        <v>3</v>
      </c>
      <c r="BE260" t="s">
        <v>3</v>
      </c>
      <c r="BF260" t="s">
        <v>3</v>
      </c>
      <c r="BG260" t="s">
        <v>3</v>
      </c>
      <c r="BH260">
        <v>0</v>
      </c>
      <c r="BI260">
        <v>4</v>
      </c>
      <c r="BJ260" t="s">
        <v>227</v>
      </c>
      <c r="BM260">
        <v>0</v>
      </c>
      <c r="BN260">
        <v>0</v>
      </c>
      <c r="BO260" t="s">
        <v>3</v>
      </c>
      <c r="BP260">
        <v>0</v>
      </c>
      <c r="BQ260">
        <v>1</v>
      </c>
      <c r="BR260">
        <v>0</v>
      </c>
      <c r="BS260">
        <v>1</v>
      </c>
      <c r="BT260">
        <v>1</v>
      </c>
      <c r="BU260">
        <v>1</v>
      </c>
      <c r="BV260">
        <v>1</v>
      </c>
      <c r="BW260">
        <v>1</v>
      </c>
      <c r="BX260">
        <v>1</v>
      </c>
      <c r="BY260" t="s">
        <v>3</v>
      </c>
      <c r="BZ260">
        <v>70</v>
      </c>
      <c r="CA260">
        <v>10</v>
      </c>
      <c r="CB260" t="s">
        <v>3</v>
      </c>
      <c r="CE260">
        <v>0</v>
      </c>
      <c r="CF260">
        <v>0</v>
      </c>
      <c r="CG260">
        <v>0</v>
      </c>
      <c r="CM260">
        <v>0</v>
      </c>
      <c r="CN260" t="s">
        <v>3</v>
      </c>
      <c r="CO260">
        <v>0</v>
      </c>
      <c r="CP260">
        <f>(P260+Q260+S260)</f>
        <v>4674.33</v>
      </c>
      <c r="CQ260">
        <f>(AC260*BC260*AW260)</f>
        <v>3.85</v>
      </c>
      <c r="CR260">
        <f>((((ET260)*BB260-(EU260)*BS260)+AE260*BS260)*AV260)</f>
        <v>0</v>
      </c>
      <c r="CS260">
        <f>(AE260*BS260*AV260)</f>
        <v>0</v>
      </c>
      <c r="CT260">
        <f>(AF260*BA260*AV260)</f>
        <v>515.52</v>
      </c>
      <c r="CU260">
        <f>AG260</f>
        <v>0</v>
      </c>
      <c r="CV260">
        <f>(AH260*AV260)</f>
        <v>0.74</v>
      </c>
      <c r="CW260">
        <f t="shared" ref="CW260:CX263" si="183">AI260</f>
        <v>0</v>
      </c>
      <c r="CX260">
        <f t="shared" si="183"/>
        <v>0</v>
      </c>
      <c r="CY260">
        <f>((S260*BZ260)/100)</f>
        <v>3247.7760000000003</v>
      </c>
      <c r="CZ260">
        <f>((S260*CA260)/100)</f>
        <v>463.96800000000002</v>
      </c>
      <c r="DC260" t="s">
        <v>3</v>
      </c>
      <c r="DD260" t="s">
        <v>3</v>
      </c>
      <c r="DE260" t="s">
        <v>3</v>
      </c>
      <c r="DF260" t="s">
        <v>3</v>
      </c>
      <c r="DG260" t="s">
        <v>3</v>
      </c>
      <c r="DH260" t="s">
        <v>3</v>
      </c>
      <c r="DI260" t="s">
        <v>3</v>
      </c>
      <c r="DJ260" t="s">
        <v>3</v>
      </c>
      <c r="DK260" t="s">
        <v>3</v>
      </c>
      <c r="DL260" t="s">
        <v>3</v>
      </c>
      <c r="DM260" t="s">
        <v>3</v>
      </c>
      <c r="DN260">
        <v>0</v>
      </c>
      <c r="DO260">
        <v>0</v>
      </c>
      <c r="DP260">
        <v>1</v>
      </c>
      <c r="DQ260">
        <v>1</v>
      </c>
      <c r="DU260">
        <v>1010</v>
      </c>
      <c r="DV260" t="s">
        <v>25</v>
      </c>
      <c r="DW260" t="s">
        <v>25</v>
      </c>
      <c r="DX260">
        <v>1</v>
      </c>
      <c r="DZ260" t="s">
        <v>3</v>
      </c>
      <c r="EA260" t="s">
        <v>3</v>
      </c>
      <c r="EB260" t="s">
        <v>3</v>
      </c>
      <c r="EC260" t="s">
        <v>3</v>
      </c>
      <c r="EE260">
        <v>63408733</v>
      </c>
      <c r="EF260">
        <v>1</v>
      </c>
      <c r="EG260" t="s">
        <v>28</v>
      </c>
      <c r="EH260">
        <v>0</v>
      </c>
      <c r="EI260" t="s">
        <v>3</v>
      </c>
      <c r="EJ260">
        <v>4</v>
      </c>
      <c r="EK260">
        <v>0</v>
      </c>
      <c r="EL260" t="s">
        <v>29</v>
      </c>
      <c r="EM260" t="s">
        <v>30</v>
      </c>
      <c r="EO260" t="s">
        <v>3</v>
      </c>
      <c r="EQ260">
        <v>1572864</v>
      </c>
      <c r="ER260">
        <v>519.37</v>
      </c>
      <c r="ES260">
        <v>3.85</v>
      </c>
      <c r="ET260">
        <v>0</v>
      </c>
      <c r="EU260">
        <v>0</v>
      </c>
      <c r="EV260">
        <v>515.52</v>
      </c>
      <c r="EW260">
        <v>0.74</v>
      </c>
      <c r="EX260">
        <v>0</v>
      </c>
      <c r="EY260">
        <v>0</v>
      </c>
      <c r="FQ260">
        <v>0</v>
      </c>
      <c r="FR260">
        <v>0</v>
      </c>
      <c r="FS260">
        <v>0</v>
      </c>
      <c r="FX260">
        <v>70</v>
      </c>
      <c r="FY260">
        <v>10</v>
      </c>
      <c r="GA260" t="s">
        <v>3</v>
      </c>
      <c r="GD260">
        <v>0</v>
      </c>
      <c r="GF260">
        <v>2001604779</v>
      </c>
      <c r="GG260">
        <v>2</v>
      </c>
      <c r="GH260">
        <v>1</v>
      </c>
      <c r="GI260">
        <v>-2</v>
      </c>
      <c r="GJ260">
        <v>0</v>
      </c>
      <c r="GK260">
        <f>ROUND(R260*(R12)/100,2)</f>
        <v>0</v>
      </c>
      <c r="GL260">
        <f>ROUND(IF(AND(BH260=3,BI260=3,FS260&lt;&gt;0),P260,0),2)</f>
        <v>0</v>
      </c>
      <c r="GM260">
        <f>ROUND(O260+X260+Y260+GK260,2)+GX260</f>
        <v>8386.08</v>
      </c>
      <c r="GN260">
        <f>IF(OR(BI260=0,BI260=1),GM260-GX260,0)</f>
        <v>0</v>
      </c>
      <c r="GO260">
        <f>IF(BI260=2,GM260-GX260,0)</f>
        <v>0</v>
      </c>
      <c r="GP260">
        <f>IF(BI260=4,GM260-GX260,0)</f>
        <v>8386.08</v>
      </c>
      <c r="GR260">
        <v>0</v>
      </c>
      <c r="GS260">
        <v>3</v>
      </c>
      <c r="GT260">
        <v>0</v>
      </c>
      <c r="GU260" t="s">
        <v>3</v>
      </c>
      <c r="GV260">
        <f>ROUND((GT260),6)</f>
        <v>0</v>
      </c>
      <c r="GW260">
        <v>1</v>
      </c>
      <c r="GX260">
        <f>ROUND(HC260*I260,2)</f>
        <v>0</v>
      </c>
      <c r="HA260">
        <v>0</v>
      </c>
      <c r="HB260">
        <v>0</v>
      </c>
      <c r="HC260">
        <f>GV260*GW260</f>
        <v>0</v>
      </c>
      <c r="HE260" t="s">
        <v>3</v>
      </c>
      <c r="HF260" t="s">
        <v>3</v>
      </c>
      <c r="HM260" t="s">
        <v>3</v>
      </c>
      <c r="HN260" t="s">
        <v>3</v>
      </c>
      <c r="HO260" t="s">
        <v>3</v>
      </c>
      <c r="HP260" t="s">
        <v>3</v>
      </c>
      <c r="HQ260" t="s">
        <v>3</v>
      </c>
      <c r="HS260">
        <v>0</v>
      </c>
      <c r="IK260">
        <v>0</v>
      </c>
    </row>
    <row r="261" spans="1:245" x14ac:dyDescent="0.2">
      <c r="A261">
        <v>17</v>
      </c>
      <c r="B261">
        <v>1</v>
      </c>
      <c r="C261">
        <f>ROW(SmtRes!A171)</f>
        <v>171</v>
      </c>
      <c r="D261">
        <f>ROW(EtalonRes!A171)</f>
        <v>171</v>
      </c>
      <c r="E261" t="s">
        <v>228</v>
      </c>
      <c r="F261" t="s">
        <v>229</v>
      </c>
      <c r="G261" t="s">
        <v>230</v>
      </c>
      <c r="H261" t="s">
        <v>71</v>
      </c>
      <c r="I261">
        <v>2.1</v>
      </c>
      <c r="J261">
        <v>0</v>
      </c>
      <c r="K261">
        <v>2.1</v>
      </c>
      <c r="O261">
        <f>ROUND(CP261,2)</f>
        <v>408.41</v>
      </c>
      <c r="P261">
        <f>ROUND(CQ261*I261,2)</f>
        <v>0</v>
      </c>
      <c r="Q261">
        <f>ROUND(CR261*I261,2)</f>
        <v>0</v>
      </c>
      <c r="R261">
        <f>ROUND(CS261*I261,2)</f>
        <v>0</v>
      </c>
      <c r="S261">
        <f>ROUND(CT261*I261,2)</f>
        <v>408.41</v>
      </c>
      <c r="T261">
        <f>ROUND(CU261*I261,2)</f>
        <v>0</v>
      </c>
      <c r="U261">
        <f>CV261*I261</f>
        <v>0.63</v>
      </c>
      <c r="V261">
        <f>CW261*I261</f>
        <v>0</v>
      </c>
      <c r="W261">
        <f>ROUND(CX261*I261,2)</f>
        <v>0</v>
      </c>
      <c r="X261">
        <f t="shared" si="182"/>
        <v>285.89</v>
      </c>
      <c r="Y261">
        <f t="shared" si="182"/>
        <v>40.840000000000003</v>
      </c>
      <c r="AA261">
        <v>63640748</v>
      </c>
      <c r="AB261">
        <f>ROUND((AC261+AD261+AF261),6)</f>
        <v>194.48</v>
      </c>
      <c r="AC261">
        <f>ROUND((ES261),6)</f>
        <v>0</v>
      </c>
      <c r="AD261">
        <f>ROUND((((ET261)-(EU261))+AE261),6)</f>
        <v>0</v>
      </c>
      <c r="AE261">
        <f>ROUND((EU261),6)</f>
        <v>0</v>
      </c>
      <c r="AF261">
        <f>ROUND((EV261),6)</f>
        <v>194.48</v>
      </c>
      <c r="AG261">
        <f>ROUND((AP261),6)</f>
        <v>0</v>
      </c>
      <c r="AH261">
        <f>(EW261)</f>
        <v>0.3</v>
      </c>
      <c r="AI261">
        <f>(EX261)</f>
        <v>0</v>
      </c>
      <c r="AJ261">
        <f>(AS261)</f>
        <v>0</v>
      </c>
      <c r="AK261">
        <v>194.48</v>
      </c>
      <c r="AL261">
        <v>0</v>
      </c>
      <c r="AM261">
        <v>0</v>
      </c>
      <c r="AN261">
        <v>0</v>
      </c>
      <c r="AO261">
        <v>194.48</v>
      </c>
      <c r="AP261">
        <v>0</v>
      </c>
      <c r="AQ261">
        <v>0.3</v>
      </c>
      <c r="AR261">
        <v>0</v>
      </c>
      <c r="AS261">
        <v>0</v>
      </c>
      <c r="AT261">
        <v>70</v>
      </c>
      <c r="AU261">
        <v>10</v>
      </c>
      <c r="AV261">
        <v>1</v>
      </c>
      <c r="AW261">
        <v>1</v>
      </c>
      <c r="AZ261">
        <v>1</v>
      </c>
      <c r="BA261">
        <v>1</v>
      </c>
      <c r="BB261">
        <v>1</v>
      </c>
      <c r="BC261">
        <v>1</v>
      </c>
      <c r="BD261" t="s">
        <v>3</v>
      </c>
      <c r="BE261" t="s">
        <v>3</v>
      </c>
      <c r="BF261" t="s">
        <v>3</v>
      </c>
      <c r="BG261" t="s">
        <v>3</v>
      </c>
      <c r="BH261">
        <v>0</v>
      </c>
      <c r="BI261">
        <v>4</v>
      </c>
      <c r="BJ261" t="s">
        <v>231</v>
      </c>
      <c r="BM261">
        <v>0</v>
      </c>
      <c r="BN261">
        <v>0</v>
      </c>
      <c r="BO261" t="s">
        <v>3</v>
      </c>
      <c r="BP261">
        <v>0</v>
      </c>
      <c r="BQ261">
        <v>1</v>
      </c>
      <c r="BR261">
        <v>0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 t="s">
        <v>3</v>
      </c>
      <c r="BZ261">
        <v>70</v>
      </c>
      <c r="CA261">
        <v>10</v>
      </c>
      <c r="CB261" t="s">
        <v>3</v>
      </c>
      <c r="CE261">
        <v>0</v>
      </c>
      <c r="CF261">
        <v>0</v>
      </c>
      <c r="CG261">
        <v>0</v>
      </c>
      <c r="CM261">
        <v>0</v>
      </c>
      <c r="CN261" t="s">
        <v>3</v>
      </c>
      <c r="CO261">
        <v>0</v>
      </c>
      <c r="CP261">
        <f>(P261+Q261+S261)</f>
        <v>408.41</v>
      </c>
      <c r="CQ261">
        <f>(AC261*BC261*AW261)</f>
        <v>0</v>
      </c>
      <c r="CR261">
        <f>((((ET261)*BB261-(EU261)*BS261)+AE261*BS261)*AV261)</f>
        <v>0</v>
      </c>
      <c r="CS261">
        <f>(AE261*BS261*AV261)</f>
        <v>0</v>
      </c>
      <c r="CT261">
        <f>(AF261*BA261*AV261)</f>
        <v>194.48</v>
      </c>
      <c r="CU261">
        <f>AG261</f>
        <v>0</v>
      </c>
      <c r="CV261">
        <f>(AH261*AV261)</f>
        <v>0.3</v>
      </c>
      <c r="CW261">
        <f t="shared" si="183"/>
        <v>0</v>
      </c>
      <c r="CX261">
        <f t="shared" si="183"/>
        <v>0</v>
      </c>
      <c r="CY261">
        <f>((S261*BZ261)/100)</f>
        <v>285.887</v>
      </c>
      <c r="CZ261">
        <f>((S261*CA261)/100)</f>
        <v>40.841000000000001</v>
      </c>
      <c r="DC261" t="s">
        <v>3</v>
      </c>
      <c r="DD261" t="s">
        <v>3</v>
      </c>
      <c r="DE261" t="s">
        <v>3</v>
      </c>
      <c r="DF261" t="s">
        <v>3</v>
      </c>
      <c r="DG261" t="s">
        <v>3</v>
      </c>
      <c r="DH261" t="s">
        <v>3</v>
      </c>
      <c r="DI261" t="s">
        <v>3</v>
      </c>
      <c r="DJ261" t="s">
        <v>3</v>
      </c>
      <c r="DK261" t="s">
        <v>3</v>
      </c>
      <c r="DL261" t="s">
        <v>3</v>
      </c>
      <c r="DM261" t="s">
        <v>3</v>
      </c>
      <c r="DN261">
        <v>0</v>
      </c>
      <c r="DO261">
        <v>0</v>
      </c>
      <c r="DP261">
        <v>1</v>
      </c>
      <c r="DQ261">
        <v>1</v>
      </c>
      <c r="DU261">
        <v>1010</v>
      </c>
      <c r="DV261" t="s">
        <v>71</v>
      </c>
      <c r="DW261" t="s">
        <v>71</v>
      </c>
      <c r="DX261">
        <v>10</v>
      </c>
      <c r="DZ261" t="s">
        <v>3</v>
      </c>
      <c r="EA261" t="s">
        <v>3</v>
      </c>
      <c r="EB261" t="s">
        <v>3</v>
      </c>
      <c r="EC261" t="s">
        <v>3</v>
      </c>
      <c r="EE261">
        <v>63408733</v>
      </c>
      <c r="EF261">
        <v>1</v>
      </c>
      <c r="EG261" t="s">
        <v>28</v>
      </c>
      <c r="EH261">
        <v>0</v>
      </c>
      <c r="EI261" t="s">
        <v>3</v>
      </c>
      <c r="EJ261">
        <v>4</v>
      </c>
      <c r="EK261">
        <v>0</v>
      </c>
      <c r="EL261" t="s">
        <v>29</v>
      </c>
      <c r="EM261" t="s">
        <v>30</v>
      </c>
      <c r="EO261" t="s">
        <v>3</v>
      </c>
      <c r="EQ261">
        <v>1572864</v>
      </c>
      <c r="ER261">
        <v>194.48</v>
      </c>
      <c r="ES261">
        <v>0</v>
      </c>
      <c r="ET261">
        <v>0</v>
      </c>
      <c r="EU261">
        <v>0</v>
      </c>
      <c r="EV261">
        <v>194.48</v>
      </c>
      <c r="EW261">
        <v>0.3</v>
      </c>
      <c r="EX261">
        <v>0</v>
      </c>
      <c r="EY261">
        <v>0</v>
      </c>
      <c r="FQ261">
        <v>0</v>
      </c>
      <c r="FR261">
        <v>0</v>
      </c>
      <c r="FS261">
        <v>0</v>
      </c>
      <c r="FX261">
        <v>70</v>
      </c>
      <c r="FY261">
        <v>10</v>
      </c>
      <c r="GA261" t="s">
        <v>3</v>
      </c>
      <c r="GD261">
        <v>0</v>
      </c>
      <c r="GF261">
        <v>1389747314</v>
      </c>
      <c r="GG261">
        <v>2</v>
      </c>
      <c r="GH261">
        <v>1</v>
      </c>
      <c r="GI261">
        <v>-2</v>
      </c>
      <c r="GJ261">
        <v>0</v>
      </c>
      <c r="GK261">
        <f>ROUND(R261*(R12)/100,2)</f>
        <v>0</v>
      </c>
      <c r="GL261">
        <f>ROUND(IF(AND(BH261=3,BI261=3,FS261&lt;&gt;0),P261,0),2)</f>
        <v>0</v>
      </c>
      <c r="GM261">
        <f>ROUND(O261+X261+Y261+GK261,2)+GX261</f>
        <v>735.14</v>
      </c>
      <c r="GN261">
        <f>IF(OR(BI261=0,BI261=1),GM261-GX261,0)</f>
        <v>0</v>
      </c>
      <c r="GO261">
        <f>IF(BI261=2,GM261-GX261,0)</f>
        <v>0</v>
      </c>
      <c r="GP261">
        <f>IF(BI261=4,GM261-GX261,0)</f>
        <v>735.14</v>
      </c>
      <c r="GR261">
        <v>0</v>
      </c>
      <c r="GS261">
        <v>3</v>
      </c>
      <c r="GT261">
        <v>0</v>
      </c>
      <c r="GU261" t="s">
        <v>3</v>
      </c>
      <c r="GV261">
        <f>ROUND((GT261),6)</f>
        <v>0</v>
      </c>
      <c r="GW261">
        <v>1</v>
      </c>
      <c r="GX261">
        <f>ROUND(HC261*I261,2)</f>
        <v>0</v>
      </c>
      <c r="HA261">
        <v>0</v>
      </c>
      <c r="HB261">
        <v>0</v>
      </c>
      <c r="HC261">
        <f>GV261*GW261</f>
        <v>0</v>
      </c>
      <c r="HE261" t="s">
        <v>3</v>
      </c>
      <c r="HF261" t="s">
        <v>3</v>
      </c>
      <c r="HM261" t="s">
        <v>3</v>
      </c>
      <c r="HN261" t="s">
        <v>3</v>
      </c>
      <c r="HO261" t="s">
        <v>3</v>
      </c>
      <c r="HP261" t="s">
        <v>3</v>
      </c>
      <c r="HQ261" t="s">
        <v>3</v>
      </c>
      <c r="HS261">
        <v>0</v>
      </c>
      <c r="IK261">
        <v>0</v>
      </c>
    </row>
    <row r="262" spans="1:245" x14ac:dyDescent="0.2">
      <c r="A262">
        <v>17</v>
      </c>
      <c r="B262">
        <v>1</v>
      </c>
      <c r="C262">
        <f>ROW(SmtRes!A174)</f>
        <v>174</v>
      </c>
      <c r="D262">
        <f>ROW(EtalonRes!A174)</f>
        <v>174</v>
      </c>
      <c r="E262" t="s">
        <v>232</v>
      </c>
      <c r="F262" t="s">
        <v>233</v>
      </c>
      <c r="G262" t="s">
        <v>234</v>
      </c>
      <c r="H262" t="s">
        <v>25</v>
      </c>
      <c r="I262">
        <v>21</v>
      </c>
      <c r="J262">
        <v>0</v>
      </c>
      <c r="K262">
        <v>21</v>
      </c>
      <c r="O262">
        <f>ROUND(CP262,2)</f>
        <v>2604.9499999999998</v>
      </c>
      <c r="P262">
        <f>ROUND(CQ262*I262,2)</f>
        <v>703.08</v>
      </c>
      <c r="Q262">
        <f>ROUND(CR262*I262,2)</f>
        <v>0</v>
      </c>
      <c r="R262">
        <f>ROUND(CS262*I262,2)</f>
        <v>0</v>
      </c>
      <c r="S262">
        <f>ROUND(CT262*I262,2)</f>
        <v>1901.87</v>
      </c>
      <c r="T262">
        <f>ROUND(CU262*I262,2)</f>
        <v>0</v>
      </c>
      <c r="U262">
        <f>CV262*I262</f>
        <v>2.73</v>
      </c>
      <c r="V262">
        <f>CW262*I262</f>
        <v>0</v>
      </c>
      <c r="W262">
        <f>ROUND(CX262*I262,2)</f>
        <v>0</v>
      </c>
      <c r="X262">
        <f t="shared" si="182"/>
        <v>1331.31</v>
      </c>
      <c r="Y262">
        <f t="shared" si="182"/>
        <v>190.19</v>
      </c>
      <c r="AA262">
        <v>63640748</v>
      </c>
      <c r="AB262">
        <f>ROUND((AC262+AD262+AF262),6)</f>
        <v>124.045</v>
      </c>
      <c r="AC262">
        <f>ROUND(((ES262/2)),6)</f>
        <v>33.479999999999997</v>
      </c>
      <c r="AD262">
        <f>ROUND(((((ET262/2))-((EU262/2)))+AE262),6)</f>
        <v>0</v>
      </c>
      <c r="AE262">
        <f>ROUND(((EU262/2)),6)</f>
        <v>0</v>
      </c>
      <c r="AF262">
        <f>ROUND(((EV262/2)),6)</f>
        <v>90.564999999999998</v>
      </c>
      <c r="AG262">
        <f>ROUND((AP262),6)</f>
        <v>0</v>
      </c>
      <c r="AH262">
        <f>((EW262/2))</f>
        <v>0.13</v>
      </c>
      <c r="AI262">
        <f>((EX262/2))</f>
        <v>0</v>
      </c>
      <c r="AJ262">
        <f>(AS262)</f>
        <v>0</v>
      </c>
      <c r="AK262">
        <v>248.09</v>
      </c>
      <c r="AL262">
        <v>66.959999999999994</v>
      </c>
      <c r="AM262">
        <v>0</v>
      </c>
      <c r="AN262">
        <v>0</v>
      </c>
      <c r="AO262">
        <v>181.13</v>
      </c>
      <c r="AP262">
        <v>0</v>
      </c>
      <c r="AQ262">
        <v>0.26</v>
      </c>
      <c r="AR262">
        <v>0</v>
      </c>
      <c r="AS262">
        <v>0</v>
      </c>
      <c r="AT262">
        <v>70</v>
      </c>
      <c r="AU262">
        <v>10</v>
      </c>
      <c r="AV262">
        <v>1</v>
      </c>
      <c r="AW262">
        <v>1</v>
      </c>
      <c r="AZ262">
        <v>1</v>
      </c>
      <c r="BA262">
        <v>1</v>
      </c>
      <c r="BB262">
        <v>1</v>
      </c>
      <c r="BC262">
        <v>1</v>
      </c>
      <c r="BD262" t="s">
        <v>3</v>
      </c>
      <c r="BE262" t="s">
        <v>3</v>
      </c>
      <c r="BF262" t="s">
        <v>3</v>
      </c>
      <c r="BG262" t="s">
        <v>3</v>
      </c>
      <c r="BH262">
        <v>0</v>
      </c>
      <c r="BI262">
        <v>4</v>
      </c>
      <c r="BJ262" t="s">
        <v>235</v>
      </c>
      <c r="BM262">
        <v>0</v>
      </c>
      <c r="BN262">
        <v>0</v>
      </c>
      <c r="BO262" t="s">
        <v>3</v>
      </c>
      <c r="BP262">
        <v>0</v>
      </c>
      <c r="BQ262">
        <v>1</v>
      </c>
      <c r="BR262">
        <v>0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1</v>
      </c>
      <c r="BY262" t="s">
        <v>3</v>
      </c>
      <c r="BZ262">
        <v>70</v>
      </c>
      <c r="CA262">
        <v>10</v>
      </c>
      <c r="CB262" t="s">
        <v>3</v>
      </c>
      <c r="CE262">
        <v>0</v>
      </c>
      <c r="CF262">
        <v>0</v>
      </c>
      <c r="CG262">
        <v>0</v>
      </c>
      <c r="CM262">
        <v>0</v>
      </c>
      <c r="CN262" t="s">
        <v>3</v>
      </c>
      <c r="CO262">
        <v>0</v>
      </c>
      <c r="CP262">
        <f>(P262+Q262+S262)</f>
        <v>2604.9499999999998</v>
      </c>
      <c r="CQ262">
        <f>(AC262*BC262*AW262)</f>
        <v>33.479999999999997</v>
      </c>
      <c r="CR262">
        <f>(((((ET262/2))*BB262-((EU262/2))*BS262)+AE262*BS262)*AV262)</f>
        <v>0</v>
      </c>
      <c r="CS262">
        <f>(AE262*BS262*AV262)</f>
        <v>0</v>
      </c>
      <c r="CT262">
        <f>(AF262*BA262*AV262)</f>
        <v>90.564999999999998</v>
      </c>
      <c r="CU262">
        <f>AG262</f>
        <v>0</v>
      </c>
      <c r="CV262">
        <f>(AH262*AV262)</f>
        <v>0.13</v>
      </c>
      <c r="CW262">
        <f t="shared" si="183"/>
        <v>0</v>
      </c>
      <c r="CX262">
        <f t="shared" si="183"/>
        <v>0</v>
      </c>
      <c r="CY262">
        <f>((S262*BZ262)/100)</f>
        <v>1331.309</v>
      </c>
      <c r="CZ262">
        <f>((S262*CA262)/100)</f>
        <v>190.18699999999998</v>
      </c>
      <c r="DC262" t="s">
        <v>3</v>
      </c>
      <c r="DD262" t="s">
        <v>39</v>
      </c>
      <c r="DE262" t="s">
        <v>39</v>
      </c>
      <c r="DF262" t="s">
        <v>39</v>
      </c>
      <c r="DG262" t="s">
        <v>39</v>
      </c>
      <c r="DH262" t="s">
        <v>3</v>
      </c>
      <c r="DI262" t="s">
        <v>39</v>
      </c>
      <c r="DJ262" t="s">
        <v>39</v>
      </c>
      <c r="DK262" t="s">
        <v>3</v>
      </c>
      <c r="DL262" t="s">
        <v>3</v>
      </c>
      <c r="DM262" t="s">
        <v>3</v>
      </c>
      <c r="DN262">
        <v>0</v>
      </c>
      <c r="DO262">
        <v>0</v>
      </c>
      <c r="DP262">
        <v>1</v>
      </c>
      <c r="DQ262">
        <v>1</v>
      </c>
      <c r="DU262">
        <v>1010</v>
      </c>
      <c r="DV262" t="s">
        <v>25</v>
      </c>
      <c r="DW262" t="s">
        <v>25</v>
      </c>
      <c r="DX262">
        <v>1</v>
      </c>
      <c r="DZ262" t="s">
        <v>3</v>
      </c>
      <c r="EA262" t="s">
        <v>3</v>
      </c>
      <c r="EB262" t="s">
        <v>3</v>
      </c>
      <c r="EC262" t="s">
        <v>3</v>
      </c>
      <c r="EE262">
        <v>63408733</v>
      </c>
      <c r="EF262">
        <v>1</v>
      </c>
      <c r="EG262" t="s">
        <v>28</v>
      </c>
      <c r="EH262">
        <v>0</v>
      </c>
      <c r="EI262" t="s">
        <v>3</v>
      </c>
      <c r="EJ262">
        <v>4</v>
      </c>
      <c r="EK262">
        <v>0</v>
      </c>
      <c r="EL262" t="s">
        <v>29</v>
      </c>
      <c r="EM262" t="s">
        <v>30</v>
      </c>
      <c r="EO262" t="s">
        <v>3</v>
      </c>
      <c r="EQ262">
        <v>1572864</v>
      </c>
      <c r="ER262">
        <v>248.09</v>
      </c>
      <c r="ES262">
        <v>66.959999999999994</v>
      </c>
      <c r="ET262">
        <v>0</v>
      </c>
      <c r="EU262">
        <v>0</v>
      </c>
      <c r="EV262">
        <v>181.13</v>
      </c>
      <c r="EW262">
        <v>0.26</v>
      </c>
      <c r="EX262">
        <v>0</v>
      </c>
      <c r="EY262">
        <v>0</v>
      </c>
      <c r="FQ262">
        <v>0</v>
      </c>
      <c r="FR262">
        <v>0</v>
      </c>
      <c r="FS262">
        <v>0</v>
      </c>
      <c r="FX262">
        <v>70</v>
      </c>
      <c r="FY262">
        <v>10</v>
      </c>
      <c r="GA262" t="s">
        <v>3</v>
      </c>
      <c r="GD262">
        <v>0</v>
      </c>
      <c r="GF262">
        <v>-78293700</v>
      </c>
      <c r="GG262">
        <v>2</v>
      </c>
      <c r="GH262">
        <v>1</v>
      </c>
      <c r="GI262">
        <v>-2</v>
      </c>
      <c r="GJ262">
        <v>0</v>
      </c>
      <c r="GK262">
        <f>ROUND(R262*(R12)/100,2)</f>
        <v>0</v>
      </c>
      <c r="GL262">
        <f>ROUND(IF(AND(BH262=3,BI262=3,FS262&lt;&gt;0),P262,0),2)</f>
        <v>0</v>
      </c>
      <c r="GM262">
        <f>ROUND(O262+X262+Y262+GK262,2)+GX262</f>
        <v>4126.45</v>
      </c>
      <c r="GN262">
        <f>IF(OR(BI262=0,BI262=1),GM262-GX262,0)</f>
        <v>0</v>
      </c>
      <c r="GO262">
        <f>IF(BI262=2,GM262-GX262,0)</f>
        <v>0</v>
      </c>
      <c r="GP262">
        <f>IF(BI262=4,GM262-GX262,0)</f>
        <v>4126.45</v>
      </c>
      <c r="GR262">
        <v>0</v>
      </c>
      <c r="GS262">
        <v>3</v>
      </c>
      <c r="GT262">
        <v>0</v>
      </c>
      <c r="GU262" t="s">
        <v>3</v>
      </c>
      <c r="GV262">
        <f>ROUND((GT262),6)</f>
        <v>0</v>
      </c>
      <c r="GW262">
        <v>1</v>
      </c>
      <c r="GX262">
        <f>ROUND(HC262*I262,2)</f>
        <v>0</v>
      </c>
      <c r="HA262">
        <v>0</v>
      </c>
      <c r="HB262">
        <v>0</v>
      </c>
      <c r="HC262">
        <f>GV262*GW262</f>
        <v>0</v>
      </c>
      <c r="HE262" t="s">
        <v>3</v>
      </c>
      <c r="HF262" t="s">
        <v>3</v>
      </c>
      <c r="HM262" t="s">
        <v>3</v>
      </c>
      <c r="HN262" t="s">
        <v>3</v>
      </c>
      <c r="HO262" t="s">
        <v>3</v>
      </c>
      <c r="HP262" t="s">
        <v>3</v>
      </c>
      <c r="HQ262" t="s">
        <v>3</v>
      </c>
      <c r="HS262">
        <v>0</v>
      </c>
      <c r="IK262">
        <v>0</v>
      </c>
    </row>
    <row r="263" spans="1:245" x14ac:dyDescent="0.2">
      <c r="A263">
        <v>17</v>
      </c>
      <c r="B263">
        <v>1</v>
      </c>
      <c r="C263">
        <f>ROW(SmtRes!A179)</f>
        <v>179</v>
      </c>
      <c r="D263">
        <f>ROW(EtalonRes!A179)</f>
        <v>179</v>
      </c>
      <c r="E263" t="s">
        <v>3</v>
      </c>
      <c r="F263" t="s">
        <v>236</v>
      </c>
      <c r="G263" t="s">
        <v>237</v>
      </c>
      <c r="H263" t="s">
        <v>238</v>
      </c>
      <c r="I263">
        <v>6</v>
      </c>
      <c r="J263">
        <v>0</v>
      </c>
      <c r="K263">
        <v>6</v>
      </c>
      <c r="O263">
        <f>ROUND(CP263,2)</f>
        <v>7200.36</v>
      </c>
      <c r="P263">
        <f>ROUND(CQ263*I263,2)</f>
        <v>21.84</v>
      </c>
      <c r="Q263">
        <f>ROUND(CR263*I263,2)</f>
        <v>0</v>
      </c>
      <c r="R263">
        <f>ROUND(CS263*I263,2)</f>
        <v>0</v>
      </c>
      <c r="S263">
        <f>ROUND(CT263*I263,2)</f>
        <v>7178.52</v>
      </c>
      <c r="T263">
        <f>ROUND(CU263*I263,2)</f>
        <v>0</v>
      </c>
      <c r="U263">
        <f>CV263*I263</f>
        <v>14.04</v>
      </c>
      <c r="V263">
        <f>CW263*I263</f>
        <v>0</v>
      </c>
      <c r="W263">
        <f>ROUND(CX263*I263,2)</f>
        <v>0</v>
      </c>
      <c r="X263">
        <f t="shared" si="182"/>
        <v>5024.96</v>
      </c>
      <c r="Y263">
        <f t="shared" si="182"/>
        <v>717.85</v>
      </c>
      <c r="AA263">
        <v>-1</v>
      </c>
      <c r="AB263">
        <f>ROUND((AC263+AD263+AF263),6)</f>
        <v>1200.06</v>
      </c>
      <c r="AC263">
        <f>ROUND((ES263),6)</f>
        <v>3.64</v>
      </c>
      <c r="AD263">
        <f>ROUND((((ET263)-(EU263))+AE263),6)</f>
        <v>0</v>
      </c>
      <c r="AE263">
        <f>ROUND((EU263),6)</f>
        <v>0</v>
      </c>
      <c r="AF263">
        <f>ROUND((EV263),6)</f>
        <v>1196.42</v>
      </c>
      <c r="AG263">
        <f>ROUND((AP263),6)</f>
        <v>0</v>
      </c>
      <c r="AH263">
        <f>(EW263)</f>
        <v>2.34</v>
      </c>
      <c r="AI263">
        <f>(EX263)</f>
        <v>0</v>
      </c>
      <c r="AJ263">
        <f>(AS263)</f>
        <v>0</v>
      </c>
      <c r="AK263">
        <v>1200.06</v>
      </c>
      <c r="AL263">
        <v>3.64</v>
      </c>
      <c r="AM263">
        <v>0</v>
      </c>
      <c r="AN263">
        <v>0</v>
      </c>
      <c r="AO263">
        <v>1196.42</v>
      </c>
      <c r="AP263">
        <v>0</v>
      </c>
      <c r="AQ263">
        <v>2.34</v>
      </c>
      <c r="AR263">
        <v>0</v>
      </c>
      <c r="AS263">
        <v>0</v>
      </c>
      <c r="AT263">
        <v>70</v>
      </c>
      <c r="AU263">
        <v>10</v>
      </c>
      <c r="AV263">
        <v>1</v>
      </c>
      <c r="AW263">
        <v>1</v>
      </c>
      <c r="AZ263">
        <v>1</v>
      </c>
      <c r="BA263">
        <v>1</v>
      </c>
      <c r="BB263">
        <v>1</v>
      </c>
      <c r="BC263">
        <v>1</v>
      </c>
      <c r="BD263" t="s">
        <v>3</v>
      </c>
      <c r="BE263" t="s">
        <v>3</v>
      </c>
      <c r="BF263" t="s">
        <v>3</v>
      </c>
      <c r="BG263" t="s">
        <v>3</v>
      </c>
      <c r="BH263">
        <v>0</v>
      </c>
      <c r="BI263">
        <v>4</v>
      </c>
      <c r="BJ263" t="s">
        <v>239</v>
      </c>
      <c r="BM263">
        <v>0</v>
      </c>
      <c r="BN263">
        <v>0</v>
      </c>
      <c r="BO263" t="s">
        <v>3</v>
      </c>
      <c r="BP263">
        <v>0</v>
      </c>
      <c r="BQ263">
        <v>1</v>
      </c>
      <c r="BR263">
        <v>0</v>
      </c>
      <c r="BS263">
        <v>1</v>
      </c>
      <c r="BT263">
        <v>1</v>
      </c>
      <c r="BU263">
        <v>1</v>
      </c>
      <c r="BV263">
        <v>1</v>
      </c>
      <c r="BW263">
        <v>1</v>
      </c>
      <c r="BX263">
        <v>1</v>
      </c>
      <c r="BY263" t="s">
        <v>3</v>
      </c>
      <c r="BZ263">
        <v>70</v>
      </c>
      <c r="CA263">
        <v>10</v>
      </c>
      <c r="CB263" t="s">
        <v>3</v>
      </c>
      <c r="CE263">
        <v>0</v>
      </c>
      <c r="CF263">
        <v>0</v>
      </c>
      <c r="CG263">
        <v>0</v>
      </c>
      <c r="CM263">
        <v>0</v>
      </c>
      <c r="CN263" t="s">
        <v>3</v>
      </c>
      <c r="CO263">
        <v>0</v>
      </c>
      <c r="CP263">
        <f>(P263+Q263+S263)</f>
        <v>7200.3600000000006</v>
      </c>
      <c r="CQ263">
        <f>(AC263*BC263*AW263)</f>
        <v>3.64</v>
      </c>
      <c r="CR263">
        <f>((((ET263)*BB263-(EU263)*BS263)+AE263*BS263)*AV263)</f>
        <v>0</v>
      </c>
      <c r="CS263">
        <f>(AE263*BS263*AV263)</f>
        <v>0</v>
      </c>
      <c r="CT263">
        <f>(AF263*BA263*AV263)</f>
        <v>1196.42</v>
      </c>
      <c r="CU263">
        <f>AG263</f>
        <v>0</v>
      </c>
      <c r="CV263">
        <f>(AH263*AV263)</f>
        <v>2.34</v>
      </c>
      <c r="CW263">
        <f t="shared" si="183"/>
        <v>0</v>
      </c>
      <c r="CX263">
        <f t="shared" si="183"/>
        <v>0</v>
      </c>
      <c r="CY263">
        <f>((S263*BZ263)/100)</f>
        <v>5024.9639999999999</v>
      </c>
      <c r="CZ263">
        <f>((S263*CA263)/100)</f>
        <v>717.85200000000009</v>
      </c>
      <c r="DC263" t="s">
        <v>3</v>
      </c>
      <c r="DD263" t="s">
        <v>3</v>
      </c>
      <c r="DE263" t="s">
        <v>3</v>
      </c>
      <c r="DF263" t="s">
        <v>3</v>
      </c>
      <c r="DG263" t="s">
        <v>3</v>
      </c>
      <c r="DH263" t="s">
        <v>3</v>
      </c>
      <c r="DI263" t="s">
        <v>3</v>
      </c>
      <c r="DJ263" t="s">
        <v>3</v>
      </c>
      <c r="DK263" t="s">
        <v>3</v>
      </c>
      <c r="DL263" t="s">
        <v>3</v>
      </c>
      <c r="DM263" t="s">
        <v>3</v>
      </c>
      <c r="DN263">
        <v>0</v>
      </c>
      <c r="DO263">
        <v>0</v>
      </c>
      <c r="DP263">
        <v>1</v>
      </c>
      <c r="DQ263">
        <v>1</v>
      </c>
      <c r="DU263">
        <v>1013</v>
      </c>
      <c r="DV263" t="s">
        <v>238</v>
      </c>
      <c r="DW263" t="s">
        <v>238</v>
      </c>
      <c r="DX263">
        <v>1</v>
      </c>
      <c r="DZ263" t="s">
        <v>3</v>
      </c>
      <c r="EA263" t="s">
        <v>3</v>
      </c>
      <c r="EB263" t="s">
        <v>3</v>
      </c>
      <c r="EC263" t="s">
        <v>3</v>
      </c>
      <c r="EE263">
        <v>63408733</v>
      </c>
      <c r="EF263">
        <v>1</v>
      </c>
      <c r="EG263" t="s">
        <v>28</v>
      </c>
      <c r="EH263">
        <v>0</v>
      </c>
      <c r="EI263" t="s">
        <v>3</v>
      </c>
      <c r="EJ263">
        <v>4</v>
      </c>
      <c r="EK263">
        <v>0</v>
      </c>
      <c r="EL263" t="s">
        <v>29</v>
      </c>
      <c r="EM263" t="s">
        <v>30</v>
      </c>
      <c r="EO263" t="s">
        <v>3</v>
      </c>
      <c r="EQ263">
        <v>1024</v>
      </c>
      <c r="ER263">
        <v>1200.06</v>
      </c>
      <c r="ES263">
        <v>3.64</v>
      </c>
      <c r="ET263">
        <v>0</v>
      </c>
      <c r="EU263">
        <v>0</v>
      </c>
      <c r="EV263">
        <v>1196.42</v>
      </c>
      <c r="EW263">
        <v>2.34</v>
      </c>
      <c r="EX263">
        <v>0</v>
      </c>
      <c r="EY263">
        <v>0</v>
      </c>
      <c r="FQ263">
        <v>0</v>
      </c>
      <c r="FR263">
        <v>0</v>
      </c>
      <c r="FS263">
        <v>0</v>
      </c>
      <c r="FX263">
        <v>70</v>
      </c>
      <c r="FY263">
        <v>10</v>
      </c>
      <c r="GA263" t="s">
        <v>3</v>
      </c>
      <c r="GD263">
        <v>0</v>
      </c>
      <c r="GF263">
        <v>826583248</v>
      </c>
      <c r="GG263">
        <v>2</v>
      </c>
      <c r="GH263">
        <v>1</v>
      </c>
      <c r="GI263">
        <v>-2</v>
      </c>
      <c r="GJ263">
        <v>0</v>
      </c>
      <c r="GK263">
        <f>ROUND(R263*(R12)/100,2)</f>
        <v>0</v>
      </c>
      <c r="GL263">
        <f>ROUND(IF(AND(BH263=3,BI263=3,FS263&lt;&gt;0),P263,0),2)</f>
        <v>0</v>
      </c>
      <c r="GM263">
        <f>ROUND(O263+X263+Y263+GK263,2)+GX263</f>
        <v>12943.17</v>
      </c>
      <c r="GN263">
        <f>IF(OR(BI263=0,BI263=1),GM263-GX263,0)</f>
        <v>0</v>
      </c>
      <c r="GO263">
        <f>IF(BI263=2,GM263-GX263,0)</f>
        <v>0</v>
      </c>
      <c r="GP263">
        <f>IF(BI263=4,GM263-GX263,0)</f>
        <v>12943.17</v>
      </c>
      <c r="GR263">
        <v>0</v>
      </c>
      <c r="GS263">
        <v>3</v>
      </c>
      <c r="GT263">
        <v>0</v>
      </c>
      <c r="GU263" t="s">
        <v>3</v>
      </c>
      <c r="GV263">
        <f>ROUND((GT263),6)</f>
        <v>0</v>
      </c>
      <c r="GW263">
        <v>1</v>
      </c>
      <c r="GX263">
        <f>ROUND(HC263*I263,2)</f>
        <v>0</v>
      </c>
      <c r="HA263">
        <v>0</v>
      </c>
      <c r="HB263">
        <v>0</v>
      </c>
      <c r="HC263">
        <f>GV263*GW263</f>
        <v>0</v>
      </c>
      <c r="HE263" t="s">
        <v>3</v>
      </c>
      <c r="HF263" t="s">
        <v>3</v>
      </c>
      <c r="HM263" t="s">
        <v>3</v>
      </c>
      <c r="HN263" t="s">
        <v>3</v>
      </c>
      <c r="HO263" t="s">
        <v>3</v>
      </c>
      <c r="HP263" t="s">
        <v>3</v>
      </c>
      <c r="HQ263" t="s">
        <v>3</v>
      </c>
      <c r="HS263">
        <v>0</v>
      </c>
      <c r="IK263">
        <v>0</v>
      </c>
    </row>
    <row r="265" spans="1:245" x14ac:dyDescent="0.2">
      <c r="A265" s="6">
        <v>51</v>
      </c>
      <c r="B265" s="6">
        <f>B256</f>
        <v>1</v>
      </c>
      <c r="C265" s="6">
        <f>A256</f>
        <v>4</v>
      </c>
      <c r="D265" s="6">
        <f>ROW(A256)</f>
        <v>256</v>
      </c>
      <c r="E265" s="6"/>
      <c r="F265" s="6" t="str">
        <f>IF(F256&lt;&gt;"",F256,"")</f>
        <v>Новый раздел</v>
      </c>
      <c r="G265" s="6" t="str">
        <f>IF(G256&lt;&gt;"",G256,"")</f>
        <v>Раздел: 4. Элементы автоматических систем противодымной защиты ( ЭАСПДЗ )</v>
      </c>
      <c r="H265" s="6">
        <v>0</v>
      </c>
      <c r="I265" s="6"/>
      <c r="J265" s="6"/>
      <c r="K265" s="6"/>
      <c r="L265" s="6"/>
      <c r="M265" s="6"/>
      <c r="N265" s="6"/>
      <c r="O265" s="6">
        <f t="shared" ref="O265:T265" si="184">ROUND(AB265,2)</f>
        <v>7687.69</v>
      </c>
      <c r="P265" s="6">
        <f t="shared" si="184"/>
        <v>737.73</v>
      </c>
      <c r="Q265" s="6">
        <f t="shared" si="184"/>
        <v>0</v>
      </c>
      <c r="R265" s="6">
        <f t="shared" si="184"/>
        <v>0</v>
      </c>
      <c r="S265" s="6">
        <f t="shared" si="184"/>
        <v>6949.96</v>
      </c>
      <c r="T265" s="6">
        <f t="shared" si="184"/>
        <v>0</v>
      </c>
      <c r="U265" s="6">
        <f>AH265</f>
        <v>10.02</v>
      </c>
      <c r="V265" s="6">
        <f>AI265</f>
        <v>0</v>
      </c>
      <c r="W265" s="6">
        <f>ROUND(AJ265,2)</f>
        <v>0</v>
      </c>
      <c r="X265" s="6">
        <f>ROUND(AK265,2)</f>
        <v>4864.9799999999996</v>
      </c>
      <c r="Y265" s="6">
        <f>ROUND(AL265,2)</f>
        <v>695</v>
      </c>
      <c r="Z265" s="6"/>
      <c r="AA265" s="6"/>
      <c r="AB265" s="6">
        <f>ROUND(SUMIF(AA260:AA263,"=63640748",O260:O263),2)</f>
        <v>7687.69</v>
      </c>
      <c r="AC265" s="6">
        <f>ROUND(SUMIF(AA260:AA263,"=63640748",P260:P263),2)</f>
        <v>737.73</v>
      </c>
      <c r="AD265" s="6">
        <f>ROUND(SUMIF(AA260:AA263,"=63640748",Q260:Q263),2)</f>
        <v>0</v>
      </c>
      <c r="AE265" s="6">
        <f>ROUND(SUMIF(AA260:AA263,"=63640748",R260:R263),2)</f>
        <v>0</v>
      </c>
      <c r="AF265" s="6">
        <f>ROUND(SUMIF(AA260:AA263,"=63640748",S260:S263),2)</f>
        <v>6949.96</v>
      </c>
      <c r="AG265" s="6">
        <f>ROUND(SUMIF(AA260:AA263,"=63640748",T260:T263),2)</f>
        <v>0</v>
      </c>
      <c r="AH265" s="6">
        <f>SUMIF(AA260:AA263,"=63640748",U260:U263)</f>
        <v>10.02</v>
      </c>
      <c r="AI265" s="6">
        <f>SUMIF(AA260:AA263,"=63640748",V260:V263)</f>
        <v>0</v>
      </c>
      <c r="AJ265" s="6">
        <f>ROUND(SUMIF(AA260:AA263,"=63640748",W260:W263),2)</f>
        <v>0</v>
      </c>
      <c r="AK265" s="6">
        <f>ROUND(SUMIF(AA260:AA263,"=63640748",X260:X263),2)</f>
        <v>4864.9799999999996</v>
      </c>
      <c r="AL265" s="6">
        <f>ROUND(SUMIF(AA260:AA263,"=63640748",Y260:Y263),2)</f>
        <v>695</v>
      </c>
      <c r="AM265" s="6"/>
      <c r="AN265" s="6"/>
      <c r="AO265" s="6">
        <f t="shared" ref="AO265:BD265" si="185">ROUND(BX265,2)</f>
        <v>0</v>
      </c>
      <c r="AP265" s="6">
        <f t="shared" si="185"/>
        <v>0</v>
      </c>
      <c r="AQ265" s="6">
        <f t="shared" si="185"/>
        <v>0</v>
      </c>
      <c r="AR265" s="6">
        <f t="shared" si="185"/>
        <v>13247.67</v>
      </c>
      <c r="AS265" s="6">
        <f t="shared" si="185"/>
        <v>0</v>
      </c>
      <c r="AT265" s="6">
        <f t="shared" si="185"/>
        <v>0</v>
      </c>
      <c r="AU265" s="6">
        <f t="shared" si="185"/>
        <v>13247.67</v>
      </c>
      <c r="AV265" s="6">
        <f t="shared" si="185"/>
        <v>737.73</v>
      </c>
      <c r="AW265" s="6">
        <f t="shared" si="185"/>
        <v>737.73</v>
      </c>
      <c r="AX265" s="6">
        <f t="shared" si="185"/>
        <v>0</v>
      </c>
      <c r="AY265" s="6">
        <f t="shared" si="185"/>
        <v>737.73</v>
      </c>
      <c r="AZ265" s="6">
        <f t="shared" si="185"/>
        <v>0</v>
      </c>
      <c r="BA265" s="6">
        <f t="shared" si="185"/>
        <v>0</v>
      </c>
      <c r="BB265" s="6">
        <f t="shared" si="185"/>
        <v>0</v>
      </c>
      <c r="BC265" s="6">
        <f t="shared" si="185"/>
        <v>0</v>
      </c>
      <c r="BD265" s="6">
        <f t="shared" si="185"/>
        <v>0</v>
      </c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>
        <f>ROUND(SUMIF(AA260:AA263,"=63640748",FQ260:FQ263),2)</f>
        <v>0</v>
      </c>
      <c r="BY265" s="6">
        <f>ROUND(SUMIF(AA260:AA263,"=63640748",FR260:FR263),2)</f>
        <v>0</v>
      </c>
      <c r="BZ265" s="6">
        <f>ROUND(SUMIF(AA260:AA263,"=63640748",GL260:GL263),2)</f>
        <v>0</v>
      </c>
      <c r="CA265" s="6">
        <f>ROUND(SUMIF(AA260:AA263,"=63640748",GM260:GM263),2)</f>
        <v>13247.67</v>
      </c>
      <c r="CB265" s="6">
        <f>ROUND(SUMIF(AA260:AA263,"=63640748",GN260:GN263),2)</f>
        <v>0</v>
      </c>
      <c r="CC265" s="6">
        <f>ROUND(SUMIF(AA260:AA263,"=63640748",GO260:GO263),2)</f>
        <v>0</v>
      </c>
      <c r="CD265" s="6">
        <f>ROUND(SUMIF(AA260:AA263,"=63640748",GP260:GP263),2)</f>
        <v>13247.67</v>
      </c>
      <c r="CE265" s="6">
        <f>AC265-BX265</f>
        <v>737.73</v>
      </c>
      <c r="CF265" s="6">
        <f>AC265-BY265</f>
        <v>737.73</v>
      </c>
      <c r="CG265" s="6">
        <f>BX265-BZ265</f>
        <v>0</v>
      </c>
      <c r="CH265" s="6">
        <f>AC265-BX265-BY265+BZ265</f>
        <v>737.73</v>
      </c>
      <c r="CI265" s="6">
        <f>BY265-BZ265</f>
        <v>0</v>
      </c>
      <c r="CJ265" s="6">
        <f>ROUND(SUMIF(AA260:AA263,"=63640748",GX260:GX263),2)</f>
        <v>0</v>
      </c>
      <c r="CK265" s="6">
        <f>ROUND(SUMIF(AA260:AA263,"=63640748",GY260:GY263),2)</f>
        <v>0</v>
      </c>
      <c r="CL265" s="6">
        <f>ROUND(SUMIF(AA260:AA263,"=63640748",GZ260:GZ263),2)</f>
        <v>0</v>
      </c>
      <c r="CM265" s="6">
        <f>ROUND(SUMIF(AA260:AA263,"=63640748",HD260:HD263),2)</f>
        <v>0</v>
      </c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>
        <v>0</v>
      </c>
    </row>
    <row r="267" spans="1:245" x14ac:dyDescent="0.2">
      <c r="A267" s="3">
        <v>50</v>
      </c>
      <c r="B267" s="3">
        <v>0</v>
      </c>
      <c r="C267" s="3">
        <v>0</v>
      </c>
      <c r="D267" s="3">
        <v>1</v>
      </c>
      <c r="E267" s="3">
        <v>201</v>
      </c>
      <c r="F267" s="3">
        <f>ROUND(Source!O265,O267)</f>
        <v>7687.69</v>
      </c>
      <c r="G267" s="3" t="s">
        <v>78</v>
      </c>
      <c r="H267" s="3" t="s">
        <v>79</v>
      </c>
      <c r="I267" s="3"/>
      <c r="J267" s="3"/>
      <c r="K267" s="3">
        <v>201</v>
      </c>
      <c r="L267" s="3">
        <v>1</v>
      </c>
      <c r="M267" s="3">
        <v>3</v>
      </c>
      <c r="N267" s="3" t="s">
        <v>3</v>
      </c>
      <c r="O267" s="3">
        <v>2</v>
      </c>
      <c r="P267" s="3"/>
      <c r="Q267" s="3"/>
      <c r="R267" s="3"/>
      <c r="S267" s="3"/>
      <c r="T267" s="3"/>
      <c r="U267" s="3"/>
      <c r="V267" s="3"/>
      <c r="W267" s="3">
        <v>7687.69</v>
      </c>
      <c r="X267" s="3">
        <v>1</v>
      </c>
      <c r="Y267" s="3">
        <v>7687.69</v>
      </c>
      <c r="Z267" s="3"/>
      <c r="AA267" s="3"/>
      <c r="AB267" s="3"/>
    </row>
    <row r="268" spans="1:245" x14ac:dyDescent="0.2">
      <c r="A268" s="3">
        <v>50</v>
      </c>
      <c r="B268" s="3">
        <v>0</v>
      </c>
      <c r="C268" s="3">
        <v>0</v>
      </c>
      <c r="D268" s="3">
        <v>1</v>
      </c>
      <c r="E268" s="3">
        <v>202</v>
      </c>
      <c r="F268" s="3">
        <f>ROUND(Source!P265,O268)</f>
        <v>737.73</v>
      </c>
      <c r="G268" s="3" t="s">
        <v>80</v>
      </c>
      <c r="H268" s="3" t="s">
        <v>81</v>
      </c>
      <c r="I268" s="3"/>
      <c r="J268" s="3"/>
      <c r="K268" s="3">
        <v>202</v>
      </c>
      <c r="L268" s="3">
        <v>2</v>
      </c>
      <c r="M268" s="3">
        <v>3</v>
      </c>
      <c r="N268" s="3" t="s">
        <v>3</v>
      </c>
      <c r="O268" s="3">
        <v>2</v>
      </c>
      <c r="P268" s="3"/>
      <c r="Q268" s="3"/>
      <c r="R268" s="3"/>
      <c r="S268" s="3"/>
      <c r="T268" s="3"/>
      <c r="U268" s="3"/>
      <c r="V268" s="3"/>
      <c r="W268" s="3">
        <v>737.73</v>
      </c>
      <c r="X268" s="3">
        <v>1</v>
      </c>
      <c r="Y268" s="3">
        <v>737.73</v>
      </c>
      <c r="Z268" s="3"/>
      <c r="AA268" s="3"/>
      <c r="AB268" s="3"/>
    </row>
    <row r="269" spans="1:245" x14ac:dyDescent="0.2">
      <c r="A269" s="3">
        <v>50</v>
      </c>
      <c r="B269" s="3">
        <v>0</v>
      </c>
      <c r="C269" s="3">
        <v>0</v>
      </c>
      <c r="D269" s="3">
        <v>1</v>
      </c>
      <c r="E269" s="3">
        <v>222</v>
      </c>
      <c r="F269" s="3">
        <f>ROUND(Source!AO265,O269)</f>
        <v>0</v>
      </c>
      <c r="G269" s="3" t="s">
        <v>82</v>
      </c>
      <c r="H269" s="3" t="s">
        <v>83</v>
      </c>
      <c r="I269" s="3"/>
      <c r="J269" s="3"/>
      <c r="K269" s="3">
        <v>222</v>
      </c>
      <c r="L269" s="3">
        <v>3</v>
      </c>
      <c r="M269" s="3">
        <v>3</v>
      </c>
      <c r="N269" s="3" t="s">
        <v>3</v>
      </c>
      <c r="O269" s="3">
        <v>2</v>
      </c>
      <c r="P269" s="3"/>
      <c r="Q269" s="3"/>
      <c r="R269" s="3"/>
      <c r="S269" s="3"/>
      <c r="T269" s="3"/>
      <c r="U269" s="3"/>
      <c r="V269" s="3"/>
      <c r="W269" s="3">
        <v>0</v>
      </c>
      <c r="X269" s="3">
        <v>1</v>
      </c>
      <c r="Y269" s="3">
        <v>0</v>
      </c>
      <c r="Z269" s="3"/>
      <c r="AA269" s="3"/>
      <c r="AB269" s="3"/>
    </row>
    <row r="270" spans="1:245" x14ac:dyDescent="0.2">
      <c r="A270" s="3">
        <v>50</v>
      </c>
      <c r="B270" s="3">
        <v>0</v>
      </c>
      <c r="C270" s="3">
        <v>0</v>
      </c>
      <c r="D270" s="3">
        <v>1</v>
      </c>
      <c r="E270" s="3">
        <v>225</v>
      </c>
      <c r="F270" s="3">
        <f>ROUND(Source!AV265,O270)</f>
        <v>737.73</v>
      </c>
      <c r="G270" s="3" t="s">
        <v>84</v>
      </c>
      <c r="H270" s="3" t="s">
        <v>85</v>
      </c>
      <c r="I270" s="3"/>
      <c r="J270" s="3"/>
      <c r="K270" s="3">
        <v>225</v>
      </c>
      <c r="L270" s="3">
        <v>4</v>
      </c>
      <c r="M270" s="3">
        <v>3</v>
      </c>
      <c r="N270" s="3" t="s">
        <v>3</v>
      </c>
      <c r="O270" s="3">
        <v>2</v>
      </c>
      <c r="P270" s="3"/>
      <c r="Q270" s="3"/>
      <c r="R270" s="3"/>
      <c r="S270" s="3"/>
      <c r="T270" s="3"/>
      <c r="U270" s="3"/>
      <c r="V270" s="3"/>
      <c r="W270" s="3">
        <v>737.73</v>
      </c>
      <c r="X270" s="3">
        <v>1</v>
      </c>
      <c r="Y270" s="3">
        <v>737.73</v>
      </c>
      <c r="Z270" s="3"/>
      <c r="AA270" s="3"/>
      <c r="AB270" s="3"/>
    </row>
    <row r="271" spans="1:245" x14ac:dyDescent="0.2">
      <c r="A271" s="3">
        <v>50</v>
      </c>
      <c r="B271" s="3">
        <v>0</v>
      </c>
      <c r="C271" s="3">
        <v>0</v>
      </c>
      <c r="D271" s="3">
        <v>1</v>
      </c>
      <c r="E271" s="3">
        <v>226</v>
      </c>
      <c r="F271" s="3">
        <f>ROUND(Source!AW265,O271)</f>
        <v>737.73</v>
      </c>
      <c r="G271" s="3" t="s">
        <v>86</v>
      </c>
      <c r="H271" s="3" t="s">
        <v>87</v>
      </c>
      <c r="I271" s="3"/>
      <c r="J271" s="3"/>
      <c r="K271" s="3">
        <v>226</v>
      </c>
      <c r="L271" s="3">
        <v>5</v>
      </c>
      <c r="M271" s="3">
        <v>3</v>
      </c>
      <c r="N271" s="3" t="s">
        <v>3</v>
      </c>
      <c r="O271" s="3">
        <v>2</v>
      </c>
      <c r="P271" s="3"/>
      <c r="Q271" s="3"/>
      <c r="R271" s="3"/>
      <c r="S271" s="3"/>
      <c r="T271" s="3"/>
      <c r="U271" s="3"/>
      <c r="V271" s="3"/>
      <c r="W271" s="3">
        <v>737.73</v>
      </c>
      <c r="X271" s="3">
        <v>1</v>
      </c>
      <c r="Y271" s="3">
        <v>737.73</v>
      </c>
      <c r="Z271" s="3"/>
      <c r="AA271" s="3"/>
      <c r="AB271" s="3"/>
    </row>
    <row r="272" spans="1:245" x14ac:dyDescent="0.2">
      <c r="A272" s="3">
        <v>50</v>
      </c>
      <c r="B272" s="3">
        <v>0</v>
      </c>
      <c r="C272" s="3">
        <v>0</v>
      </c>
      <c r="D272" s="3">
        <v>1</v>
      </c>
      <c r="E272" s="3">
        <v>227</v>
      </c>
      <c r="F272" s="3">
        <f>ROUND(Source!AX265,O272)</f>
        <v>0</v>
      </c>
      <c r="G272" s="3" t="s">
        <v>88</v>
      </c>
      <c r="H272" s="3" t="s">
        <v>89</v>
      </c>
      <c r="I272" s="3"/>
      <c r="J272" s="3"/>
      <c r="K272" s="3">
        <v>227</v>
      </c>
      <c r="L272" s="3">
        <v>6</v>
      </c>
      <c r="M272" s="3">
        <v>3</v>
      </c>
      <c r="N272" s="3" t="s">
        <v>3</v>
      </c>
      <c r="O272" s="3">
        <v>2</v>
      </c>
      <c r="P272" s="3"/>
      <c r="Q272" s="3"/>
      <c r="R272" s="3"/>
      <c r="S272" s="3"/>
      <c r="T272" s="3"/>
      <c r="U272" s="3"/>
      <c r="V272" s="3"/>
      <c r="W272" s="3">
        <v>0</v>
      </c>
      <c r="X272" s="3">
        <v>1</v>
      </c>
      <c r="Y272" s="3">
        <v>0</v>
      </c>
      <c r="Z272" s="3"/>
      <c r="AA272" s="3"/>
      <c r="AB272" s="3"/>
    </row>
    <row r="273" spans="1:28" x14ac:dyDescent="0.2">
      <c r="A273" s="3">
        <v>50</v>
      </c>
      <c r="B273" s="3">
        <v>0</v>
      </c>
      <c r="C273" s="3">
        <v>0</v>
      </c>
      <c r="D273" s="3">
        <v>1</v>
      </c>
      <c r="E273" s="3">
        <v>228</v>
      </c>
      <c r="F273" s="3">
        <f>ROUND(Source!AY265,O273)</f>
        <v>737.73</v>
      </c>
      <c r="G273" s="3" t="s">
        <v>90</v>
      </c>
      <c r="H273" s="3" t="s">
        <v>91</v>
      </c>
      <c r="I273" s="3"/>
      <c r="J273" s="3"/>
      <c r="K273" s="3">
        <v>228</v>
      </c>
      <c r="L273" s="3">
        <v>7</v>
      </c>
      <c r="M273" s="3">
        <v>3</v>
      </c>
      <c r="N273" s="3" t="s">
        <v>3</v>
      </c>
      <c r="O273" s="3">
        <v>2</v>
      </c>
      <c r="P273" s="3"/>
      <c r="Q273" s="3"/>
      <c r="R273" s="3"/>
      <c r="S273" s="3"/>
      <c r="T273" s="3"/>
      <c r="U273" s="3"/>
      <c r="V273" s="3"/>
      <c r="W273" s="3">
        <v>737.73</v>
      </c>
      <c r="X273" s="3">
        <v>1</v>
      </c>
      <c r="Y273" s="3">
        <v>737.73</v>
      </c>
      <c r="Z273" s="3"/>
      <c r="AA273" s="3"/>
      <c r="AB273" s="3"/>
    </row>
    <row r="274" spans="1:28" x14ac:dyDescent="0.2">
      <c r="A274" s="3">
        <v>50</v>
      </c>
      <c r="B274" s="3">
        <v>0</v>
      </c>
      <c r="C274" s="3">
        <v>0</v>
      </c>
      <c r="D274" s="3">
        <v>1</v>
      </c>
      <c r="E274" s="3">
        <v>216</v>
      </c>
      <c r="F274" s="3">
        <f>ROUND(Source!AP265,O274)</f>
        <v>0</v>
      </c>
      <c r="G274" s="3" t="s">
        <v>92</v>
      </c>
      <c r="H274" s="3" t="s">
        <v>93</v>
      </c>
      <c r="I274" s="3"/>
      <c r="J274" s="3"/>
      <c r="K274" s="3">
        <v>216</v>
      </c>
      <c r="L274" s="3">
        <v>8</v>
      </c>
      <c r="M274" s="3">
        <v>3</v>
      </c>
      <c r="N274" s="3" t="s">
        <v>3</v>
      </c>
      <c r="O274" s="3">
        <v>2</v>
      </c>
      <c r="P274" s="3"/>
      <c r="Q274" s="3"/>
      <c r="R274" s="3"/>
      <c r="S274" s="3"/>
      <c r="T274" s="3"/>
      <c r="U274" s="3"/>
      <c r="V274" s="3"/>
      <c r="W274" s="3">
        <v>0</v>
      </c>
      <c r="X274" s="3">
        <v>1</v>
      </c>
      <c r="Y274" s="3">
        <v>0</v>
      </c>
      <c r="Z274" s="3"/>
      <c r="AA274" s="3"/>
      <c r="AB274" s="3"/>
    </row>
    <row r="275" spans="1:28" x14ac:dyDescent="0.2">
      <c r="A275" s="3">
        <v>50</v>
      </c>
      <c r="B275" s="3">
        <v>0</v>
      </c>
      <c r="C275" s="3">
        <v>0</v>
      </c>
      <c r="D275" s="3">
        <v>1</v>
      </c>
      <c r="E275" s="3">
        <v>223</v>
      </c>
      <c r="F275" s="3">
        <f>ROUND(Source!AQ265,O275)</f>
        <v>0</v>
      </c>
      <c r="G275" s="3" t="s">
        <v>94</v>
      </c>
      <c r="H275" s="3" t="s">
        <v>95</v>
      </c>
      <c r="I275" s="3"/>
      <c r="J275" s="3"/>
      <c r="K275" s="3">
        <v>223</v>
      </c>
      <c r="L275" s="3">
        <v>9</v>
      </c>
      <c r="M275" s="3">
        <v>3</v>
      </c>
      <c r="N275" s="3" t="s">
        <v>3</v>
      </c>
      <c r="O275" s="3">
        <v>2</v>
      </c>
      <c r="P275" s="3"/>
      <c r="Q275" s="3"/>
      <c r="R275" s="3"/>
      <c r="S275" s="3"/>
      <c r="T275" s="3"/>
      <c r="U275" s="3"/>
      <c r="V275" s="3"/>
      <c r="W275" s="3">
        <v>0</v>
      </c>
      <c r="X275" s="3">
        <v>1</v>
      </c>
      <c r="Y275" s="3">
        <v>0</v>
      </c>
      <c r="Z275" s="3"/>
      <c r="AA275" s="3"/>
      <c r="AB275" s="3"/>
    </row>
    <row r="276" spans="1:28" x14ac:dyDescent="0.2">
      <c r="A276" s="3">
        <v>50</v>
      </c>
      <c r="B276" s="3">
        <v>0</v>
      </c>
      <c r="C276" s="3">
        <v>0</v>
      </c>
      <c r="D276" s="3">
        <v>1</v>
      </c>
      <c r="E276" s="3">
        <v>229</v>
      </c>
      <c r="F276" s="3">
        <f>ROUND(Source!AZ265,O276)</f>
        <v>0</v>
      </c>
      <c r="G276" s="3" t="s">
        <v>96</v>
      </c>
      <c r="H276" s="3" t="s">
        <v>97</v>
      </c>
      <c r="I276" s="3"/>
      <c r="J276" s="3"/>
      <c r="K276" s="3">
        <v>229</v>
      </c>
      <c r="L276" s="3">
        <v>10</v>
      </c>
      <c r="M276" s="3">
        <v>3</v>
      </c>
      <c r="N276" s="3" t="s">
        <v>3</v>
      </c>
      <c r="O276" s="3">
        <v>2</v>
      </c>
      <c r="P276" s="3"/>
      <c r="Q276" s="3"/>
      <c r="R276" s="3"/>
      <c r="S276" s="3"/>
      <c r="T276" s="3"/>
      <c r="U276" s="3"/>
      <c r="V276" s="3"/>
      <c r="W276" s="3">
        <v>0</v>
      </c>
      <c r="X276" s="3">
        <v>1</v>
      </c>
      <c r="Y276" s="3">
        <v>0</v>
      </c>
      <c r="Z276" s="3"/>
      <c r="AA276" s="3"/>
      <c r="AB276" s="3"/>
    </row>
    <row r="277" spans="1:28" x14ac:dyDescent="0.2">
      <c r="A277" s="3">
        <v>50</v>
      </c>
      <c r="B277" s="3">
        <v>0</v>
      </c>
      <c r="C277" s="3">
        <v>0</v>
      </c>
      <c r="D277" s="3">
        <v>1</v>
      </c>
      <c r="E277" s="3">
        <v>203</v>
      </c>
      <c r="F277" s="3">
        <f>ROUND(Source!Q265,O277)</f>
        <v>0</v>
      </c>
      <c r="G277" s="3" t="s">
        <v>98</v>
      </c>
      <c r="H277" s="3" t="s">
        <v>99</v>
      </c>
      <c r="I277" s="3"/>
      <c r="J277" s="3"/>
      <c r="K277" s="3">
        <v>203</v>
      </c>
      <c r="L277" s="3">
        <v>11</v>
      </c>
      <c r="M277" s="3">
        <v>3</v>
      </c>
      <c r="N277" s="3" t="s">
        <v>3</v>
      </c>
      <c r="O277" s="3">
        <v>2</v>
      </c>
      <c r="P277" s="3"/>
      <c r="Q277" s="3"/>
      <c r="R277" s="3"/>
      <c r="S277" s="3"/>
      <c r="T277" s="3"/>
      <c r="U277" s="3"/>
      <c r="V277" s="3"/>
      <c r="W277" s="3">
        <v>0</v>
      </c>
      <c r="X277" s="3">
        <v>1</v>
      </c>
      <c r="Y277" s="3">
        <v>0</v>
      </c>
      <c r="Z277" s="3"/>
      <c r="AA277" s="3"/>
      <c r="AB277" s="3"/>
    </row>
    <row r="278" spans="1:28" x14ac:dyDescent="0.2">
      <c r="A278" s="3">
        <v>50</v>
      </c>
      <c r="B278" s="3">
        <v>0</v>
      </c>
      <c r="C278" s="3">
        <v>0</v>
      </c>
      <c r="D278" s="3">
        <v>1</v>
      </c>
      <c r="E278" s="3">
        <v>231</v>
      </c>
      <c r="F278" s="3">
        <f>ROUND(Source!BB265,O278)</f>
        <v>0</v>
      </c>
      <c r="G278" s="3" t="s">
        <v>100</v>
      </c>
      <c r="H278" s="3" t="s">
        <v>101</v>
      </c>
      <c r="I278" s="3"/>
      <c r="J278" s="3"/>
      <c r="K278" s="3">
        <v>231</v>
      </c>
      <c r="L278" s="3">
        <v>12</v>
      </c>
      <c r="M278" s="3">
        <v>3</v>
      </c>
      <c r="N278" s="3" t="s">
        <v>3</v>
      </c>
      <c r="O278" s="3">
        <v>2</v>
      </c>
      <c r="P278" s="3"/>
      <c r="Q278" s="3"/>
      <c r="R278" s="3"/>
      <c r="S278" s="3"/>
      <c r="T278" s="3"/>
      <c r="U278" s="3"/>
      <c r="V278" s="3"/>
      <c r="W278" s="3">
        <v>0</v>
      </c>
      <c r="X278" s="3">
        <v>1</v>
      </c>
      <c r="Y278" s="3">
        <v>0</v>
      </c>
      <c r="Z278" s="3"/>
      <c r="AA278" s="3"/>
      <c r="AB278" s="3"/>
    </row>
    <row r="279" spans="1:28" x14ac:dyDescent="0.2">
      <c r="A279" s="3">
        <v>50</v>
      </c>
      <c r="B279" s="3">
        <v>0</v>
      </c>
      <c r="C279" s="3">
        <v>0</v>
      </c>
      <c r="D279" s="3">
        <v>1</v>
      </c>
      <c r="E279" s="3">
        <v>204</v>
      </c>
      <c r="F279" s="3">
        <f>ROUND(Source!R265,O279)</f>
        <v>0</v>
      </c>
      <c r="G279" s="3" t="s">
        <v>102</v>
      </c>
      <c r="H279" s="3" t="s">
        <v>103</v>
      </c>
      <c r="I279" s="3"/>
      <c r="J279" s="3"/>
      <c r="K279" s="3">
        <v>204</v>
      </c>
      <c r="L279" s="3">
        <v>13</v>
      </c>
      <c r="M279" s="3">
        <v>3</v>
      </c>
      <c r="N279" s="3" t="s">
        <v>3</v>
      </c>
      <c r="O279" s="3">
        <v>2</v>
      </c>
      <c r="P279" s="3"/>
      <c r="Q279" s="3"/>
      <c r="R279" s="3"/>
      <c r="S279" s="3"/>
      <c r="T279" s="3"/>
      <c r="U279" s="3"/>
      <c r="V279" s="3"/>
      <c r="W279" s="3">
        <v>0</v>
      </c>
      <c r="X279" s="3">
        <v>1</v>
      </c>
      <c r="Y279" s="3">
        <v>0</v>
      </c>
      <c r="Z279" s="3"/>
      <c r="AA279" s="3"/>
      <c r="AB279" s="3"/>
    </row>
    <row r="280" spans="1:28" x14ac:dyDescent="0.2">
      <c r="A280" s="3">
        <v>50</v>
      </c>
      <c r="B280" s="3">
        <v>0</v>
      </c>
      <c r="C280" s="3">
        <v>0</v>
      </c>
      <c r="D280" s="3">
        <v>1</v>
      </c>
      <c r="E280" s="3">
        <v>205</v>
      </c>
      <c r="F280" s="3">
        <f>ROUND(Source!S265,O280)</f>
        <v>6949.96</v>
      </c>
      <c r="G280" s="3" t="s">
        <v>104</v>
      </c>
      <c r="H280" s="3" t="s">
        <v>105</v>
      </c>
      <c r="I280" s="3"/>
      <c r="J280" s="3"/>
      <c r="K280" s="3">
        <v>205</v>
      </c>
      <c r="L280" s="3">
        <v>14</v>
      </c>
      <c r="M280" s="3">
        <v>3</v>
      </c>
      <c r="N280" s="3" t="s">
        <v>3</v>
      </c>
      <c r="O280" s="3">
        <v>2</v>
      </c>
      <c r="P280" s="3"/>
      <c r="Q280" s="3"/>
      <c r="R280" s="3"/>
      <c r="S280" s="3"/>
      <c r="T280" s="3"/>
      <c r="U280" s="3"/>
      <c r="V280" s="3"/>
      <c r="W280" s="3">
        <v>6949.96</v>
      </c>
      <c r="X280" s="3">
        <v>1</v>
      </c>
      <c r="Y280" s="3">
        <v>6949.96</v>
      </c>
      <c r="Z280" s="3"/>
      <c r="AA280" s="3"/>
      <c r="AB280" s="3"/>
    </row>
    <row r="281" spans="1:28" x14ac:dyDescent="0.2">
      <c r="A281" s="3">
        <v>50</v>
      </c>
      <c r="B281" s="3">
        <v>0</v>
      </c>
      <c r="C281" s="3">
        <v>0</v>
      </c>
      <c r="D281" s="3">
        <v>1</v>
      </c>
      <c r="E281" s="3">
        <v>232</v>
      </c>
      <c r="F281" s="3">
        <f>ROUND(Source!BC265,O281)</f>
        <v>0</v>
      </c>
      <c r="G281" s="3" t="s">
        <v>106</v>
      </c>
      <c r="H281" s="3" t="s">
        <v>107</v>
      </c>
      <c r="I281" s="3"/>
      <c r="J281" s="3"/>
      <c r="K281" s="3">
        <v>232</v>
      </c>
      <c r="L281" s="3">
        <v>15</v>
      </c>
      <c r="M281" s="3">
        <v>3</v>
      </c>
      <c r="N281" s="3" t="s">
        <v>3</v>
      </c>
      <c r="O281" s="3">
        <v>2</v>
      </c>
      <c r="P281" s="3"/>
      <c r="Q281" s="3"/>
      <c r="R281" s="3"/>
      <c r="S281" s="3"/>
      <c r="T281" s="3"/>
      <c r="U281" s="3"/>
      <c r="V281" s="3"/>
      <c r="W281" s="3">
        <v>0</v>
      </c>
      <c r="X281" s="3">
        <v>1</v>
      </c>
      <c r="Y281" s="3">
        <v>0</v>
      </c>
      <c r="Z281" s="3"/>
      <c r="AA281" s="3"/>
      <c r="AB281" s="3"/>
    </row>
    <row r="282" spans="1:28" x14ac:dyDescent="0.2">
      <c r="A282" s="3">
        <v>50</v>
      </c>
      <c r="B282" s="3">
        <v>0</v>
      </c>
      <c r="C282" s="3">
        <v>0</v>
      </c>
      <c r="D282" s="3">
        <v>1</v>
      </c>
      <c r="E282" s="3">
        <v>214</v>
      </c>
      <c r="F282" s="3">
        <f>ROUND(Source!AS265,O282)</f>
        <v>0</v>
      </c>
      <c r="G282" s="3" t="s">
        <v>108</v>
      </c>
      <c r="H282" s="3" t="s">
        <v>109</v>
      </c>
      <c r="I282" s="3"/>
      <c r="J282" s="3"/>
      <c r="K282" s="3">
        <v>214</v>
      </c>
      <c r="L282" s="3">
        <v>16</v>
      </c>
      <c r="M282" s="3">
        <v>3</v>
      </c>
      <c r="N282" s="3" t="s">
        <v>3</v>
      </c>
      <c r="O282" s="3">
        <v>2</v>
      </c>
      <c r="P282" s="3"/>
      <c r="Q282" s="3"/>
      <c r="R282" s="3"/>
      <c r="S282" s="3"/>
      <c r="T282" s="3"/>
      <c r="U282" s="3"/>
      <c r="V282" s="3"/>
      <c r="W282" s="3">
        <v>0</v>
      </c>
      <c r="X282" s="3">
        <v>1</v>
      </c>
      <c r="Y282" s="3">
        <v>0</v>
      </c>
      <c r="Z282" s="3"/>
      <c r="AA282" s="3"/>
      <c r="AB282" s="3"/>
    </row>
    <row r="283" spans="1:28" x14ac:dyDescent="0.2">
      <c r="A283" s="3">
        <v>50</v>
      </c>
      <c r="B283" s="3">
        <v>0</v>
      </c>
      <c r="C283" s="3">
        <v>0</v>
      </c>
      <c r="D283" s="3">
        <v>1</v>
      </c>
      <c r="E283" s="3">
        <v>215</v>
      </c>
      <c r="F283" s="3">
        <f>ROUND(Source!AT265,O283)</f>
        <v>0</v>
      </c>
      <c r="G283" s="3" t="s">
        <v>110</v>
      </c>
      <c r="H283" s="3" t="s">
        <v>111</v>
      </c>
      <c r="I283" s="3"/>
      <c r="J283" s="3"/>
      <c r="K283" s="3">
        <v>215</v>
      </c>
      <c r="L283" s="3">
        <v>17</v>
      </c>
      <c r="M283" s="3">
        <v>3</v>
      </c>
      <c r="N283" s="3" t="s">
        <v>3</v>
      </c>
      <c r="O283" s="3">
        <v>2</v>
      </c>
      <c r="P283" s="3"/>
      <c r="Q283" s="3"/>
      <c r="R283" s="3"/>
      <c r="S283" s="3"/>
      <c r="T283" s="3"/>
      <c r="U283" s="3"/>
      <c r="V283" s="3"/>
      <c r="W283" s="3">
        <v>0</v>
      </c>
      <c r="X283" s="3">
        <v>1</v>
      </c>
      <c r="Y283" s="3">
        <v>0</v>
      </c>
      <c r="Z283" s="3"/>
      <c r="AA283" s="3"/>
      <c r="AB283" s="3"/>
    </row>
    <row r="284" spans="1:28" x14ac:dyDescent="0.2">
      <c r="A284" s="3">
        <v>50</v>
      </c>
      <c r="B284" s="3">
        <v>0</v>
      </c>
      <c r="C284" s="3">
        <v>0</v>
      </c>
      <c r="D284" s="3">
        <v>1</v>
      </c>
      <c r="E284" s="3">
        <v>217</v>
      </c>
      <c r="F284" s="3">
        <f>ROUND(Source!AU265,O284)</f>
        <v>13247.67</v>
      </c>
      <c r="G284" s="3" t="s">
        <v>112</v>
      </c>
      <c r="H284" s="3" t="s">
        <v>113</v>
      </c>
      <c r="I284" s="3"/>
      <c r="J284" s="3"/>
      <c r="K284" s="3">
        <v>217</v>
      </c>
      <c r="L284" s="3">
        <v>18</v>
      </c>
      <c r="M284" s="3">
        <v>3</v>
      </c>
      <c r="N284" s="3" t="s">
        <v>3</v>
      </c>
      <c r="O284" s="3">
        <v>2</v>
      </c>
      <c r="P284" s="3"/>
      <c r="Q284" s="3"/>
      <c r="R284" s="3"/>
      <c r="S284" s="3"/>
      <c r="T284" s="3"/>
      <c r="U284" s="3"/>
      <c r="V284" s="3"/>
      <c r="W284" s="3">
        <v>13247.67</v>
      </c>
      <c r="X284" s="3">
        <v>1</v>
      </c>
      <c r="Y284" s="3">
        <v>13247.67</v>
      </c>
      <c r="Z284" s="3"/>
      <c r="AA284" s="3"/>
      <c r="AB284" s="3"/>
    </row>
    <row r="285" spans="1:28" x14ac:dyDescent="0.2">
      <c r="A285" s="3">
        <v>50</v>
      </c>
      <c r="B285" s="3">
        <v>0</v>
      </c>
      <c r="C285" s="3">
        <v>0</v>
      </c>
      <c r="D285" s="3">
        <v>1</v>
      </c>
      <c r="E285" s="3">
        <v>230</v>
      </c>
      <c r="F285" s="3">
        <f>ROUND(Source!BA265,O285)</f>
        <v>0</v>
      </c>
      <c r="G285" s="3" t="s">
        <v>114</v>
      </c>
      <c r="H285" s="3" t="s">
        <v>115</v>
      </c>
      <c r="I285" s="3"/>
      <c r="J285" s="3"/>
      <c r="K285" s="3">
        <v>230</v>
      </c>
      <c r="L285" s="3">
        <v>19</v>
      </c>
      <c r="M285" s="3">
        <v>3</v>
      </c>
      <c r="N285" s="3" t="s">
        <v>3</v>
      </c>
      <c r="O285" s="3">
        <v>2</v>
      </c>
      <c r="P285" s="3"/>
      <c r="Q285" s="3"/>
      <c r="R285" s="3"/>
      <c r="S285" s="3"/>
      <c r="T285" s="3"/>
      <c r="U285" s="3"/>
      <c r="V285" s="3"/>
      <c r="W285" s="3">
        <v>0</v>
      </c>
      <c r="X285" s="3">
        <v>1</v>
      </c>
      <c r="Y285" s="3">
        <v>0</v>
      </c>
      <c r="Z285" s="3"/>
      <c r="AA285" s="3"/>
      <c r="AB285" s="3"/>
    </row>
    <row r="286" spans="1:28" x14ac:dyDescent="0.2">
      <c r="A286" s="3">
        <v>50</v>
      </c>
      <c r="B286" s="3">
        <v>0</v>
      </c>
      <c r="C286" s="3">
        <v>0</v>
      </c>
      <c r="D286" s="3">
        <v>1</v>
      </c>
      <c r="E286" s="3">
        <v>206</v>
      </c>
      <c r="F286" s="3">
        <f>ROUND(Source!T265,O286)</f>
        <v>0</v>
      </c>
      <c r="G286" s="3" t="s">
        <v>116</v>
      </c>
      <c r="H286" s="3" t="s">
        <v>117</v>
      </c>
      <c r="I286" s="3"/>
      <c r="J286" s="3"/>
      <c r="K286" s="3">
        <v>206</v>
      </c>
      <c r="L286" s="3">
        <v>20</v>
      </c>
      <c r="M286" s="3">
        <v>3</v>
      </c>
      <c r="N286" s="3" t="s">
        <v>3</v>
      </c>
      <c r="O286" s="3">
        <v>2</v>
      </c>
      <c r="P286" s="3"/>
      <c r="Q286" s="3"/>
      <c r="R286" s="3"/>
      <c r="S286" s="3"/>
      <c r="T286" s="3"/>
      <c r="U286" s="3"/>
      <c r="V286" s="3"/>
      <c r="W286" s="3">
        <v>0</v>
      </c>
      <c r="X286" s="3">
        <v>1</v>
      </c>
      <c r="Y286" s="3">
        <v>0</v>
      </c>
      <c r="Z286" s="3"/>
      <c r="AA286" s="3"/>
      <c r="AB286" s="3"/>
    </row>
    <row r="287" spans="1:28" x14ac:dyDescent="0.2">
      <c r="A287" s="3">
        <v>50</v>
      </c>
      <c r="B287" s="3">
        <v>0</v>
      </c>
      <c r="C287" s="3">
        <v>0</v>
      </c>
      <c r="D287" s="3">
        <v>1</v>
      </c>
      <c r="E287" s="3">
        <v>207</v>
      </c>
      <c r="F287" s="3">
        <f>Source!U265</f>
        <v>10.02</v>
      </c>
      <c r="G287" s="3" t="s">
        <v>118</v>
      </c>
      <c r="H287" s="3" t="s">
        <v>119</v>
      </c>
      <c r="I287" s="3"/>
      <c r="J287" s="3"/>
      <c r="K287" s="3">
        <v>207</v>
      </c>
      <c r="L287" s="3">
        <v>21</v>
      </c>
      <c r="M287" s="3">
        <v>3</v>
      </c>
      <c r="N287" s="3" t="s">
        <v>3</v>
      </c>
      <c r="O287" s="3">
        <v>-1</v>
      </c>
      <c r="P287" s="3"/>
      <c r="Q287" s="3"/>
      <c r="R287" s="3"/>
      <c r="S287" s="3"/>
      <c r="T287" s="3"/>
      <c r="U287" s="3"/>
      <c r="V287" s="3"/>
      <c r="W287" s="3">
        <v>10.02</v>
      </c>
      <c r="X287" s="3">
        <v>1</v>
      </c>
      <c r="Y287" s="3">
        <v>10.02</v>
      </c>
      <c r="Z287" s="3"/>
      <c r="AA287" s="3"/>
      <c r="AB287" s="3"/>
    </row>
    <row r="288" spans="1:28" x14ac:dyDescent="0.2">
      <c r="A288" s="3">
        <v>50</v>
      </c>
      <c r="B288" s="3">
        <v>0</v>
      </c>
      <c r="C288" s="3">
        <v>0</v>
      </c>
      <c r="D288" s="3">
        <v>1</v>
      </c>
      <c r="E288" s="3">
        <v>208</v>
      </c>
      <c r="F288" s="3">
        <f>Source!V265</f>
        <v>0</v>
      </c>
      <c r="G288" s="3" t="s">
        <v>120</v>
      </c>
      <c r="H288" s="3" t="s">
        <v>121</v>
      </c>
      <c r="I288" s="3"/>
      <c r="J288" s="3"/>
      <c r="K288" s="3">
        <v>208</v>
      </c>
      <c r="L288" s="3">
        <v>22</v>
      </c>
      <c r="M288" s="3">
        <v>3</v>
      </c>
      <c r="N288" s="3" t="s">
        <v>3</v>
      </c>
      <c r="O288" s="3">
        <v>-1</v>
      </c>
      <c r="P288" s="3"/>
      <c r="Q288" s="3"/>
      <c r="R288" s="3"/>
      <c r="S288" s="3"/>
      <c r="T288" s="3"/>
      <c r="U288" s="3"/>
      <c r="V288" s="3"/>
      <c r="W288" s="3">
        <v>0</v>
      </c>
      <c r="X288" s="3">
        <v>1</v>
      </c>
      <c r="Y288" s="3">
        <v>0</v>
      </c>
      <c r="Z288" s="3"/>
      <c r="AA288" s="3"/>
      <c r="AB288" s="3"/>
    </row>
    <row r="289" spans="1:245" x14ac:dyDescent="0.2">
      <c r="A289" s="3">
        <v>50</v>
      </c>
      <c r="B289" s="3">
        <v>0</v>
      </c>
      <c r="C289" s="3">
        <v>0</v>
      </c>
      <c r="D289" s="3">
        <v>1</v>
      </c>
      <c r="E289" s="3">
        <v>209</v>
      </c>
      <c r="F289" s="3">
        <f>ROUND(Source!W265,O289)</f>
        <v>0</v>
      </c>
      <c r="G289" s="3" t="s">
        <v>122</v>
      </c>
      <c r="H289" s="3" t="s">
        <v>123</v>
      </c>
      <c r="I289" s="3"/>
      <c r="J289" s="3"/>
      <c r="K289" s="3">
        <v>209</v>
      </c>
      <c r="L289" s="3">
        <v>23</v>
      </c>
      <c r="M289" s="3">
        <v>3</v>
      </c>
      <c r="N289" s="3" t="s">
        <v>3</v>
      </c>
      <c r="O289" s="3">
        <v>2</v>
      </c>
      <c r="P289" s="3"/>
      <c r="Q289" s="3"/>
      <c r="R289" s="3"/>
      <c r="S289" s="3"/>
      <c r="T289" s="3"/>
      <c r="U289" s="3"/>
      <c r="V289" s="3"/>
      <c r="W289" s="3">
        <v>0</v>
      </c>
      <c r="X289" s="3">
        <v>1</v>
      </c>
      <c r="Y289" s="3">
        <v>0</v>
      </c>
      <c r="Z289" s="3"/>
      <c r="AA289" s="3"/>
      <c r="AB289" s="3"/>
    </row>
    <row r="290" spans="1:245" x14ac:dyDescent="0.2">
      <c r="A290" s="3">
        <v>50</v>
      </c>
      <c r="B290" s="3">
        <v>0</v>
      </c>
      <c r="C290" s="3">
        <v>0</v>
      </c>
      <c r="D290" s="3">
        <v>1</v>
      </c>
      <c r="E290" s="3">
        <v>233</v>
      </c>
      <c r="F290" s="3">
        <f>ROUND(Source!BD265,O290)</f>
        <v>0</v>
      </c>
      <c r="G290" s="3" t="s">
        <v>124</v>
      </c>
      <c r="H290" s="3" t="s">
        <v>125</v>
      </c>
      <c r="I290" s="3"/>
      <c r="J290" s="3"/>
      <c r="K290" s="3">
        <v>233</v>
      </c>
      <c r="L290" s="3">
        <v>24</v>
      </c>
      <c r="M290" s="3">
        <v>3</v>
      </c>
      <c r="N290" s="3" t="s">
        <v>3</v>
      </c>
      <c r="O290" s="3">
        <v>2</v>
      </c>
      <c r="P290" s="3"/>
      <c r="Q290" s="3"/>
      <c r="R290" s="3"/>
      <c r="S290" s="3"/>
      <c r="T290" s="3"/>
      <c r="U290" s="3"/>
      <c r="V290" s="3"/>
      <c r="W290" s="3">
        <v>0</v>
      </c>
      <c r="X290" s="3">
        <v>1</v>
      </c>
      <c r="Y290" s="3">
        <v>0</v>
      </c>
      <c r="Z290" s="3"/>
      <c r="AA290" s="3"/>
      <c r="AB290" s="3"/>
    </row>
    <row r="291" spans="1:245" x14ac:dyDescent="0.2">
      <c r="A291" s="3">
        <v>50</v>
      </c>
      <c r="B291" s="3">
        <v>0</v>
      </c>
      <c r="C291" s="3">
        <v>0</v>
      </c>
      <c r="D291" s="3">
        <v>1</v>
      </c>
      <c r="E291" s="3">
        <v>210</v>
      </c>
      <c r="F291" s="3">
        <f>ROUND(Source!X265,O291)</f>
        <v>4864.9799999999996</v>
      </c>
      <c r="G291" s="3" t="s">
        <v>126</v>
      </c>
      <c r="H291" s="3" t="s">
        <v>127</v>
      </c>
      <c r="I291" s="3"/>
      <c r="J291" s="3"/>
      <c r="K291" s="3">
        <v>210</v>
      </c>
      <c r="L291" s="3">
        <v>25</v>
      </c>
      <c r="M291" s="3">
        <v>3</v>
      </c>
      <c r="N291" s="3" t="s">
        <v>3</v>
      </c>
      <c r="O291" s="3">
        <v>2</v>
      </c>
      <c r="P291" s="3"/>
      <c r="Q291" s="3"/>
      <c r="R291" s="3"/>
      <c r="S291" s="3"/>
      <c r="T291" s="3"/>
      <c r="U291" s="3"/>
      <c r="V291" s="3"/>
      <c r="W291" s="3">
        <v>4864.9799999999996</v>
      </c>
      <c r="X291" s="3">
        <v>1</v>
      </c>
      <c r="Y291" s="3">
        <v>4864.9799999999996</v>
      </c>
      <c r="Z291" s="3"/>
      <c r="AA291" s="3"/>
      <c r="AB291" s="3"/>
    </row>
    <row r="292" spans="1:245" x14ac:dyDescent="0.2">
      <c r="A292" s="3">
        <v>50</v>
      </c>
      <c r="B292" s="3">
        <v>0</v>
      </c>
      <c r="C292" s="3">
        <v>0</v>
      </c>
      <c r="D292" s="3">
        <v>1</v>
      </c>
      <c r="E292" s="3">
        <v>211</v>
      </c>
      <c r="F292" s="3">
        <f>ROUND(Source!Y265,O292)</f>
        <v>695</v>
      </c>
      <c r="G292" s="3" t="s">
        <v>128</v>
      </c>
      <c r="H292" s="3" t="s">
        <v>129</v>
      </c>
      <c r="I292" s="3"/>
      <c r="J292" s="3"/>
      <c r="K292" s="3">
        <v>211</v>
      </c>
      <c r="L292" s="3">
        <v>26</v>
      </c>
      <c r="M292" s="3">
        <v>3</v>
      </c>
      <c r="N292" s="3" t="s">
        <v>3</v>
      </c>
      <c r="O292" s="3">
        <v>2</v>
      </c>
      <c r="P292" s="3"/>
      <c r="Q292" s="3"/>
      <c r="R292" s="3"/>
      <c r="S292" s="3"/>
      <c r="T292" s="3"/>
      <c r="U292" s="3"/>
      <c r="V292" s="3"/>
      <c r="W292" s="3">
        <v>695</v>
      </c>
      <c r="X292" s="3">
        <v>1</v>
      </c>
      <c r="Y292" s="3">
        <v>695</v>
      </c>
      <c r="Z292" s="3"/>
      <c r="AA292" s="3"/>
      <c r="AB292" s="3"/>
    </row>
    <row r="293" spans="1:245" x14ac:dyDescent="0.2">
      <c r="A293" s="3">
        <v>50</v>
      </c>
      <c r="B293" s="3">
        <v>0</v>
      </c>
      <c r="C293" s="3">
        <v>0</v>
      </c>
      <c r="D293" s="3">
        <v>1</v>
      </c>
      <c r="E293" s="3">
        <v>224</v>
      </c>
      <c r="F293" s="3">
        <f>ROUND(Source!AR265,O293)</f>
        <v>13247.67</v>
      </c>
      <c r="G293" s="3" t="s">
        <v>130</v>
      </c>
      <c r="H293" s="3" t="s">
        <v>131</v>
      </c>
      <c r="I293" s="3"/>
      <c r="J293" s="3"/>
      <c r="K293" s="3">
        <v>224</v>
      </c>
      <c r="L293" s="3">
        <v>27</v>
      </c>
      <c r="M293" s="3">
        <v>3</v>
      </c>
      <c r="N293" s="3" t="s">
        <v>3</v>
      </c>
      <c r="O293" s="3">
        <v>2</v>
      </c>
      <c r="P293" s="3"/>
      <c r="Q293" s="3"/>
      <c r="R293" s="3"/>
      <c r="S293" s="3"/>
      <c r="T293" s="3"/>
      <c r="U293" s="3"/>
      <c r="V293" s="3"/>
      <c r="W293" s="3">
        <v>13247.67</v>
      </c>
      <c r="X293" s="3">
        <v>1</v>
      </c>
      <c r="Y293" s="3">
        <v>13247.67</v>
      </c>
      <c r="Z293" s="3"/>
      <c r="AA293" s="3"/>
      <c r="AB293" s="3"/>
    </row>
    <row r="295" spans="1:245" x14ac:dyDescent="0.2">
      <c r="A295" s="1">
        <v>4</v>
      </c>
      <c r="B295" s="1">
        <v>1</v>
      </c>
      <c r="C295" s="1"/>
      <c r="D295" s="1">
        <f>ROW(A302)</f>
        <v>302</v>
      </c>
      <c r="E295" s="1"/>
      <c r="F295" s="1" t="s">
        <v>20</v>
      </c>
      <c r="G295" s="1" t="s">
        <v>240</v>
      </c>
      <c r="H295" s="1" t="s">
        <v>3</v>
      </c>
      <c r="I295" s="1">
        <v>0</v>
      </c>
      <c r="J295" s="1"/>
      <c r="K295" s="1">
        <v>0</v>
      </c>
      <c r="L295" s="1"/>
      <c r="M295" s="1" t="s">
        <v>3</v>
      </c>
      <c r="N295" s="1"/>
      <c r="O295" s="1"/>
      <c r="P295" s="1"/>
      <c r="Q295" s="1"/>
      <c r="R295" s="1"/>
      <c r="S295" s="1">
        <v>0</v>
      </c>
      <c r="T295" s="1"/>
      <c r="U295" s="1" t="s">
        <v>3</v>
      </c>
      <c r="V295" s="1">
        <v>0</v>
      </c>
      <c r="W295" s="1"/>
      <c r="X295" s="1"/>
      <c r="Y295" s="1"/>
      <c r="Z295" s="1"/>
      <c r="AA295" s="1"/>
      <c r="AB295" s="1" t="s">
        <v>3</v>
      </c>
      <c r="AC295" s="1" t="s">
        <v>3</v>
      </c>
      <c r="AD295" s="1" t="s">
        <v>3</v>
      </c>
      <c r="AE295" s="1" t="s">
        <v>3</v>
      </c>
      <c r="AF295" s="1" t="s">
        <v>3</v>
      </c>
      <c r="AG295" s="1" t="s">
        <v>3</v>
      </c>
      <c r="AH295" s="1"/>
      <c r="AI295" s="1"/>
      <c r="AJ295" s="1"/>
      <c r="AK295" s="1"/>
      <c r="AL295" s="1"/>
      <c r="AM295" s="1"/>
      <c r="AN295" s="1"/>
      <c r="AO295" s="1"/>
      <c r="AP295" s="1" t="s">
        <v>3</v>
      </c>
      <c r="AQ295" s="1" t="s">
        <v>3</v>
      </c>
      <c r="AR295" s="1" t="s">
        <v>3</v>
      </c>
      <c r="AS295" s="1"/>
      <c r="AT295" s="1"/>
      <c r="AU295" s="1"/>
      <c r="AV295" s="1"/>
      <c r="AW295" s="1"/>
      <c r="AX295" s="1"/>
      <c r="AY295" s="1"/>
      <c r="AZ295" s="1" t="s">
        <v>3</v>
      </c>
      <c r="BA295" s="1"/>
      <c r="BB295" s="1" t="s">
        <v>3</v>
      </c>
      <c r="BC295" s="1" t="s">
        <v>3</v>
      </c>
      <c r="BD295" s="1" t="s">
        <v>3</v>
      </c>
      <c r="BE295" s="1" t="s">
        <v>3</v>
      </c>
      <c r="BF295" s="1" t="s">
        <v>3</v>
      </c>
      <c r="BG295" s="1" t="s">
        <v>3</v>
      </c>
      <c r="BH295" s="1" t="s">
        <v>3</v>
      </c>
      <c r="BI295" s="1" t="s">
        <v>3</v>
      </c>
      <c r="BJ295" s="1" t="s">
        <v>3</v>
      </c>
      <c r="BK295" s="1" t="s">
        <v>3</v>
      </c>
      <c r="BL295" s="1" t="s">
        <v>3</v>
      </c>
      <c r="BM295" s="1" t="s">
        <v>3</v>
      </c>
      <c r="BN295" s="1" t="s">
        <v>3</v>
      </c>
      <c r="BO295" s="1" t="s">
        <v>3</v>
      </c>
      <c r="BP295" s="1" t="s">
        <v>3</v>
      </c>
      <c r="BQ295" s="1"/>
      <c r="BR295" s="1"/>
      <c r="BS295" s="1"/>
      <c r="BT295" s="1"/>
      <c r="BU295" s="1"/>
      <c r="BV295" s="1"/>
      <c r="BW295" s="1"/>
      <c r="BX295" s="1">
        <v>0</v>
      </c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>
        <v>0</v>
      </c>
    </row>
    <row r="297" spans="1:245" x14ac:dyDescent="0.2">
      <c r="A297" s="6">
        <v>52</v>
      </c>
      <c r="B297" s="6">
        <f t="shared" ref="B297:G297" si="186">B302</f>
        <v>1</v>
      </c>
      <c r="C297" s="6">
        <f t="shared" si="186"/>
        <v>4</v>
      </c>
      <c r="D297" s="6">
        <f t="shared" si="186"/>
        <v>295</v>
      </c>
      <c r="E297" s="6">
        <f t="shared" si="186"/>
        <v>0</v>
      </c>
      <c r="F297" s="6" t="str">
        <f t="shared" si="186"/>
        <v>Новый раздел</v>
      </c>
      <c r="G297" s="6" t="str">
        <f t="shared" si="186"/>
        <v>Раздел: 5. Огнезадерживающие клапана</v>
      </c>
      <c r="H297" s="6"/>
      <c r="I297" s="6"/>
      <c r="J297" s="6"/>
      <c r="K297" s="6"/>
      <c r="L297" s="6"/>
      <c r="M297" s="6"/>
      <c r="N297" s="6"/>
      <c r="O297" s="6">
        <f t="shared" ref="O297:AT297" si="187">O302</f>
        <v>0</v>
      </c>
      <c r="P297" s="6">
        <f t="shared" si="187"/>
        <v>0</v>
      </c>
      <c r="Q297" s="6">
        <f t="shared" si="187"/>
        <v>0</v>
      </c>
      <c r="R297" s="6">
        <f t="shared" si="187"/>
        <v>0</v>
      </c>
      <c r="S297" s="6">
        <f t="shared" si="187"/>
        <v>0</v>
      </c>
      <c r="T297" s="6">
        <f t="shared" si="187"/>
        <v>0</v>
      </c>
      <c r="U297" s="6">
        <f t="shared" si="187"/>
        <v>0</v>
      </c>
      <c r="V297" s="6">
        <f t="shared" si="187"/>
        <v>0</v>
      </c>
      <c r="W297" s="6">
        <f t="shared" si="187"/>
        <v>0</v>
      </c>
      <c r="X297" s="6">
        <f t="shared" si="187"/>
        <v>0</v>
      </c>
      <c r="Y297" s="6">
        <f t="shared" si="187"/>
        <v>0</v>
      </c>
      <c r="Z297" s="6">
        <f t="shared" si="187"/>
        <v>0</v>
      </c>
      <c r="AA297" s="6">
        <f t="shared" si="187"/>
        <v>0</v>
      </c>
      <c r="AB297" s="6">
        <f t="shared" si="187"/>
        <v>0</v>
      </c>
      <c r="AC297" s="6">
        <f t="shared" si="187"/>
        <v>0</v>
      </c>
      <c r="AD297" s="6">
        <f t="shared" si="187"/>
        <v>0</v>
      </c>
      <c r="AE297" s="6">
        <f t="shared" si="187"/>
        <v>0</v>
      </c>
      <c r="AF297" s="6">
        <f t="shared" si="187"/>
        <v>0</v>
      </c>
      <c r="AG297" s="6">
        <f t="shared" si="187"/>
        <v>0</v>
      </c>
      <c r="AH297" s="6">
        <f t="shared" si="187"/>
        <v>0</v>
      </c>
      <c r="AI297" s="6">
        <f t="shared" si="187"/>
        <v>0</v>
      </c>
      <c r="AJ297" s="6">
        <f t="shared" si="187"/>
        <v>0</v>
      </c>
      <c r="AK297" s="6">
        <f t="shared" si="187"/>
        <v>0</v>
      </c>
      <c r="AL297" s="6">
        <f t="shared" si="187"/>
        <v>0</v>
      </c>
      <c r="AM297" s="6">
        <f t="shared" si="187"/>
        <v>0</v>
      </c>
      <c r="AN297" s="6">
        <f t="shared" si="187"/>
        <v>0</v>
      </c>
      <c r="AO297" s="6">
        <f t="shared" si="187"/>
        <v>0</v>
      </c>
      <c r="AP297" s="6">
        <f t="shared" si="187"/>
        <v>0</v>
      </c>
      <c r="AQ297" s="6">
        <f t="shared" si="187"/>
        <v>0</v>
      </c>
      <c r="AR297" s="6">
        <f t="shared" si="187"/>
        <v>0</v>
      </c>
      <c r="AS297" s="6">
        <f t="shared" si="187"/>
        <v>0</v>
      </c>
      <c r="AT297" s="6">
        <f t="shared" si="187"/>
        <v>0</v>
      </c>
      <c r="AU297" s="6">
        <f t="shared" ref="AU297:BZ297" si="188">AU302</f>
        <v>0</v>
      </c>
      <c r="AV297" s="6">
        <f t="shared" si="188"/>
        <v>0</v>
      </c>
      <c r="AW297" s="6">
        <f t="shared" si="188"/>
        <v>0</v>
      </c>
      <c r="AX297" s="6">
        <f t="shared" si="188"/>
        <v>0</v>
      </c>
      <c r="AY297" s="6">
        <f t="shared" si="188"/>
        <v>0</v>
      </c>
      <c r="AZ297" s="6">
        <f t="shared" si="188"/>
        <v>0</v>
      </c>
      <c r="BA297" s="6">
        <f t="shared" si="188"/>
        <v>0</v>
      </c>
      <c r="BB297" s="6">
        <f t="shared" si="188"/>
        <v>0</v>
      </c>
      <c r="BC297" s="6">
        <f t="shared" si="188"/>
        <v>0</v>
      </c>
      <c r="BD297" s="6">
        <f t="shared" si="188"/>
        <v>0</v>
      </c>
      <c r="BE297" s="6">
        <f t="shared" si="188"/>
        <v>0</v>
      </c>
      <c r="BF297" s="6">
        <f t="shared" si="188"/>
        <v>0</v>
      </c>
      <c r="BG297" s="6">
        <f t="shared" si="188"/>
        <v>0</v>
      </c>
      <c r="BH297" s="6">
        <f t="shared" si="188"/>
        <v>0</v>
      </c>
      <c r="BI297" s="6">
        <f t="shared" si="188"/>
        <v>0</v>
      </c>
      <c r="BJ297" s="6">
        <f t="shared" si="188"/>
        <v>0</v>
      </c>
      <c r="BK297" s="6">
        <f t="shared" si="188"/>
        <v>0</v>
      </c>
      <c r="BL297" s="6">
        <f t="shared" si="188"/>
        <v>0</v>
      </c>
      <c r="BM297" s="6">
        <f t="shared" si="188"/>
        <v>0</v>
      </c>
      <c r="BN297" s="6">
        <f t="shared" si="188"/>
        <v>0</v>
      </c>
      <c r="BO297" s="6">
        <f t="shared" si="188"/>
        <v>0</v>
      </c>
      <c r="BP297" s="6">
        <f t="shared" si="188"/>
        <v>0</v>
      </c>
      <c r="BQ297" s="6">
        <f t="shared" si="188"/>
        <v>0</v>
      </c>
      <c r="BR297" s="6">
        <f t="shared" si="188"/>
        <v>0</v>
      </c>
      <c r="BS297" s="6">
        <f t="shared" si="188"/>
        <v>0</v>
      </c>
      <c r="BT297" s="6">
        <f t="shared" si="188"/>
        <v>0</v>
      </c>
      <c r="BU297" s="6">
        <f t="shared" si="188"/>
        <v>0</v>
      </c>
      <c r="BV297" s="6">
        <f t="shared" si="188"/>
        <v>0</v>
      </c>
      <c r="BW297" s="6">
        <f t="shared" si="188"/>
        <v>0</v>
      </c>
      <c r="BX297" s="6">
        <f t="shared" si="188"/>
        <v>0</v>
      </c>
      <c r="BY297" s="6">
        <f t="shared" si="188"/>
        <v>0</v>
      </c>
      <c r="BZ297" s="6">
        <f t="shared" si="188"/>
        <v>0</v>
      </c>
      <c r="CA297" s="6">
        <f t="shared" ref="CA297:DF297" si="189">CA302</f>
        <v>0</v>
      </c>
      <c r="CB297" s="6">
        <f t="shared" si="189"/>
        <v>0</v>
      </c>
      <c r="CC297" s="6">
        <f t="shared" si="189"/>
        <v>0</v>
      </c>
      <c r="CD297" s="6">
        <f t="shared" si="189"/>
        <v>0</v>
      </c>
      <c r="CE297" s="6">
        <f t="shared" si="189"/>
        <v>0</v>
      </c>
      <c r="CF297" s="6">
        <f t="shared" si="189"/>
        <v>0</v>
      </c>
      <c r="CG297" s="6">
        <f t="shared" si="189"/>
        <v>0</v>
      </c>
      <c r="CH297" s="6">
        <f t="shared" si="189"/>
        <v>0</v>
      </c>
      <c r="CI297" s="6">
        <f t="shared" si="189"/>
        <v>0</v>
      </c>
      <c r="CJ297" s="6">
        <f t="shared" si="189"/>
        <v>0</v>
      </c>
      <c r="CK297" s="6">
        <f t="shared" si="189"/>
        <v>0</v>
      </c>
      <c r="CL297" s="6">
        <f t="shared" si="189"/>
        <v>0</v>
      </c>
      <c r="CM297" s="6">
        <f t="shared" si="189"/>
        <v>0</v>
      </c>
      <c r="CN297" s="6">
        <f t="shared" si="189"/>
        <v>0</v>
      </c>
      <c r="CO297" s="6">
        <f t="shared" si="189"/>
        <v>0</v>
      </c>
      <c r="CP297" s="6">
        <f t="shared" si="189"/>
        <v>0</v>
      </c>
      <c r="CQ297" s="6">
        <f t="shared" si="189"/>
        <v>0</v>
      </c>
      <c r="CR297" s="6">
        <f t="shared" si="189"/>
        <v>0</v>
      </c>
      <c r="CS297" s="6">
        <f t="shared" si="189"/>
        <v>0</v>
      </c>
      <c r="CT297" s="6">
        <f t="shared" si="189"/>
        <v>0</v>
      </c>
      <c r="CU297" s="6">
        <f t="shared" si="189"/>
        <v>0</v>
      </c>
      <c r="CV297" s="6">
        <f t="shared" si="189"/>
        <v>0</v>
      </c>
      <c r="CW297" s="6">
        <f t="shared" si="189"/>
        <v>0</v>
      </c>
      <c r="CX297" s="6">
        <f t="shared" si="189"/>
        <v>0</v>
      </c>
      <c r="CY297" s="6">
        <f t="shared" si="189"/>
        <v>0</v>
      </c>
      <c r="CZ297" s="6">
        <f t="shared" si="189"/>
        <v>0</v>
      </c>
      <c r="DA297" s="6">
        <f t="shared" si="189"/>
        <v>0</v>
      </c>
      <c r="DB297" s="6">
        <f t="shared" si="189"/>
        <v>0</v>
      </c>
      <c r="DC297" s="6">
        <f t="shared" si="189"/>
        <v>0</v>
      </c>
      <c r="DD297" s="6">
        <f t="shared" si="189"/>
        <v>0</v>
      </c>
      <c r="DE297" s="6">
        <f t="shared" si="189"/>
        <v>0</v>
      </c>
      <c r="DF297" s="6">
        <f t="shared" si="189"/>
        <v>0</v>
      </c>
      <c r="DG297" s="2">
        <f t="shared" ref="DG297:EL297" si="190">DG302</f>
        <v>0</v>
      </c>
      <c r="DH297" s="2">
        <f t="shared" si="190"/>
        <v>0</v>
      </c>
      <c r="DI297" s="2">
        <f t="shared" si="190"/>
        <v>0</v>
      </c>
      <c r="DJ297" s="2">
        <f t="shared" si="190"/>
        <v>0</v>
      </c>
      <c r="DK297" s="2">
        <f t="shared" si="190"/>
        <v>0</v>
      </c>
      <c r="DL297" s="2">
        <f t="shared" si="190"/>
        <v>0</v>
      </c>
      <c r="DM297" s="2">
        <f t="shared" si="190"/>
        <v>0</v>
      </c>
      <c r="DN297" s="2">
        <f t="shared" si="190"/>
        <v>0</v>
      </c>
      <c r="DO297" s="2">
        <f t="shared" si="190"/>
        <v>0</v>
      </c>
      <c r="DP297" s="2">
        <f t="shared" si="190"/>
        <v>0</v>
      </c>
      <c r="DQ297" s="2">
        <f t="shared" si="190"/>
        <v>0</v>
      </c>
      <c r="DR297" s="2">
        <f t="shared" si="190"/>
        <v>0</v>
      </c>
      <c r="DS297" s="2">
        <f t="shared" si="190"/>
        <v>0</v>
      </c>
      <c r="DT297" s="2">
        <f t="shared" si="190"/>
        <v>0</v>
      </c>
      <c r="DU297" s="2">
        <f t="shared" si="190"/>
        <v>0</v>
      </c>
      <c r="DV297" s="2">
        <f t="shared" si="190"/>
        <v>0</v>
      </c>
      <c r="DW297" s="2">
        <f t="shared" si="190"/>
        <v>0</v>
      </c>
      <c r="DX297" s="2">
        <f t="shared" si="190"/>
        <v>0</v>
      </c>
      <c r="DY297" s="2">
        <f t="shared" si="190"/>
        <v>0</v>
      </c>
      <c r="DZ297" s="2">
        <f t="shared" si="190"/>
        <v>0</v>
      </c>
      <c r="EA297" s="2">
        <f t="shared" si="190"/>
        <v>0</v>
      </c>
      <c r="EB297" s="2">
        <f t="shared" si="190"/>
        <v>0</v>
      </c>
      <c r="EC297" s="2">
        <f t="shared" si="190"/>
        <v>0</v>
      </c>
      <c r="ED297" s="2">
        <f t="shared" si="190"/>
        <v>0</v>
      </c>
      <c r="EE297" s="2">
        <f t="shared" si="190"/>
        <v>0</v>
      </c>
      <c r="EF297" s="2">
        <f t="shared" si="190"/>
        <v>0</v>
      </c>
      <c r="EG297" s="2">
        <f t="shared" si="190"/>
        <v>0</v>
      </c>
      <c r="EH297" s="2">
        <f t="shared" si="190"/>
        <v>0</v>
      </c>
      <c r="EI297" s="2">
        <f t="shared" si="190"/>
        <v>0</v>
      </c>
      <c r="EJ297" s="2">
        <f t="shared" si="190"/>
        <v>0</v>
      </c>
      <c r="EK297" s="2">
        <f t="shared" si="190"/>
        <v>0</v>
      </c>
      <c r="EL297" s="2">
        <f t="shared" si="190"/>
        <v>0</v>
      </c>
      <c r="EM297" s="2">
        <f t="shared" ref="EM297:FR297" si="191">EM302</f>
        <v>0</v>
      </c>
      <c r="EN297" s="2">
        <f t="shared" si="191"/>
        <v>0</v>
      </c>
      <c r="EO297" s="2">
        <f t="shared" si="191"/>
        <v>0</v>
      </c>
      <c r="EP297" s="2">
        <f t="shared" si="191"/>
        <v>0</v>
      </c>
      <c r="EQ297" s="2">
        <f t="shared" si="191"/>
        <v>0</v>
      </c>
      <c r="ER297" s="2">
        <f t="shared" si="191"/>
        <v>0</v>
      </c>
      <c r="ES297" s="2">
        <f t="shared" si="191"/>
        <v>0</v>
      </c>
      <c r="ET297" s="2">
        <f t="shared" si="191"/>
        <v>0</v>
      </c>
      <c r="EU297" s="2">
        <f t="shared" si="191"/>
        <v>0</v>
      </c>
      <c r="EV297" s="2">
        <f t="shared" si="191"/>
        <v>0</v>
      </c>
      <c r="EW297" s="2">
        <f t="shared" si="191"/>
        <v>0</v>
      </c>
      <c r="EX297" s="2">
        <f t="shared" si="191"/>
        <v>0</v>
      </c>
      <c r="EY297" s="2">
        <f t="shared" si="191"/>
        <v>0</v>
      </c>
      <c r="EZ297" s="2">
        <f t="shared" si="191"/>
        <v>0</v>
      </c>
      <c r="FA297" s="2">
        <f t="shared" si="191"/>
        <v>0</v>
      </c>
      <c r="FB297" s="2">
        <f t="shared" si="191"/>
        <v>0</v>
      </c>
      <c r="FC297" s="2">
        <f t="shared" si="191"/>
        <v>0</v>
      </c>
      <c r="FD297" s="2">
        <f t="shared" si="191"/>
        <v>0</v>
      </c>
      <c r="FE297" s="2">
        <f t="shared" si="191"/>
        <v>0</v>
      </c>
      <c r="FF297" s="2">
        <f t="shared" si="191"/>
        <v>0</v>
      </c>
      <c r="FG297" s="2">
        <f t="shared" si="191"/>
        <v>0</v>
      </c>
      <c r="FH297" s="2">
        <f t="shared" si="191"/>
        <v>0</v>
      </c>
      <c r="FI297" s="2">
        <f t="shared" si="191"/>
        <v>0</v>
      </c>
      <c r="FJ297" s="2">
        <f t="shared" si="191"/>
        <v>0</v>
      </c>
      <c r="FK297" s="2">
        <f t="shared" si="191"/>
        <v>0</v>
      </c>
      <c r="FL297" s="2">
        <f t="shared" si="191"/>
        <v>0</v>
      </c>
      <c r="FM297" s="2">
        <f t="shared" si="191"/>
        <v>0</v>
      </c>
      <c r="FN297" s="2">
        <f t="shared" si="191"/>
        <v>0</v>
      </c>
      <c r="FO297" s="2">
        <f t="shared" si="191"/>
        <v>0</v>
      </c>
      <c r="FP297" s="2">
        <f t="shared" si="191"/>
        <v>0</v>
      </c>
      <c r="FQ297" s="2">
        <f t="shared" si="191"/>
        <v>0</v>
      </c>
      <c r="FR297" s="2">
        <f t="shared" si="191"/>
        <v>0</v>
      </c>
      <c r="FS297" s="2">
        <f t="shared" ref="FS297:GX297" si="192">FS302</f>
        <v>0</v>
      </c>
      <c r="FT297" s="2">
        <f t="shared" si="192"/>
        <v>0</v>
      </c>
      <c r="FU297" s="2">
        <f t="shared" si="192"/>
        <v>0</v>
      </c>
      <c r="FV297" s="2">
        <f t="shared" si="192"/>
        <v>0</v>
      </c>
      <c r="FW297" s="2">
        <f t="shared" si="192"/>
        <v>0</v>
      </c>
      <c r="FX297" s="2">
        <f t="shared" si="192"/>
        <v>0</v>
      </c>
      <c r="FY297" s="2">
        <f t="shared" si="192"/>
        <v>0</v>
      </c>
      <c r="FZ297" s="2">
        <f t="shared" si="192"/>
        <v>0</v>
      </c>
      <c r="GA297" s="2">
        <f t="shared" si="192"/>
        <v>0</v>
      </c>
      <c r="GB297" s="2">
        <f t="shared" si="192"/>
        <v>0</v>
      </c>
      <c r="GC297" s="2">
        <f t="shared" si="192"/>
        <v>0</v>
      </c>
      <c r="GD297" s="2">
        <f t="shared" si="192"/>
        <v>0</v>
      </c>
      <c r="GE297" s="2">
        <f t="shared" si="192"/>
        <v>0</v>
      </c>
      <c r="GF297" s="2">
        <f t="shared" si="192"/>
        <v>0</v>
      </c>
      <c r="GG297" s="2">
        <f t="shared" si="192"/>
        <v>0</v>
      </c>
      <c r="GH297" s="2">
        <f t="shared" si="192"/>
        <v>0</v>
      </c>
      <c r="GI297" s="2">
        <f t="shared" si="192"/>
        <v>0</v>
      </c>
      <c r="GJ297" s="2">
        <f t="shared" si="192"/>
        <v>0</v>
      </c>
      <c r="GK297" s="2">
        <f t="shared" si="192"/>
        <v>0</v>
      </c>
      <c r="GL297" s="2">
        <f t="shared" si="192"/>
        <v>0</v>
      </c>
      <c r="GM297" s="2">
        <f t="shared" si="192"/>
        <v>0</v>
      </c>
      <c r="GN297" s="2">
        <f t="shared" si="192"/>
        <v>0</v>
      </c>
      <c r="GO297" s="2">
        <f t="shared" si="192"/>
        <v>0</v>
      </c>
      <c r="GP297" s="2">
        <f t="shared" si="192"/>
        <v>0</v>
      </c>
      <c r="GQ297" s="2">
        <f t="shared" si="192"/>
        <v>0</v>
      </c>
      <c r="GR297" s="2">
        <f t="shared" si="192"/>
        <v>0</v>
      </c>
      <c r="GS297" s="2">
        <f t="shared" si="192"/>
        <v>0</v>
      </c>
      <c r="GT297" s="2">
        <f t="shared" si="192"/>
        <v>0</v>
      </c>
      <c r="GU297" s="2">
        <f t="shared" si="192"/>
        <v>0</v>
      </c>
      <c r="GV297" s="2">
        <f t="shared" si="192"/>
        <v>0</v>
      </c>
      <c r="GW297" s="2">
        <f t="shared" si="192"/>
        <v>0</v>
      </c>
      <c r="GX297" s="2">
        <f t="shared" si="192"/>
        <v>0</v>
      </c>
    </row>
    <row r="299" spans="1:245" x14ac:dyDescent="0.2">
      <c r="A299">
        <v>17</v>
      </c>
      <c r="B299">
        <v>1</v>
      </c>
      <c r="C299">
        <f>ROW(SmtRes!A182)</f>
        <v>182</v>
      </c>
      <c r="D299">
        <f>ROW(EtalonRes!A182)</f>
        <v>182</v>
      </c>
      <c r="E299" t="s">
        <v>3</v>
      </c>
      <c r="F299" t="s">
        <v>241</v>
      </c>
      <c r="G299" t="s">
        <v>242</v>
      </c>
      <c r="H299" t="s">
        <v>25</v>
      </c>
      <c r="I299">
        <v>19</v>
      </c>
      <c r="J299">
        <v>0</v>
      </c>
      <c r="K299">
        <v>19</v>
      </c>
      <c r="O299">
        <f>ROUND(CP299,2)</f>
        <v>11650.61</v>
      </c>
      <c r="P299">
        <f>ROUND(CQ299*I299,2)</f>
        <v>14.06</v>
      </c>
      <c r="Q299">
        <f>ROUND(CR299*I299,2)</f>
        <v>1047.47</v>
      </c>
      <c r="R299">
        <f>ROUND(CS299*I299,2)</f>
        <v>631.37</v>
      </c>
      <c r="S299">
        <f>ROUND(CT299*I299,2)</f>
        <v>10589.08</v>
      </c>
      <c r="T299">
        <f>ROUND(CU299*I299,2)</f>
        <v>0</v>
      </c>
      <c r="U299">
        <f>CV299*I299</f>
        <v>15.200000000000001</v>
      </c>
      <c r="V299">
        <f>CW299*I299</f>
        <v>0</v>
      </c>
      <c r="W299">
        <f>ROUND(CX299*I299,2)</f>
        <v>0</v>
      </c>
      <c r="X299">
        <f>ROUND(CY299,2)</f>
        <v>7412.36</v>
      </c>
      <c r="Y299">
        <f>ROUND(CZ299,2)</f>
        <v>1058.9100000000001</v>
      </c>
      <c r="AA299">
        <v>-1</v>
      </c>
      <c r="AB299">
        <f>ROUND((AC299+AD299+AF299),6)</f>
        <v>613.19000000000005</v>
      </c>
      <c r="AC299">
        <f>ROUND((ES299),6)</f>
        <v>0.74</v>
      </c>
      <c r="AD299">
        <f>ROUND((((ET299)-(EU299))+AE299),6)</f>
        <v>55.13</v>
      </c>
      <c r="AE299">
        <f>ROUND((EU299),6)</f>
        <v>33.229999999999997</v>
      </c>
      <c r="AF299">
        <f>ROUND((EV299),6)</f>
        <v>557.32000000000005</v>
      </c>
      <c r="AG299">
        <f>ROUND((AP299),6)</f>
        <v>0</v>
      </c>
      <c r="AH299">
        <f>(EW299)</f>
        <v>0.8</v>
      </c>
      <c r="AI299">
        <f>(EX299)</f>
        <v>0</v>
      </c>
      <c r="AJ299">
        <f>(AS299)</f>
        <v>0</v>
      </c>
      <c r="AK299">
        <v>613.19000000000005</v>
      </c>
      <c r="AL299">
        <v>0.74</v>
      </c>
      <c r="AM299">
        <v>55.13</v>
      </c>
      <c r="AN299">
        <v>33.229999999999997</v>
      </c>
      <c r="AO299">
        <v>557.32000000000005</v>
      </c>
      <c r="AP299">
        <v>0</v>
      </c>
      <c r="AQ299">
        <v>0.8</v>
      </c>
      <c r="AR299">
        <v>0</v>
      </c>
      <c r="AS299">
        <v>0</v>
      </c>
      <c r="AT299">
        <v>70</v>
      </c>
      <c r="AU299">
        <v>10</v>
      </c>
      <c r="AV299">
        <v>1</v>
      </c>
      <c r="AW299">
        <v>1</v>
      </c>
      <c r="AZ299">
        <v>1</v>
      </c>
      <c r="BA299">
        <v>1</v>
      </c>
      <c r="BB299">
        <v>1</v>
      </c>
      <c r="BC299">
        <v>1</v>
      </c>
      <c r="BD299" t="s">
        <v>3</v>
      </c>
      <c r="BE299" t="s">
        <v>3</v>
      </c>
      <c r="BF299" t="s">
        <v>3</v>
      </c>
      <c r="BG299" t="s">
        <v>3</v>
      </c>
      <c r="BH299">
        <v>0</v>
      </c>
      <c r="BI299">
        <v>4</v>
      </c>
      <c r="BJ299" t="s">
        <v>243</v>
      </c>
      <c r="BM299">
        <v>0</v>
      </c>
      <c r="BN299">
        <v>0</v>
      </c>
      <c r="BO299" t="s">
        <v>3</v>
      </c>
      <c r="BP299">
        <v>0</v>
      </c>
      <c r="BQ299">
        <v>1</v>
      </c>
      <c r="BR299">
        <v>0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1</v>
      </c>
      <c r="BY299" t="s">
        <v>3</v>
      </c>
      <c r="BZ299">
        <v>70</v>
      </c>
      <c r="CA299">
        <v>10</v>
      </c>
      <c r="CB299" t="s">
        <v>3</v>
      </c>
      <c r="CE299">
        <v>0</v>
      </c>
      <c r="CF299">
        <v>0</v>
      </c>
      <c r="CG299">
        <v>0</v>
      </c>
      <c r="CM299">
        <v>0</v>
      </c>
      <c r="CN299" t="s">
        <v>3</v>
      </c>
      <c r="CO299">
        <v>0</v>
      </c>
      <c r="CP299">
        <f>(P299+Q299+S299)</f>
        <v>11650.61</v>
      </c>
      <c r="CQ299">
        <f>(AC299*BC299*AW299)</f>
        <v>0.74</v>
      </c>
      <c r="CR299">
        <f>((((ET299)*BB299-(EU299)*BS299)+AE299*BS299)*AV299)</f>
        <v>55.13</v>
      </c>
      <c r="CS299">
        <f>(AE299*BS299*AV299)</f>
        <v>33.229999999999997</v>
      </c>
      <c r="CT299">
        <f>(AF299*BA299*AV299)</f>
        <v>557.32000000000005</v>
      </c>
      <c r="CU299">
        <f>AG299</f>
        <v>0</v>
      </c>
      <c r="CV299">
        <f>(AH299*AV299)</f>
        <v>0.8</v>
      </c>
      <c r="CW299">
        <f>AI299</f>
        <v>0</v>
      </c>
      <c r="CX299">
        <f>AJ299</f>
        <v>0</v>
      </c>
      <c r="CY299">
        <f>((S299*BZ299)/100)</f>
        <v>7412.3559999999998</v>
      </c>
      <c r="CZ299">
        <f>((S299*CA299)/100)</f>
        <v>1058.9080000000001</v>
      </c>
      <c r="DC299" t="s">
        <v>3</v>
      </c>
      <c r="DD299" t="s">
        <v>3</v>
      </c>
      <c r="DE299" t="s">
        <v>3</v>
      </c>
      <c r="DF299" t="s">
        <v>3</v>
      </c>
      <c r="DG299" t="s">
        <v>3</v>
      </c>
      <c r="DH299" t="s">
        <v>3</v>
      </c>
      <c r="DI299" t="s">
        <v>3</v>
      </c>
      <c r="DJ299" t="s">
        <v>3</v>
      </c>
      <c r="DK299" t="s">
        <v>3</v>
      </c>
      <c r="DL299" t="s">
        <v>3</v>
      </c>
      <c r="DM299" t="s">
        <v>3</v>
      </c>
      <c r="DN299">
        <v>0</v>
      </c>
      <c r="DO299">
        <v>0</v>
      </c>
      <c r="DP299">
        <v>1</v>
      </c>
      <c r="DQ299">
        <v>1</v>
      </c>
      <c r="DU299">
        <v>1010</v>
      </c>
      <c r="DV299" t="s">
        <v>25</v>
      </c>
      <c r="DW299" t="s">
        <v>25</v>
      </c>
      <c r="DX299">
        <v>1</v>
      </c>
      <c r="DZ299" t="s">
        <v>3</v>
      </c>
      <c r="EA299" t="s">
        <v>3</v>
      </c>
      <c r="EB299" t="s">
        <v>3</v>
      </c>
      <c r="EC299" t="s">
        <v>3</v>
      </c>
      <c r="EE299">
        <v>63408733</v>
      </c>
      <c r="EF299">
        <v>1</v>
      </c>
      <c r="EG299" t="s">
        <v>28</v>
      </c>
      <c r="EH299">
        <v>0</v>
      </c>
      <c r="EI299" t="s">
        <v>3</v>
      </c>
      <c r="EJ299">
        <v>4</v>
      </c>
      <c r="EK299">
        <v>0</v>
      </c>
      <c r="EL299" t="s">
        <v>29</v>
      </c>
      <c r="EM299" t="s">
        <v>30</v>
      </c>
      <c r="EO299" t="s">
        <v>3</v>
      </c>
      <c r="EQ299">
        <v>1024</v>
      </c>
      <c r="ER299">
        <v>613.19000000000005</v>
      </c>
      <c r="ES299">
        <v>0.74</v>
      </c>
      <c r="ET299">
        <v>55.13</v>
      </c>
      <c r="EU299">
        <v>33.229999999999997</v>
      </c>
      <c r="EV299">
        <v>557.32000000000005</v>
      </c>
      <c r="EW299">
        <v>0.8</v>
      </c>
      <c r="EX299">
        <v>0</v>
      </c>
      <c r="EY299">
        <v>0</v>
      </c>
      <c r="FQ299">
        <v>0</v>
      </c>
      <c r="FR299">
        <v>0</v>
      </c>
      <c r="FS299">
        <v>0</v>
      </c>
      <c r="FX299">
        <v>70</v>
      </c>
      <c r="FY299">
        <v>10</v>
      </c>
      <c r="GA299" t="s">
        <v>3</v>
      </c>
      <c r="GD299">
        <v>0</v>
      </c>
      <c r="GF299">
        <v>506434206</v>
      </c>
      <c r="GG299">
        <v>2</v>
      </c>
      <c r="GH299">
        <v>1</v>
      </c>
      <c r="GI299">
        <v>-2</v>
      </c>
      <c r="GJ299">
        <v>0</v>
      </c>
      <c r="GK299">
        <f>ROUND(R299*(R12)/100,2)</f>
        <v>681.88</v>
      </c>
      <c r="GL299">
        <f>ROUND(IF(AND(BH299=3,BI299=3,FS299&lt;&gt;0),P299,0),2)</f>
        <v>0</v>
      </c>
      <c r="GM299">
        <f>ROUND(O299+X299+Y299+GK299,2)+GX299</f>
        <v>20803.759999999998</v>
      </c>
      <c r="GN299">
        <f>IF(OR(BI299=0,BI299=1),GM299-GX299,0)</f>
        <v>0</v>
      </c>
      <c r="GO299">
        <f>IF(BI299=2,GM299-GX299,0)</f>
        <v>0</v>
      </c>
      <c r="GP299">
        <f>IF(BI299=4,GM299-GX299,0)</f>
        <v>20803.759999999998</v>
      </c>
      <c r="GR299">
        <v>0</v>
      </c>
      <c r="GS299">
        <v>3</v>
      </c>
      <c r="GT299">
        <v>0</v>
      </c>
      <c r="GU299" t="s">
        <v>3</v>
      </c>
      <c r="GV299">
        <f>ROUND((GT299),6)</f>
        <v>0</v>
      </c>
      <c r="GW299">
        <v>1</v>
      </c>
      <c r="GX299">
        <f>ROUND(HC299*I299,2)</f>
        <v>0</v>
      </c>
      <c r="HA299">
        <v>0</v>
      </c>
      <c r="HB299">
        <v>0</v>
      </c>
      <c r="HC299">
        <f>GV299*GW299</f>
        <v>0</v>
      </c>
      <c r="HE299" t="s">
        <v>3</v>
      </c>
      <c r="HF299" t="s">
        <v>3</v>
      </c>
      <c r="HM299" t="s">
        <v>3</v>
      </c>
      <c r="HN299" t="s">
        <v>3</v>
      </c>
      <c r="HO299" t="s">
        <v>3</v>
      </c>
      <c r="HP299" t="s">
        <v>3</v>
      </c>
      <c r="HQ299" t="s">
        <v>3</v>
      </c>
      <c r="HS299">
        <v>0</v>
      </c>
      <c r="IK299">
        <v>0</v>
      </c>
    </row>
    <row r="300" spans="1:245" x14ac:dyDescent="0.2">
      <c r="A300">
        <v>17</v>
      </c>
      <c r="B300">
        <v>1</v>
      </c>
      <c r="C300">
        <f>ROW(SmtRes!A185)</f>
        <v>185</v>
      </c>
      <c r="D300">
        <f>ROW(EtalonRes!A185)</f>
        <v>185</v>
      </c>
      <c r="E300" t="s">
        <v>3</v>
      </c>
      <c r="F300" t="s">
        <v>244</v>
      </c>
      <c r="G300" t="s">
        <v>245</v>
      </c>
      <c r="H300" t="s">
        <v>25</v>
      </c>
      <c r="I300">
        <v>2</v>
      </c>
      <c r="J300">
        <v>0</v>
      </c>
      <c r="K300">
        <v>2</v>
      </c>
      <c r="O300">
        <f>ROUND(CP300,2)</f>
        <v>1700.98</v>
      </c>
      <c r="P300">
        <f>ROUND(CQ300*I300,2)</f>
        <v>2.96</v>
      </c>
      <c r="Q300">
        <f>ROUND(CR300*I300,2)</f>
        <v>165.4</v>
      </c>
      <c r="R300">
        <f>ROUND(CS300*I300,2)</f>
        <v>99.68</v>
      </c>
      <c r="S300">
        <f>ROUND(CT300*I300,2)</f>
        <v>1532.62</v>
      </c>
      <c r="T300">
        <f>ROUND(CU300*I300,2)</f>
        <v>0</v>
      </c>
      <c r="U300">
        <f>CV300*I300</f>
        <v>2.2000000000000002</v>
      </c>
      <c r="V300">
        <f>CW300*I300</f>
        <v>0</v>
      </c>
      <c r="W300">
        <f>ROUND(CX300*I300,2)</f>
        <v>0</v>
      </c>
      <c r="X300">
        <f>ROUND(CY300,2)</f>
        <v>1072.83</v>
      </c>
      <c r="Y300">
        <f>ROUND(CZ300,2)</f>
        <v>153.26</v>
      </c>
      <c r="AA300">
        <v>-1</v>
      </c>
      <c r="AB300">
        <f>ROUND((AC300+AD300+AF300),6)</f>
        <v>850.49</v>
      </c>
      <c r="AC300">
        <f>ROUND((ES300),6)</f>
        <v>1.48</v>
      </c>
      <c r="AD300">
        <f>ROUND((((ET300)-(EU300))+AE300),6)</f>
        <v>82.7</v>
      </c>
      <c r="AE300">
        <f>ROUND((EU300),6)</f>
        <v>49.84</v>
      </c>
      <c r="AF300">
        <f>ROUND((EV300),6)</f>
        <v>766.31</v>
      </c>
      <c r="AG300">
        <f>ROUND((AP300),6)</f>
        <v>0</v>
      </c>
      <c r="AH300">
        <f>(EW300)</f>
        <v>1.1000000000000001</v>
      </c>
      <c r="AI300">
        <f>(EX300)</f>
        <v>0</v>
      </c>
      <c r="AJ300">
        <f>(AS300)</f>
        <v>0</v>
      </c>
      <c r="AK300">
        <v>850.49</v>
      </c>
      <c r="AL300">
        <v>1.48</v>
      </c>
      <c r="AM300">
        <v>82.7</v>
      </c>
      <c r="AN300">
        <v>49.84</v>
      </c>
      <c r="AO300">
        <v>766.31</v>
      </c>
      <c r="AP300">
        <v>0</v>
      </c>
      <c r="AQ300">
        <v>1.1000000000000001</v>
      </c>
      <c r="AR300">
        <v>0</v>
      </c>
      <c r="AS300">
        <v>0</v>
      </c>
      <c r="AT300">
        <v>70</v>
      </c>
      <c r="AU300">
        <v>10</v>
      </c>
      <c r="AV300">
        <v>1</v>
      </c>
      <c r="AW300">
        <v>1</v>
      </c>
      <c r="AZ300">
        <v>1</v>
      </c>
      <c r="BA300">
        <v>1</v>
      </c>
      <c r="BB300">
        <v>1</v>
      </c>
      <c r="BC300">
        <v>1</v>
      </c>
      <c r="BD300" t="s">
        <v>3</v>
      </c>
      <c r="BE300" t="s">
        <v>3</v>
      </c>
      <c r="BF300" t="s">
        <v>3</v>
      </c>
      <c r="BG300" t="s">
        <v>3</v>
      </c>
      <c r="BH300">
        <v>0</v>
      </c>
      <c r="BI300">
        <v>4</v>
      </c>
      <c r="BJ300" t="s">
        <v>246</v>
      </c>
      <c r="BM300">
        <v>0</v>
      </c>
      <c r="BN300">
        <v>0</v>
      </c>
      <c r="BO300" t="s">
        <v>3</v>
      </c>
      <c r="BP300">
        <v>0</v>
      </c>
      <c r="BQ300">
        <v>1</v>
      </c>
      <c r="BR300">
        <v>0</v>
      </c>
      <c r="BS300">
        <v>1</v>
      </c>
      <c r="BT300">
        <v>1</v>
      </c>
      <c r="BU300">
        <v>1</v>
      </c>
      <c r="BV300">
        <v>1</v>
      </c>
      <c r="BW300">
        <v>1</v>
      </c>
      <c r="BX300">
        <v>1</v>
      </c>
      <c r="BY300" t="s">
        <v>3</v>
      </c>
      <c r="BZ300">
        <v>70</v>
      </c>
      <c r="CA300">
        <v>10</v>
      </c>
      <c r="CB300" t="s">
        <v>3</v>
      </c>
      <c r="CE300">
        <v>0</v>
      </c>
      <c r="CF300">
        <v>0</v>
      </c>
      <c r="CG300">
        <v>0</v>
      </c>
      <c r="CM300">
        <v>0</v>
      </c>
      <c r="CN300" t="s">
        <v>3</v>
      </c>
      <c r="CO300">
        <v>0</v>
      </c>
      <c r="CP300">
        <f>(P300+Q300+S300)</f>
        <v>1700.98</v>
      </c>
      <c r="CQ300">
        <f>(AC300*BC300*AW300)</f>
        <v>1.48</v>
      </c>
      <c r="CR300">
        <f>((((ET300)*BB300-(EU300)*BS300)+AE300*BS300)*AV300)</f>
        <v>82.7</v>
      </c>
      <c r="CS300">
        <f>(AE300*BS300*AV300)</f>
        <v>49.84</v>
      </c>
      <c r="CT300">
        <f>(AF300*BA300*AV300)</f>
        <v>766.31</v>
      </c>
      <c r="CU300">
        <f>AG300</f>
        <v>0</v>
      </c>
      <c r="CV300">
        <f>(AH300*AV300)</f>
        <v>1.1000000000000001</v>
      </c>
      <c r="CW300">
        <f>AI300</f>
        <v>0</v>
      </c>
      <c r="CX300">
        <f>AJ300</f>
        <v>0</v>
      </c>
      <c r="CY300">
        <f>((S300*BZ300)/100)</f>
        <v>1072.8339999999998</v>
      </c>
      <c r="CZ300">
        <f>((S300*CA300)/100)</f>
        <v>153.262</v>
      </c>
      <c r="DC300" t="s">
        <v>3</v>
      </c>
      <c r="DD300" t="s">
        <v>3</v>
      </c>
      <c r="DE300" t="s">
        <v>3</v>
      </c>
      <c r="DF300" t="s">
        <v>3</v>
      </c>
      <c r="DG300" t="s">
        <v>3</v>
      </c>
      <c r="DH300" t="s">
        <v>3</v>
      </c>
      <c r="DI300" t="s">
        <v>3</v>
      </c>
      <c r="DJ300" t="s">
        <v>3</v>
      </c>
      <c r="DK300" t="s">
        <v>3</v>
      </c>
      <c r="DL300" t="s">
        <v>3</v>
      </c>
      <c r="DM300" t="s">
        <v>3</v>
      </c>
      <c r="DN300">
        <v>0</v>
      </c>
      <c r="DO300">
        <v>0</v>
      </c>
      <c r="DP300">
        <v>1</v>
      </c>
      <c r="DQ300">
        <v>1</v>
      </c>
      <c r="DU300">
        <v>1010</v>
      </c>
      <c r="DV300" t="s">
        <v>25</v>
      </c>
      <c r="DW300" t="s">
        <v>25</v>
      </c>
      <c r="DX300">
        <v>1</v>
      </c>
      <c r="DZ300" t="s">
        <v>3</v>
      </c>
      <c r="EA300" t="s">
        <v>3</v>
      </c>
      <c r="EB300" t="s">
        <v>3</v>
      </c>
      <c r="EC300" t="s">
        <v>3</v>
      </c>
      <c r="EE300">
        <v>63408733</v>
      </c>
      <c r="EF300">
        <v>1</v>
      </c>
      <c r="EG300" t="s">
        <v>28</v>
      </c>
      <c r="EH300">
        <v>0</v>
      </c>
      <c r="EI300" t="s">
        <v>3</v>
      </c>
      <c r="EJ300">
        <v>4</v>
      </c>
      <c r="EK300">
        <v>0</v>
      </c>
      <c r="EL300" t="s">
        <v>29</v>
      </c>
      <c r="EM300" t="s">
        <v>30</v>
      </c>
      <c r="EO300" t="s">
        <v>3</v>
      </c>
      <c r="EQ300">
        <v>1024</v>
      </c>
      <c r="ER300">
        <v>850.49</v>
      </c>
      <c r="ES300">
        <v>1.48</v>
      </c>
      <c r="ET300">
        <v>82.7</v>
      </c>
      <c r="EU300">
        <v>49.84</v>
      </c>
      <c r="EV300">
        <v>766.31</v>
      </c>
      <c r="EW300">
        <v>1.1000000000000001</v>
      </c>
      <c r="EX300">
        <v>0</v>
      </c>
      <c r="EY300">
        <v>0</v>
      </c>
      <c r="FQ300">
        <v>0</v>
      </c>
      <c r="FR300">
        <v>0</v>
      </c>
      <c r="FS300">
        <v>0</v>
      </c>
      <c r="FX300">
        <v>70</v>
      </c>
      <c r="FY300">
        <v>10</v>
      </c>
      <c r="GA300" t="s">
        <v>3</v>
      </c>
      <c r="GD300">
        <v>0</v>
      </c>
      <c r="GF300">
        <v>-1786649665</v>
      </c>
      <c r="GG300">
        <v>2</v>
      </c>
      <c r="GH300">
        <v>1</v>
      </c>
      <c r="GI300">
        <v>-2</v>
      </c>
      <c r="GJ300">
        <v>0</v>
      </c>
      <c r="GK300">
        <f>ROUND(R300*(R12)/100,2)</f>
        <v>107.65</v>
      </c>
      <c r="GL300">
        <f>ROUND(IF(AND(BH300=3,BI300=3,FS300&lt;&gt;0),P300,0),2)</f>
        <v>0</v>
      </c>
      <c r="GM300">
        <f>ROUND(O300+X300+Y300+GK300,2)+GX300</f>
        <v>3034.72</v>
      </c>
      <c r="GN300">
        <f>IF(OR(BI300=0,BI300=1),GM300-GX300,0)</f>
        <v>0</v>
      </c>
      <c r="GO300">
        <f>IF(BI300=2,GM300-GX300,0)</f>
        <v>0</v>
      </c>
      <c r="GP300">
        <f>IF(BI300=4,GM300-GX300,0)</f>
        <v>3034.72</v>
      </c>
      <c r="GR300">
        <v>0</v>
      </c>
      <c r="GS300">
        <v>3</v>
      </c>
      <c r="GT300">
        <v>0</v>
      </c>
      <c r="GU300" t="s">
        <v>3</v>
      </c>
      <c r="GV300">
        <f>ROUND((GT300),6)</f>
        <v>0</v>
      </c>
      <c r="GW300">
        <v>1</v>
      </c>
      <c r="GX300">
        <f>ROUND(HC300*I300,2)</f>
        <v>0</v>
      </c>
      <c r="HA300">
        <v>0</v>
      </c>
      <c r="HB300">
        <v>0</v>
      </c>
      <c r="HC300">
        <f>GV300*GW300</f>
        <v>0</v>
      </c>
      <c r="HE300" t="s">
        <v>3</v>
      </c>
      <c r="HF300" t="s">
        <v>3</v>
      </c>
      <c r="HM300" t="s">
        <v>3</v>
      </c>
      <c r="HN300" t="s">
        <v>3</v>
      </c>
      <c r="HO300" t="s">
        <v>3</v>
      </c>
      <c r="HP300" t="s">
        <v>3</v>
      </c>
      <c r="HQ300" t="s">
        <v>3</v>
      </c>
      <c r="HS300">
        <v>0</v>
      </c>
      <c r="IK300">
        <v>0</v>
      </c>
    </row>
    <row r="302" spans="1:245" x14ac:dyDescent="0.2">
      <c r="A302" s="6">
        <v>51</v>
      </c>
      <c r="B302" s="6">
        <f>B295</f>
        <v>1</v>
      </c>
      <c r="C302" s="6">
        <f>A295</f>
        <v>4</v>
      </c>
      <c r="D302" s="6">
        <f>ROW(A295)</f>
        <v>295</v>
      </c>
      <c r="E302" s="6"/>
      <c r="F302" s="6" t="str">
        <f>IF(F295&lt;&gt;"",F295,"")</f>
        <v>Новый раздел</v>
      </c>
      <c r="G302" s="6" t="str">
        <f>IF(G295&lt;&gt;"",G295,"")</f>
        <v>Раздел: 5. Огнезадерживающие клапана</v>
      </c>
      <c r="H302" s="6">
        <v>0</v>
      </c>
      <c r="I302" s="6"/>
      <c r="J302" s="6"/>
      <c r="K302" s="6"/>
      <c r="L302" s="6"/>
      <c r="M302" s="6"/>
      <c r="N302" s="6"/>
      <c r="O302" s="6">
        <f t="shared" ref="O302:T302" si="193">ROUND(AB302,2)</f>
        <v>0</v>
      </c>
      <c r="P302" s="6">
        <f t="shared" si="193"/>
        <v>0</v>
      </c>
      <c r="Q302" s="6">
        <f t="shared" si="193"/>
        <v>0</v>
      </c>
      <c r="R302" s="6">
        <f t="shared" si="193"/>
        <v>0</v>
      </c>
      <c r="S302" s="6">
        <f t="shared" si="193"/>
        <v>0</v>
      </c>
      <c r="T302" s="6">
        <f t="shared" si="193"/>
        <v>0</v>
      </c>
      <c r="U302" s="6">
        <f>AH302</f>
        <v>0</v>
      </c>
      <c r="V302" s="6">
        <f>AI302</f>
        <v>0</v>
      </c>
      <c r="W302" s="6">
        <f>ROUND(AJ302,2)</f>
        <v>0</v>
      </c>
      <c r="X302" s="6">
        <f>ROUND(AK302,2)</f>
        <v>0</v>
      </c>
      <c r="Y302" s="6">
        <f>ROUND(AL302,2)</f>
        <v>0</v>
      </c>
      <c r="Z302" s="6"/>
      <c r="AA302" s="6"/>
      <c r="AB302" s="6">
        <f>ROUND(SUMIF(AA299:AA300,"=63640748",O299:O300),2)</f>
        <v>0</v>
      </c>
      <c r="AC302" s="6">
        <f>ROUND(SUMIF(AA299:AA300,"=63640748",P299:P300),2)</f>
        <v>0</v>
      </c>
      <c r="AD302" s="6">
        <f>ROUND(SUMIF(AA299:AA300,"=63640748",Q299:Q300),2)</f>
        <v>0</v>
      </c>
      <c r="AE302" s="6">
        <f>ROUND(SUMIF(AA299:AA300,"=63640748",R299:R300),2)</f>
        <v>0</v>
      </c>
      <c r="AF302" s="6">
        <f>ROUND(SUMIF(AA299:AA300,"=63640748",S299:S300),2)</f>
        <v>0</v>
      </c>
      <c r="AG302" s="6">
        <f>ROUND(SUMIF(AA299:AA300,"=63640748",T299:T300),2)</f>
        <v>0</v>
      </c>
      <c r="AH302" s="6">
        <f>SUMIF(AA299:AA300,"=63640748",U299:U300)</f>
        <v>0</v>
      </c>
      <c r="AI302" s="6">
        <f>SUMIF(AA299:AA300,"=63640748",V299:V300)</f>
        <v>0</v>
      </c>
      <c r="AJ302" s="6">
        <f>ROUND(SUMIF(AA299:AA300,"=63640748",W299:W300),2)</f>
        <v>0</v>
      </c>
      <c r="AK302" s="6">
        <f>ROUND(SUMIF(AA299:AA300,"=63640748",X299:X300),2)</f>
        <v>0</v>
      </c>
      <c r="AL302" s="6">
        <f>ROUND(SUMIF(AA299:AA300,"=63640748",Y299:Y300),2)</f>
        <v>0</v>
      </c>
      <c r="AM302" s="6"/>
      <c r="AN302" s="6"/>
      <c r="AO302" s="6">
        <f t="shared" ref="AO302:BD302" si="194">ROUND(BX302,2)</f>
        <v>0</v>
      </c>
      <c r="AP302" s="6">
        <f t="shared" si="194"/>
        <v>0</v>
      </c>
      <c r="AQ302" s="6">
        <f t="shared" si="194"/>
        <v>0</v>
      </c>
      <c r="AR302" s="6">
        <f t="shared" si="194"/>
        <v>0</v>
      </c>
      <c r="AS302" s="6">
        <f t="shared" si="194"/>
        <v>0</v>
      </c>
      <c r="AT302" s="6">
        <f t="shared" si="194"/>
        <v>0</v>
      </c>
      <c r="AU302" s="6">
        <f t="shared" si="194"/>
        <v>0</v>
      </c>
      <c r="AV302" s="6">
        <f t="shared" si="194"/>
        <v>0</v>
      </c>
      <c r="AW302" s="6">
        <f t="shared" si="194"/>
        <v>0</v>
      </c>
      <c r="AX302" s="6">
        <f t="shared" si="194"/>
        <v>0</v>
      </c>
      <c r="AY302" s="6">
        <f t="shared" si="194"/>
        <v>0</v>
      </c>
      <c r="AZ302" s="6">
        <f t="shared" si="194"/>
        <v>0</v>
      </c>
      <c r="BA302" s="6">
        <f t="shared" si="194"/>
        <v>0</v>
      </c>
      <c r="BB302" s="6">
        <f t="shared" si="194"/>
        <v>0</v>
      </c>
      <c r="BC302" s="6">
        <f t="shared" si="194"/>
        <v>0</v>
      </c>
      <c r="BD302" s="6">
        <f t="shared" si="194"/>
        <v>0</v>
      </c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>
        <f>ROUND(SUMIF(AA299:AA300,"=63640748",FQ299:FQ300),2)</f>
        <v>0</v>
      </c>
      <c r="BY302" s="6">
        <f>ROUND(SUMIF(AA299:AA300,"=63640748",FR299:FR300),2)</f>
        <v>0</v>
      </c>
      <c r="BZ302" s="6">
        <f>ROUND(SUMIF(AA299:AA300,"=63640748",GL299:GL300),2)</f>
        <v>0</v>
      </c>
      <c r="CA302" s="6">
        <f>ROUND(SUMIF(AA299:AA300,"=63640748",GM299:GM300),2)</f>
        <v>0</v>
      </c>
      <c r="CB302" s="6">
        <f>ROUND(SUMIF(AA299:AA300,"=63640748",GN299:GN300),2)</f>
        <v>0</v>
      </c>
      <c r="CC302" s="6">
        <f>ROUND(SUMIF(AA299:AA300,"=63640748",GO299:GO300),2)</f>
        <v>0</v>
      </c>
      <c r="CD302" s="6">
        <f>ROUND(SUMIF(AA299:AA300,"=63640748",GP299:GP300),2)</f>
        <v>0</v>
      </c>
      <c r="CE302" s="6">
        <f>AC302-BX302</f>
        <v>0</v>
      </c>
      <c r="CF302" s="6">
        <f>AC302-BY302</f>
        <v>0</v>
      </c>
      <c r="CG302" s="6">
        <f>BX302-BZ302</f>
        <v>0</v>
      </c>
      <c r="CH302" s="6">
        <f>AC302-BX302-BY302+BZ302</f>
        <v>0</v>
      </c>
      <c r="CI302" s="6">
        <f>BY302-BZ302</f>
        <v>0</v>
      </c>
      <c r="CJ302" s="6">
        <f>ROUND(SUMIF(AA299:AA300,"=63640748",GX299:GX300),2)</f>
        <v>0</v>
      </c>
      <c r="CK302" s="6">
        <f>ROUND(SUMIF(AA299:AA300,"=63640748",GY299:GY300),2)</f>
        <v>0</v>
      </c>
      <c r="CL302" s="6">
        <f>ROUND(SUMIF(AA299:AA300,"=63640748",GZ299:GZ300),2)</f>
        <v>0</v>
      </c>
      <c r="CM302" s="6">
        <f>ROUND(SUMIF(AA299:AA300,"=63640748",HD299:HD300),2)</f>
        <v>0</v>
      </c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>
        <v>0</v>
      </c>
    </row>
    <row r="304" spans="1:245" x14ac:dyDescent="0.2">
      <c r="A304" s="3">
        <v>50</v>
      </c>
      <c r="B304" s="3">
        <v>0</v>
      </c>
      <c r="C304" s="3">
        <v>0</v>
      </c>
      <c r="D304" s="3">
        <v>1</v>
      </c>
      <c r="E304" s="3">
        <v>201</v>
      </c>
      <c r="F304" s="3">
        <f>ROUND(Source!O302,O304)</f>
        <v>0</v>
      </c>
      <c r="G304" s="3" t="s">
        <v>78</v>
      </c>
      <c r="H304" s="3" t="s">
        <v>79</v>
      </c>
      <c r="I304" s="3"/>
      <c r="J304" s="3"/>
      <c r="K304" s="3">
        <v>201</v>
      </c>
      <c r="L304" s="3">
        <v>1</v>
      </c>
      <c r="M304" s="3">
        <v>3</v>
      </c>
      <c r="N304" s="3" t="s">
        <v>3</v>
      </c>
      <c r="O304" s="3">
        <v>2</v>
      </c>
      <c r="P304" s="3"/>
      <c r="Q304" s="3"/>
      <c r="R304" s="3"/>
      <c r="S304" s="3"/>
      <c r="T304" s="3"/>
      <c r="U304" s="3"/>
      <c r="V304" s="3"/>
      <c r="W304" s="3">
        <v>0</v>
      </c>
      <c r="X304" s="3">
        <v>1</v>
      </c>
      <c r="Y304" s="3">
        <v>0</v>
      </c>
      <c r="Z304" s="3"/>
      <c r="AA304" s="3"/>
      <c r="AB304" s="3"/>
    </row>
    <row r="305" spans="1:28" x14ac:dyDescent="0.2">
      <c r="A305" s="3">
        <v>50</v>
      </c>
      <c r="B305" s="3">
        <v>0</v>
      </c>
      <c r="C305" s="3">
        <v>0</v>
      </c>
      <c r="D305" s="3">
        <v>1</v>
      </c>
      <c r="E305" s="3">
        <v>202</v>
      </c>
      <c r="F305" s="3">
        <f>ROUND(Source!P302,O305)</f>
        <v>0</v>
      </c>
      <c r="G305" s="3" t="s">
        <v>80</v>
      </c>
      <c r="H305" s="3" t="s">
        <v>81</v>
      </c>
      <c r="I305" s="3"/>
      <c r="J305" s="3"/>
      <c r="K305" s="3">
        <v>202</v>
      </c>
      <c r="L305" s="3">
        <v>2</v>
      </c>
      <c r="M305" s="3">
        <v>3</v>
      </c>
      <c r="N305" s="3" t="s">
        <v>3</v>
      </c>
      <c r="O305" s="3">
        <v>2</v>
      </c>
      <c r="P305" s="3"/>
      <c r="Q305" s="3"/>
      <c r="R305" s="3"/>
      <c r="S305" s="3"/>
      <c r="T305" s="3"/>
      <c r="U305" s="3"/>
      <c r="V305" s="3"/>
      <c r="W305" s="3">
        <v>0</v>
      </c>
      <c r="X305" s="3">
        <v>1</v>
      </c>
      <c r="Y305" s="3">
        <v>0</v>
      </c>
      <c r="Z305" s="3"/>
      <c r="AA305" s="3"/>
      <c r="AB305" s="3"/>
    </row>
    <row r="306" spans="1:28" x14ac:dyDescent="0.2">
      <c r="A306" s="3">
        <v>50</v>
      </c>
      <c r="B306" s="3">
        <v>0</v>
      </c>
      <c r="C306" s="3">
        <v>0</v>
      </c>
      <c r="D306" s="3">
        <v>1</v>
      </c>
      <c r="E306" s="3">
        <v>222</v>
      </c>
      <c r="F306" s="3">
        <f>ROUND(Source!AO302,O306)</f>
        <v>0</v>
      </c>
      <c r="G306" s="3" t="s">
        <v>82</v>
      </c>
      <c r="H306" s="3" t="s">
        <v>83</v>
      </c>
      <c r="I306" s="3"/>
      <c r="J306" s="3"/>
      <c r="K306" s="3">
        <v>222</v>
      </c>
      <c r="L306" s="3">
        <v>3</v>
      </c>
      <c r="M306" s="3">
        <v>3</v>
      </c>
      <c r="N306" s="3" t="s">
        <v>3</v>
      </c>
      <c r="O306" s="3">
        <v>2</v>
      </c>
      <c r="P306" s="3"/>
      <c r="Q306" s="3"/>
      <c r="R306" s="3"/>
      <c r="S306" s="3"/>
      <c r="T306" s="3"/>
      <c r="U306" s="3"/>
      <c r="V306" s="3"/>
      <c r="W306" s="3">
        <v>0</v>
      </c>
      <c r="X306" s="3">
        <v>1</v>
      </c>
      <c r="Y306" s="3">
        <v>0</v>
      </c>
      <c r="Z306" s="3"/>
      <c r="AA306" s="3"/>
      <c r="AB306" s="3"/>
    </row>
    <row r="307" spans="1:28" x14ac:dyDescent="0.2">
      <c r="A307" s="3">
        <v>50</v>
      </c>
      <c r="B307" s="3">
        <v>0</v>
      </c>
      <c r="C307" s="3">
        <v>0</v>
      </c>
      <c r="D307" s="3">
        <v>1</v>
      </c>
      <c r="E307" s="3">
        <v>225</v>
      </c>
      <c r="F307" s="3">
        <f>ROUND(Source!AV302,O307)</f>
        <v>0</v>
      </c>
      <c r="G307" s="3" t="s">
        <v>84</v>
      </c>
      <c r="H307" s="3" t="s">
        <v>85</v>
      </c>
      <c r="I307" s="3"/>
      <c r="J307" s="3"/>
      <c r="K307" s="3">
        <v>225</v>
      </c>
      <c r="L307" s="3">
        <v>4</v>
      </c>
      <c r="M307" s="3">
        <v>3</v>
      </c>
      <c r="N307" s="3" t="s">
        <v>3</v>
      </c>
      <c r="O307" s="3">
        <v>2</v>
      </c>
      <c r="P307" s="3"/>
      <c r="Q307" s="3"/>
      <c r="R307" s="3"/>
      <c r="S307" s="3"/>
      <c r="T307" s="3"/>
      <c r="U307" s="3"/>
      <c r="V307" s="3"/>
      <c r="W307" s="3">
        <v>0</v>
      </c>
      <c r="X307" s="3">
        <v>1</v>
      </c>
      <c r="Y307" s="3">
        <v>0</v>
      </c>
      <c r="Z307" s="3"/>
      <c r="AA307" s="3"/>
      <c r="AB307" s="3"/>
    </row>
    <row r="308" spans="1:28" x14ac:dyDescent="0.2">
      <c r="A308" s="3">
        <v>50</v>
      </c>
      <c r="B308" s="3">
        <v>0</v>
      </c>
      <c r="C308" s="3">
        <v>0</v>
      </c>
      <c r="D308" s="3">
        <v>1</v>
      </c>
      <c r="E308" s="3">
        <v>226</v>
      </c>
      <c r="F308" s="3">
        <f>ROUND(Source!AW302,O308)</f>
        <v>0</v>
      </c>
      <c r="G308" s="3" t="s">
        <v>86</v>
      </c>
      <c r="H308" s="3" t="s">
        <v>87</v>
      </c>
      <c r="I308" s="3"/>
      <c r="J308" s="3"/>
      <c r="K308" s="3">
        <v>226</v>
      </c>
      <c r="L308" s="3">
        <v>5</v>
      </c>
      <c r="M308" s="3">
        <v>3</v>
      </c>
      <c r="N308" s="3" t="s">
        <v>3</v>
      </c>
      <c r="O308" s="3">
        <v>2</v>
      </c>
      <c r="P308" s="3"/>
      <c r="Q308" s="3"/>
      <c r="R308" s="3"/>
      <c r="S308" s="3"/>
      <c r="T308" s="3"/>
      <c r="U308" s="3"/>
      <c r="V308" s="3"/>
      <c r="W308" s="3">
        <v>0</v>
      </c>
      <c r="X308" s="3">
        <v>1</v>
      </c>
      <c r="Y308" s="3">
        <v>0</v>
      </c>
      <c r="Z308" s="3"/>
      <c r="AA308" s="3"/>
      <c r="AB308" s="3"/>
    </row>
    <row r="309" spans="1:28" x14ac:dyDescent="0.2">
      <c r="A309" s="3">
        <v>50</v>
      </c>
      <c r="B309" s="3">
        <v>0</v>
      </c>
      <c r="C309" s="3">
        <v>0</v>
      </c>
      <c r="D309" s="3">
        <v>1</v>
      </c>
      <c r="E309" s="3">
        <v>227</v>
      </c>
      <c r="F309" s="3">
        <f>ROUND(Source!AX302,O309)</f>
        <v>0</v>
      </c>
      <c r="G309" s="3" t="s">
        <v>88</v>
      </c>
      <c r="H309" s="3" t="s">
        <v>89</v>
      </c>
      <c r="I309" s="3"/>
      <c r="J309" s="3"/>
      <c r="K309" s="3">
        <v>227</v>
      </c>
      <c r="L309" s="3">
        <v>6</v>
      </c>
      <c r="M309" s="3">
        <v>3</v>
      </c>
      <c r="N309" s="3" t="s">
        <v>3</v>
      </c>
      <c r="O309" s="3">
        <v>2</v>
      </c>
      <c r="P309" s="3"/>
      <c r="Q309" s="3"/>
      <c r="R309" s="3"/>
      <c r="S309" s="3"/>
      <c r="T309" s="3"/>
      <c r="U309" s="3"/>
      <c r="V309" s="3"/>
      <c r="W309" s="3">
        <v>0</v>
      </c>
      <c r="X309" s="3">
        <v>1</v>
      </c>
      <c r="Y309" s="3">
        <v>0</v>
      </c>
      <c r="Z309" s="3"/>
      <c r="AA309" s="3"/>
      <c r="AB309" s="3"/>
    </row>
    <row r="310" spans="1:28" x14ac:dyDescent="0.2">
      <c r="A310" s="3">
        <v>50</v>
      </c>
      <c r="B310" s="3">
        <v>0</v>
      </c>
      <c r="C310" s="3">
        <v>0</v>
      </c>
      <c r="D310" s="3">
        <v>1</v>
      </c>
      <c r="E310" s="3">
        <v>228</v>
      </c>
      <c r="F310" s="3">
        <f>ROUND(Source!AY302,O310)</f>
        <v>0</v>
      </c>
      <c r="G310" s="3" t="s">
        <v>90</v>
      </c>
      <c r="H310" s="3" t="s">
        <v>91</v>
      </c>
      <c r="I310" s="3"/>
      <c r="J310" s="3"/>
      <c r="K310" s="3">
        <v>228</v>
      </c>
      <c r="L310" s="3">
        <v>7</v>
      </c>
      <c r="M310" s="3">
        <v>3</v>
      </c>
      <c r="N310" s="3" t="s">
        <v>3</v>
      </c>
      <c r="O310" s="3">
        <v>2</v>
      </c>
      <c r="P310" s="3"/>
      <c r="Q310" s="3"/>
      <c r="R310" s="3"/>
      <c r="S310" s="3"/>
      <c r="T310" s="3"/>
      <c r="U310" s="3"/>
      <c r="V310" s="3"/>
      <c r="W310" s="3">
        <v>0</v>
      </c>
      <c r="X310" s="3">
        <v>1</v>
      </c>
      <c r="Y310" s="3">
        <v>0</v>
      </c>
      <c r="Z310" s="3"/>
      <c r="AA310" s="3"/>
      <c r="AB310" s="3"/>
    </row>
    <row r="311" spans="1:28" x14ac:dyDescent="0.2">
      <c r="A311" s="3">
        <v>50</v>
      </c>
      <c r="B311" s="3">
        <v>0</v>
      </c>
      <c r="C311" s="3">
        <v>0</v>
      </c>
      <c r="D311" s="3">
        <v>1</v>
      </c>
      <c r="E311" s="3">
        <v>216</v>
      </c>
      <c r="F311" s="3">
        <f>ROUND(Source!AP302,O311)</f>
        <v>0</v>
      </c>
      <c r="G311" s="3" t="s">
        <v>92</v>
      </c>
      <c r="H311" s="3" t="s">
        <v>93</v>
      </c>
      <c r="I311" s="3"/>
      <c r="J311" s="3"/>
      <c r="K311" s="3">
        <v>216</v>
      </c>
      <c r="L311" s="3">
        <v>8</v>
      </c>
      <c r="M311" s="3">
        <v>3</v>
      </c>
      <c r="N311" s="3" t="s">
        <v>3</v>
      </c>
      <c r="O311" s="3">
        <v>2</v>
      </c>
      <c r="P311" s="3"/>
      <c r="Q311" s="3"/>
      <c r="R311" s="3"/>
      <c r="S311" s="3"/>
      <c r="T311" s="3"/>
      <c r="U311" s="3"/>
      <c r="V311" s="3"/>
      <c r="W311" s="3">
        <v>0</v>
      </c>
      <c r="X311" s="3">
        <v>1</v>
      </c>
      <c r="Y311" s="3">
        <v>0</v>
      </c>
      <c r="Z311" s="3"/>
      <c r="AA311" s="3"/>
      <c r="AB311" s="3"/>
    </row>
    <row r="312" spans="1:28" x14ac:dyDescent="0.2">
      <c r="A312" s="3">
        <v>50</v>
      </c>
      <c r="B312" s="3">
        <v>0</v>
      </c>
      <c r="C312" s="3">
        <v>0</v>
      </c>
      <c r="D312" s="3">
        <v>1</v>
      </c>
      <c r="E312" s="3">
        <v>223</v>
      </c>
      <c r="F312" s="3">
        <f>ROUND(Source!AQ302,O312)</f>
        <v>0</v>
      </c>
      <c r="G312" s="3" t="s">
        <v>94</v>
      </c>
      <c r="H312" s="3" t="s">
        <v>95</v>
      </c>
      <c r="I312" s="3"/>
      <c r="J312" s="3"/>
      <c r="K312" s="3">
        <v>223</v>
      </c>
      <c r="L312" s="3">
        <v>9</v>
      </c>
      <c r="M312" s="3">
        <v>3</v>
      </c>
      <c r="N312" s="3" t="s">
        <v>3</v>
      </c>
      <c r="O312" s="3">
        <v>2</v>
      </c>
      <c r="P312" s="3"/>
      <c r="Q312" s="3"/>
      <c r="R312" s="3"/>
      <c r="S312" s="3"/>
      <c r="T312" s="3"/>
      <c r="U312" s="3"/>
      <c r="V312" s="3"/>
      <c r="W312" s="3">
        <v>0</v>
      </c>
      <c r="X312" s="3">
        <v>1</v>
      </c>
      <c r="Y312" s="3">
        <v>0</v>
      </c>
      <c r="Z312" s="3"/>
      <c r="AA312" s="3"/>
      <c r="AB312" s="3"/>
    </row>
    <row r="313" spans="1:28" x14ac:dyDescent="0.2">
      <c r="A313" s="3">
        <v>50</v>
      </c>
      <c r="B313" s="3">
        <v>0</v>
      </c>
      <c r="C313" s="3">
        <v>0</v>
      </c>
      <c r="D313" s="3">
        <v>1</v>
      </c>
      <c r="E313" s="3">
        <v>229</v>
      </c>
      <c r="F313" s="3">
        <f>ROUND(Source!AZ302,O313)</f>
        <v>0</v>
      </c>
      <c r="G313" s="3" t="s">
        <v>96</v>
      </c>
      <c r="H313" s="3" t="s">
        <v>97</v>
      </c>
      <c r="I313" s="3"/>
      <c r="J313" s="3"/>
      <c r="K313" s="3">
        <v>229</v>
      </c>
      <c r="L313" s="3">
        <v>10</v>
      </c>
      <c r="M313" s="3">
        <v>3</v>
      </c>
      <c r="N313" s="3" t="s">
        <v>3</v>
      </c>
      <c r="O313" s="3">
        <v>2</v>
      </c>
      <c r="P313" s="3"/>
      <c r="Q313" s="3"/>
      <c r="R313" s="3"/>
      <c r="S313" s="3"/>
      <c r="T313" s="3"/>
      <c r="U313" s="3"/>
      <c r="V313" s="3"/>
      <c r="W313" s="3">
        <v>0</v>
      </c>
      <c r="X313" s="3">
        <v>1</v>
      </c>
      <c r="Y313" s="3">
        <v>0</v>
      </c>
      <c r="Z313" s="3"/>
      <c r="AA313" s="3"/>
      <c r="AB313" s="3"/>
    </row>
    <row r="314" spans="1:28" x14ac:dyDescent="0.2">
      <c r="A314" s="3">
        <v>50</v>
      </c>
      <c r="B314" s="3">
        <v>0</v>
      </c>
      <c r="C314" s="3">
        <v>0</v>
      </c>
      <c r="D314" s="3">
        <v>1</v>
      </c>
      <c r="E314" s="3">
        <v>203</v>
      </c>
      <c r="F314" s="3">
        <f>ROUND(Source!Q302,O314)</f>
        <v>0</v>
      </c>
      <c r="G314" s="3" t="s">
        <v>98</v>
      </c>
      <c r="H314" s="3" t="s">
        <v>99</v>
      </c>
      <c r="I314" s="3"/>
      <c r="J314" s="3"/>
      <c r="K314" s="3">
        <v>203</v>
      </c>
      <c r="L314" s="3">
        <v>11</v>
      </c>
      <c r="M314" s="3">
        <v>3</v>
      </c>
      <c r="N314" s="3" t="s">
        <v>3</v>
      </c>
      <c r="O314" s="3">
        <v>2</v>
      </c>
      <c r="P314" s="3"/>
      <c r="Q314" s="3"/>
      <c r="R314" s="3"/>
      <c r="S314" s="3"/>
      <c r="T314" s="3"/>
      <c r="U314" s="3"/>
      <c r="V314" s="3"/>
      <c r="W314" s="3">
        <v>0</v>
      </c>
      <c r="X314" s="3">
        <v>1</v>
      </c>
      <c r="Y314" s="3">
        <v>0</v>
      </c>
      <c r="Z314" s="3"/>
      <c r="AA314" s="3"/>
      <c r="AB314" s="3"/>
    </row>
    <row r="315" spans="1:28" x14ac:dyDescent="0.2">
      <c r="A315" s="3">
        <v>50</v>
      </c>
      <c r="B315" s="3">
        <v>0</v>
      </c>
      <c r="C315" s="3">
        <v>0</v>
      </c>
      <c r="D315" s="3">
        <v>1</v>
      </c>
      <c r="E315" s="3">
        <v>231</v>
      </c>
      <c r="F315" s="3">
        <f>ROUND(Source!BB302,O315)</f>
        <v>0</v>
      </c>
      <c r="G315" s="3" t="s">
        <v>100</v>
      </c>
      <c r="H315" s="3" t="s">
        <v>101</v>
      </c>
      <c r="I315" s="3"/>
      <c r="J315" s="3"/>
      <c r="K315" s="3">
        <v>231</v>
      </c>
      <c r="L315" s="3">
        <v>12</v>
      </c>
      <c r="M315" s="3">
        <v>3</v>
      </c>
      <c r="N315" s="3" t="s">
        <v>3</v>
      </c>
      <c r="O315" s="3">
        <v>2</v>
      </c>
      <c r="P315" s="3"/>
      <c r="Q315" s="3"/>
      <c r="R315" s="3"/>
      <c r="S315" s="3"/>
      <c r="T315" s="3"/>
      <c r="U315" s="3"/>
      <c r="V315" s="3"/>
      <c r="W315" s="3">
        <v>0</v>
      </c>
      <c r="X315" s="3">
        <v>1</v>
      </c>
      <c r="Y315" s="3">
        <v>0</v>
      </c>
      <c r="Z315" s="3"/>
      <c r="AA315" s="3"/>
      <c r="AB315" s="3"/>
    </row>
    <row r="316" spans="1:28" x14ac:dyDescent="0.2">
      <c r="A316" s="3">
        <v>50</v>
      </c>
      <c r="B316" s="3">
        <v>0</v>
      </c>
      <c r="C316" s="3">
        <v>0</v>
      </c>
      <c r="D316" s="3">
        <v>1</v>
      </c>
      <c r="E316" s="3">
        <v>204</v>
      </c>
      <c r="F316" s="3">
        <f>ROUND(Source!R302,O316)</f>
        <v>0</v>
      </c>
      <c r="G316" s="3" t="s">
        <v>102</v>
      </c>
      <c r="H316" s="3" t="s">
        <v>103</v>
      </c>
      <c r="I316" s="3"/>
      <c r="J316" s="3"/>
      <c r="K316" s="3">
        <v>204</v>
      </c>
      <c r="L316" s="3">
        <v>13</v>
      </c>
      <c r="M316" s="3">
        <v>3</v>
      </c>
      <c r="N316" s="3" t="s">
        <v>3</v>
      </c>
      <c r="O316" s="3">
        <v>2</v>
      </c>
      <c r="P316" s="3"/>
      <c r="Q316" s="3"/>
      <c r="R316" s="3"/>
      <c r="S316" s="3"/>
      <c r="T316" s="3"/>
      <c r="U316" s="3"/>
      <c r="V316" s="3"/>
      <c r="W316" s="3">
        <v>0</v>
      </c>
      <c r="X316" s="3">
        <v>1</v>
      </c>
      <c r="Y316" s="3">
        <v>0</v>
      </c>
      <c r="Z316" s="3"/>
      <c r="AA316" s="3"/>
      <c r="AB316" s="3"/>
    </row>
    <row r="317" spans="1:28" x14ac:dyDescent="0.2">
      <c r="A317" s="3">
        <v>50</v>
      </c>
      <c r="B317" s="3">
        <v>0</v>
      </c>
      <c r="C317" s="3">
        <v>0</v>
      </c>
      <c r="D317" s="3">
        <v>1</v>
      </c>
      <c r="E317" s="3">
        <v>205</v>
      </c>
      <c r="F317" s="3">
        <f>ROUND(Source!S302,O317)</f>
        <v>0</v>
      </c>
      <c r="G317" s="3" t="s">
        <v>104</v>
      </c>
      <c r="H317" s="3" t="s">
        <v>105</v>
      </c>
      <c r="I317" s="3"/>
      <c r="J317" s="3"/>
      <c r="K317" s="3">
        <v>205</v>
      </c>
      <c r="L317" s="3">
        <v>14</v>
      </c>
      <c r="M317" s="3">
        <v>3</v>
      </c>
      <c r="N317" s="3" t="s">
        <v>3</v>
      </c>
      <c r="O317" s="3">
        <v>2</v>
      </c>
      <c r="P317" s="3"/>
      <c r="Q317" s="3"/>
      <c r="R317" s="3"/>
      <c r="S317" s="3"/>
      <c r="T317" s="3"/>
      <c r="U317" s="3"/>
      <c r="V317" s="3"/>
      <c r="W317" s="3">
        <v>0</v>
      </c>
      <c r="X317" s="3">
        <v>1</v>
      </c>
      <c r="Y317" s="3">
        <v>0</v>
      </c>
      <c r="Z317" s="3"/>
      <c r="AA317" s="3"/>
      <c r="AB317" s="3"/>
    </row>
    <row r="318" spans="1:28" x14ac:dyDescent="0.2">
      <c r="A318" s="3">
        <v>50</v>
      </c>
      <c r="B318" s="3">
        <v>0</v>
      </c>
      <c r="C318" s="3">
        <v>0</v>
      </c>
      <c r="D318" s="3">
        <v>1</v>
      </c>
      <c r="E318" s="3">
        <v>232</v>
      </c>
      <c r="F318" s="3">
        <f>ROUND(Source!BC302,O318)</f>
        <v>0</v>
      </c>
      <c r="G318" s="3" t="s">
        <v>106</v>
      </c>
      <c r="H318" s="3" t="s">
        <v>107</v>
      </c>
      <c r="I318" s="3"/>
      <c r="J318" s="3"/>
      <c r="K318" s="3">
        <v>232</v>
      </c>
      <c r="L318" s="3">
        <v>15</v>
      </c>
      <c r="M318" s="3">
        <v>3</v>
      </c>
      <c r="N318" s="3" t="s">
        <v>3</v>
      </c>
      <c r="O318" s="3">
        <v>2</v>
      </c>
      <c r="P318" s="3"/>
      <c r="Q318" s="3"/>
      <c r="R318" s="3"/>
      <c r="S318" s="3"/>
      <c r="T318" s="3"/>
      <c r="U318" s="3"/>
      <c r="V318" s="3"/>
      <c r="W318" s="3">
        <v>0</v>
      </c>
      <c r="X318" s="3">
        <v>1</v>
      </c>
      <c r="Y318" s="3">
        <v>0</v>
      </c>
      <c r="Z318" s="3"/>
      <c r="AA318" s="3"/>
      <c r="AB318" s="3"/>
    </row>
    <row r="319" spans="1:28" x14ac:dyDescent="0.2">
      <c r="A319" s="3">
        <v>50</v>
      </c>
      <c r="B319" s="3">
        <v>0</v>
      </c>
      <c r="C319" s="3">
        <v>0</v>
      </c>
      <c r="D319" s="3">
        <v>1</v>
      </c>
      <c r="E319" s="3">
        <v>214</v>
      </c>
      <c r="F319" s="3">
        <f>ROUND(Source!AS302,O319)</f>
        <v>0</v>
      </c>
      <c r="G319" s="3" t="s">
        <v>108</v>
      </c>
      <c r="H319" s="3" t="s">
        <v>109</v>
      </c>
      <c r="I319" s="3"/>
      <c r="J319" s="3"/>
      <c r="K319" s="3">
        <v>214</v>
      </c>
      <c r="L319" s="3">
        <v>16</v>
      </c>
      <c r="M319" s="3">
        <v>3</v>
      </c>
      <c r="N319" s="3" t="s">
        <v>3</v>
      </c>
      <c r="O319" s="3">
        <v>2</v>
      </c>
      <c r="P319" s="3"/>
      <c r="Q319" s="3"/>
      <c r="R319" s="3"/>
      <c r="S319" s="3"/>
      <c r="T319" s="3"/>
      <c r="U319" s="3"/>
      <c r="V319" s="3"/>
      <c r="W319" s="3">
        <v>0</v>
      </c>
      <c r="X319" s="3">
        <v>1</v>
      </c>
      <c r="Y319" s="3">
        <v>0</v>
      </c>
      <c r="Z319" s="3"/>
      <c r="AA319" s="3"/>
      <c r="AB319" s="3"/>
    </row>
    <row r="320" spans="1:28" x14ac:dyDescent="0.2">
      <c r="A320" s="3">
        <v>50</v>
      </c>
      <c r="B320" s="3">
        <v>0</v>
      </c>
      <c r="C320" s="3">
        <v>0</v>
      </c>
      <c r="D320" s="3">
        <v>1</v>
      </c>
      <c r="E320" s="3">
        <v>215</v>
      </c>
      <c r="F320" s="3">
        <f>ROUND(Source!AT302,O320)</f>
        <v>0</v>
      </c>
      <c r="G320" s="3" t="s">
        <v>110</v>
      </c>
      <c r="H320" s="3" t="s">
        <v>111</v>
      </c>
      <c r="I320" s="3"/>
      <c r="J320" s="3"/>
      <c r="K320" s="3">
        <v>215</v>
      </c>
      <c r="L320" s="3">
        <v>17</v>
      </c>
      <c r="M320" s="3">
        <v>3</v>
      </c>
      <c r="N320" s="3" t="s">
        <v>3</v>
      </c>
      <c r="O320" s="3">
        <v>2</v>
      </c>
      <c r="P320" s="3"/>
      <c r="Q320" s="3"/>
      <c r="R320" s="3"/>
      <c r="S320" s="3"/>
      <c r="T320" s="3"/>
      <c r="U320" s="3"/>
      <c r="V320" s="3"/>
      <c r="W320" s="3">
        <v>0</v>
      </c>
      <c r="X320" s="3">
        <v>1</v>
      </c>
      <c r="Y320" s="3">
        <v>0</v>
      </c>
      <c r="Z320" s="3"/>
      <c r="AA320" s="3"/>
      <c r="AB320" s="3"/>
    </row>
    <row r="321" spans="1:245" x14ac:dyDescent="0.2">
      <c r="A321" s="3">
        <v>50</v>
      </c>
      <c r="B321" s="3">
        <v>0</v>
      </c>
      <c r="C321" s="3">
        <v>0</v>
      </c>
      <c r="D321" s="3">
        <v>1</v>
      </c>
      <c r="E321" s="3">
        <v>217</v>
      </c>
      <c r="F321" s="3">
        <f>ROUND(Source!AU302,O321)</f>
        <v>0</v>
      </c>
      <c r="G321" s="3" t="s">
        <v>112</v>
      </c>
      <c r="H321" s="3" t="s">
        <v>113</v>
      </c>
      <c r="I321" s="3"/>
      <c r="J321" s="3"/>
      <c r="K321" s="3">
        <v>217</v>
      </c>
      <c r="L321" s="3">
        <v>18</v>
      </c>
      <c r="M321" s="3">
        <v>3</v>
      </c>
      <c r="N321" s="3" t="s">
        <v>3</v>
      </c>
      <c r="O321" s="3">
        <v>2</v>
      </c>
      <c r="P321" s="3"/>
      <c r="Q321" s="3"/>
      <c r="R321" s="3"/>
      <c r="S321" s="3"/>
      <c r="T321" s="3"/>
      <c r="U321" s="3"/>
      <c r="V321" s="3"/>
      <c r="W321" s="3">
        <v>0</v>
      </c>
      <c r="X321" s="3">
        <v>1</v>
      </c>
      <c r="Y321" s="3">
        <v>0</v>
      </c>
      <c r="Z321" s="3"/>
      <c r="AA321" s="3"/>
      <c r="AB321" s="3"/>
    </row>
    <row r="322" spans="1:245" x14ac:dyDescent="0.2">
      <c r="A322" s="3">
        <v>50</v>
      </c>
      <c r="B322" s="3">
        <v>0</v>
      </c>
      <c r="C322" s="3">
        <v>0</v>
      </c>
      <c r="D322" s="3">
        <v>1</v>
      </c>
      <c r="E322" s="3">
        <v>230</v>
      </c>
      <c r="F322" s="3">
        <f>ROUND(Source!BA302,O322)</f>
        <v>0</v>
      </c>
      <c r="G322" s="3" t="s">
        <v>114</v>
      </c>
      <c r="H322" s="3" t="s">
        <v>115</v>
      </c>
      <c r="I322" s="3"/>
      <c r="J322" s="3"/>
      <c r="K322" s="3">
        <v>230</v>
      </c>
      <c r="L322" s="3">
        <v>19</v>
      </c>
      <c r="M322" s="3">
        <v>3</v>
      </c>
      <c r="N322" s="3" t="s">
        <v>3</v>
      </c>
      <c r="O322" s="3">
        <v>2</v>
      </c>
      <c r="P322" s="3"/>
      <c r="Q322" s="3"/>
      <c r="R322" s="3"/>
      <c r="S322" s="3"/>
      <c r="T322" s="3"/>
      <c r="U322" s="3"/>
      <c r="V322" s="3"/>
      <c r="W322" s="3">
        <v>0</v>
      </c>
      <c r="X322" s="3">
        <v>1</v>
      </c>
      <c r="Y322" s="3">
        <v>0</v>
      </c>
      <c r="Z322" s="3"/>
      <c r="AA322" s="3"/>
      <c r="AB322" s="3"/>
    </row>
    <row r="323" spans="1:245" x14ac:dyDescent="0.2">
      <c r="A323" s="3">
        <v>50</v>
      </c>
      <c r="B323" s="3">
        <v>0</v>
      </c>
      <c r="C323" s="3">
        <v>0</v>
      </c>
      <c r="D323" s="3">
        <v>1</v>
      </c>
      <c r="E323" s="3">
        <v>206</v>
      </c>
      <c r="F323" s="3">
        <f>ROUND(Source!T302,O323)</f>
        <v>0</v>
      </c>
      <c r="G323" s="3" t="s">
        <v>116</v>
      </c>
      <c r="H323" s="3" t="s">
        <v>117</v>
      </c>
      <c r="I323" s="3"/>
      <c r="J323" s="3"/>
      <c r="K323" s="3">
        <v>206</v>
      </c>
      <c r="L323" s="3">
        <v>20</v>
      </c>
      <c r="M323" s="3">
        <v>3</v>
      </c>
      <c r="N323" s="3" t="s">
        <v>3</v>
      </c>
      <c r="O323" s="3">
        <v>2</v>
      </c>
      <c r="P323" s="3"/>
      <c r="Q323" s="3"/>
      <c r="R323" s="3"/>
      <c r="S323" s="3"/>
      <c r="T323" s="3"/>
      <c r="U323" s="3"/>
      <c r="V323" s="3"/>
      <c r="W323" s="3">
        <v>0</v>
      </c>
      <c r="X323" s="3">
        <v>1</v>
      </c>
      <c r="Y323" s="3">
        <v>0</v>
      </c>
      <c r="Z323" s="3"/>
      <c r="AA323" s="3"/>
      <c r="AB323" s="3"/>
    </row>
    <row r="324" spans="1:245" x14ac:dyDescent="0.2">
      <c r="A324" s="3">
        <v>50</v>
      </c>
      <c r="B324" s="3">
        <v>0</v>
      </c>
      <c r="C324" s="3">
        <v>0</v>
      </c>
      <c r="D324" s="3">
        <v>1</v>
      </c>
      <c r="E324" s="3">
        <v>207</v>
      </c>
      <c r="F324" s="3">
        <f>Source!U302</f>
        <v>0</v>
      </c>
      <c r="G324" s="3" t="s">
        <v>118</v>
      </c>
      <c r="H324" s="3" t="s">
        <v>119</v>
      </c>
      <c r="I324" s="3"/>
      <c r="J324" s="3"/>
      <c r="K324" s="3">
        <v>207</v>
      </c>
      <c r="L324" s="3">
        <v>21</v>
      </c>
      <c r="M324" s="3">
        <v>3</v>
      </c>
      <c r="N324" s="3" t="s">
        <v>3</v>
      </c>
      <c r="O324" s="3">
        <v>-1</v>
      </c>
      <c r="P324" s="3"/>
      <c r="Q324" s="3"/>
      <c r="R324" s="3"/>
      <c r="S324" s="3"/>
      <c r="T324" s="3"/>
      <c r="U324" s="3"/>
      <c r="V324" s="3"/>
      <c r="W324" s="3">
        <v>0</v>
      </c>
      <c r="X324" s="3">
        <v>1</v>
      </c>
      <c r="Y324" s="3">
        <v>0</v>
      </c>
      <c r="Z324" s="3"/>
      <c r="AA324" s="3"/>
      <c r="AB324" s="3"/>
    </row>
    <row r="325" spans="1:245" x14ac:dyDescent="0.2">
      <c r="A325" s="3">
        <v>50</v>
      </c>
      <c r="B325" s="3">
        <v>0</v>
      </c>
      <c r="C325" s="3">
        <v>0</v>
      </c>
      <c r="D325" s="3">
        <v>1</v>
      </c>
      <c r="E325" s="3">
        <v>208</v>
      </c>
      <c r="F325" s="3">
        <f>Source!V302</f>
        <v>0</v>
      </c>
      <c r="G325" s="3" t="s">
        <v>120</v>
      </c>
      <c r="H325" s="3" t="s">
        <v>121</v>
      </c>
      <c r="I325" s="3"/>
      <c r="J325" s="3"/>
      <c r="K325" s="3">
        <v>208</v>
      </c>
      <c r="L325" s="3">
        <v>22</v>
      </c>
      <c r="M325" s="3">
        <v>3</v>
      </c>
      <c r="N325" s="3" t="s">
        <v>3</v>
      </c>
      <c r="O325" s="3">
        <v>-1</v>
      </c>
      <c r="P325" s="3"/>
      <c r="Q325" s="3"/>
      <c r="R325" s="3"/>
      <c r="S325" s="3"/>
      <c r="T325" s="3"/>
      <c r="U325" s="3"/>
      <c r="V325" s="3"/>
      <c r="W325" s="3">
        <v>0</v>
      </c>
      <c r="X325" s="3">
        <v>1</v>
      </c>
      <c r="Y325" s="3">
        <v>0</v>
      </c>
      <c r="Z325" s="3"/>
      <c r="AA325" s="3"/>
      <c r="AB325" s="3"/>
    </row>
    <row r="326" spans="1:245" x14ac:dyDescent="0.2">
      <c r="A326" s="3">
        <v>50</v>
      </c>
      <c r="B326" s="3">
        <v>0</v>
      </c>
      <c r="C326" s="3">
        <v>0</v>
      </c>
      <c r="D326" s="3">
        <v>1</v>
      </c>
      <c r="E326" s="3">
        <v>209</v>
      </c>
      <c r="F326" s="3">
        <f>ROUND(Source!W302,O326)</f>
        <v>0</v>
      </c>
      <c r="G326" s="3" t="s">
        <v>122</v>
      </c>
      <c r="H326" s="3" t="s">
        <v>123</v>
      </c>
      <c r="I326" s="3"/>
      <c r="J326" s="3"/>
      <c r="K326" s="3">
        <v>209</v>
      </c>
      <c r="L326" s="3">
        <v>23</v>
      </c>
      <c r="M326" s="3">
        <v>3</v>
      </c>
      <c r="N326" s="3" t="s">
        <v>3</v>
      </c>
      <c r="O326" s="3">
        <v>2</v>
      </c>
      <c r="P326" s="3"/>
      <c r="Q326" s="3"/>
      <c r="R326" s="3"/>
      <c r="S326" s="3"/>
      <c r="T326" s="3"/>
      <c r="U326" s="3"/>
      <c r="V326" s="3"/>
      <c r="W326" s="3">
        <v>0</v>
      </c>
      <c r="X326" s="3">
        <v>1</v>
      </c>
      <c r="Y326" s="3">
        <v>0</v>
      </c>
      <c r="Z326" s="3"/>
      <c r="AA326" s="3"/>
      <c r="AB326" s="3"/>
    </row>
    <row r="327" spans="1:245" x14ac:dyDescent="0.2">
      <c r="A327" s="3">
        <v>50</v>
      </c>
      <c r="B327" s="3">
        <v>0</v>
      </c>
      <c r="C327" s="3">
        <v>0</v>
      </c>
      <c r="D327" s="3">
        <v>1</v>
      </c>
      <c r="E327" s="3">
        <v>233</v>
      </c>
      <c r="F327" s="3">
        <f>ROUND(Source!BD302,O327)</f>
        <v>0</v>
      </c>
      <c r="G327" s="3" t="s">
        <v>124</v>
      </c>
      <c r="H327" s="3" t="s">
        <v>125</v>
      </c>
      <c r="I327" s="3"/>
      <c r="J327" s="3"/>
      <c r="K327" s="3">
        <v>233</v>
      </c>
      <c r="L327" s="3">
        <v>24</v>
      </c>
      <c r="M327" s="3">
        <v>3</v>
      </c>
      <c r="N327" s="3" t="s">
        <v>3</v>
      </c>
      <c r="O327" s="3">
        <v>2</v>
      </c>
      <c r="P327" s="3"/>
      <c r="Q327" s="3"/>
      <c r="R327" s="3"/>
      <c r="S327" s="3"/>
      <c r="T327" s="3"/>
      <c r="U327" s="3"/>
      <c r="V327" s="3"/>
      <c r="W327" s="3">
        <v>0</v>
      </c>
      <c r="X327" s="3">
        <v>1</v>
      </c>
      <c r="Y327" s="3">
        <v>0</v>
      </c>
      <c r="Z327" s="3"/>
      <c r="AA327" s="3"/>
      <c r="AB327" s="3"/>
    </row>
    <row r="328" spans="1:245" x14ac:dyDescent="0.2">
      <c r="A328" s="3">
        <v>50</v>
      </c>
      <c r="B328" s="3">
        <v>0</v>
      </c>
      <c r="C328" s="3">
        <v>0</v>
      </c>
      <c r="D328" s="3">
        <v>1</v>
      </c>
      <c r="E328" s="3">
        <v>210</v>
      </c>
      <c r="F328" s="3">
        <f>ROUND(Source!X302,O328)</f>
        <v>0</v>
      </c>
      <c r="G328" s="3" t="s">
        <v>126</v>
      </c>
      <c r="H328" s="3" t="s">
        <v>127</v>
      </c>
      <c r="I328" s="3"/>
      <c r="J328" s="3"/>
      <c r="K328" s="3">
        <v>210</v>
      </c>
      <c r="L328" s="3">
        <v>25</v>
      </c>
      <c r="M328" s="3">
        <v>3</v>
      </c>
      <c r="N328" s="3" t="s">
        <v>3</v>
      </c>
      <c r="O328" s="3">
        <v>2</v>
      </c>
      <c r="P328" s="3"/>
      <c r="Q328" s="3"/>
      <c r="R328" s="3"/>
      <c r="S328" s="3"/>
      <c r="T328" s="3"/>
      <c r="U328" s="3"/>
      <c r="V328" s="3"/>
      <c r="W328" s="3">
        <v>0</v>
      </c>
      <c r="X328" s="3">
        <v>1</v>
      </c>
      <c r="Y328" s="3">
        <v>0</v>
      </c>
      <c r="Z328" s="3"/>
      <c r="AA328" s="3"/>
      <c r="AB328" s="3"/>
    </row>
    <row r="329" spans="1:245" x14ac:dyDescent="0.2">
      <c r="A329" s="3">
        <v>50</v>
      </c>
      <c r="B329" s="3">
        <v>0</v>
      </c>
      <c r="C329" s="3">
        <v>0</v>
      </c>
      <c r="D329" s="3">
        <v>1</v>
      </c>
      <c r="E329" s="3">
        <v>211</v>
      </c>
      <c r="F329" s="3">
        <f>ROUND(Source!Y302,O329)</f>
        <v>0</v>
      </c>
      <c r="G329" s="3" t="s">
        <v>128</v>
      </c>
      <c r="H329" s="3" t="s">
        <v>129</v>
      </c>
      <c r="I329" s="3"/>
      <c r="J329" s="3"/>
      <c r="K329" s="3">
        <v>211</v>
      </c>
      <c r="L329" s="3">
        <v>26</v>
      </c>
      <c r="M329" s="3">
        <v>3</v>
      </c>
      <c r="N329" s="3" t="s">
        <v>3</v>
      </c>
      <c r="O329" s="3">
        <v>2</v>
      </c>
      <c r="P329" s="3"/>
      <c r="Q329" s="3"/>
      <c r="R329" s="3"/>
      <c r="S329" s="3"/>
      <c r="T329" s="3"/>
      <c r="U329" s="3"/>
      <c r="V329" s="3"/>
      <c r="W329" s="3">
        <v>0</v>
      </c>
      <c r="X329" s="3">
        <v>1</v>
      </c>
      <c r="Y329" s="3">
        <v>0</v>
      </c>
      <c r="Z329" s="3"/>
      <c r="AA329" s="3"/>
      <c r="AB329" s="3"/>
    </row>
    <row r="330" spans="1:245" x14ac:dyDescent="0.2">
      <c r="A330" s="3">
        <v>50</v>
      </c>
      <c r="B330" s="3">
        <v>0</v>
      </c>
      <c r="C330" s="3">
        <v>0</v>
      </c>
      <c r="D330" s="3">
        <v>1</v>
      </c>
      <c r="E330" s="3">
        <v>224</v>
      </c>
      <c r="F330" s="3">
        <f>ROUND(Source!AR302,O330)</f>
        <v>0</v>
      </c>
      <c r="G330" s="3" t="s">
        <v>130</v>
      </c>
      <c r="H330" s="3" t="s">
        <v>131</v>
      </c>
      <c r="I330" s="3"/>
      <c r="J330" s="3"/>
      <c r="K330" s="3">
        <v>224</v>
      </c>
      <c r="L330" s="3">
        <v>27</v>
      </c>
      <c r="M330" s="3">
        <v>3</v>
      </c>
      <c r="N330" s="3" t="s">
        <v>3</v>
      </c>
      <c r="O330" s="3">
        <v>2</v>
      </c>
      <c r="P330" s="3"/>
      <c r="Q330" s="3"/>
      <c r="R330" s="3"/>
      <c r="S330" s="3"/>
      <c r="T330" s="3"/>
      <c r="U330" s="3"/>
      <c r="V330" s="3"/>
      <c r="W330" s="3">
        <v>0</v>
      </c>
      <c r="X330" s="3">
        <v>1</v>
      </c>
      <c r="Y330" s="3">
        <v>0</v>
      </c>
      <c r="Z330" s="3"/>
      <c r="AA330" s="3"/>
      <c r="AB330" s="3"/>
    </row>
    <row r="332" spans="1:245" x14ac:dyDescent="0.2">
      <c r="A332" s="1">
        <v>4</v>
      </c>
      <c r="B332" s="1">
        <v>1</v>
      </c>
      <c r="C332" s="1"/>
      <c r="D332" s="1">
        <f>ROW(A355)</f>
        <v>355</v>
      </c>
      <c r="E332" s="1"/>
      <c r="F332" s="1" t="s">
        <v>20</v>
      </c>
      <c r="G332" s="1" t="s">
        <v>247</v>
      </c>
      <c r="H332" s="1" t="s">
        <v>3</v>
      </c>
      <c r="I332" s="1">
        <v>0</v>
      </c>
      <c r="J332" s="1"/>
      <c r="K332" s="1">
        <v>0</v>
      </c>
      <c r="L332" s="1"/>
      <c r="M332" s="1" t="s">
        <v>3</v>
      </c>
      <c r="N332" s="1"/>
      <c r="O332" s="1"/>
      <c r="P332" s="1"/>
      <c r="Q332" s="1"/>
      <c r="R332" s="1"/>
      <c r="S332" s="1">
        <v>0</v>
      </c>
      <c r="T332" s="1"/>
      <c r="U332" s="1" t="s">
        <v>3</v>
      </c>
      <c r="V332" s="1">
        <v>0</v>
      </c>
      <c r="W332" s="1"/>
      <c r="X332" s="1"/>
      <c r="Y332" s="1"/>
      <c r="Z332" s="1"/>
      <c r="AA332" s="1"/>
      <c r="AB332" s="1" t="s">
        <v>3</v>
      </c>
      <c r="AC332" s="1" t="s">
        <v>3</v>
      </c>
      <c r="AD332" s="1" t="s">
        <v>3</v>
      </c>
      <c r="AE332" s="1" t="s">
        <v>3</v>
      </c>
      <c r="AF332" s="1" t="s">
        <v>3</v>
      </c>
      <c r="AG332" s="1" t="s">
        <v>3</v>
      </c>
      <c r="AH332" s="1"/>
      <c r="AI332" s="1"/>
      <c r="AJ332" s="1"/>
      <c r="AK332" s="1"/>
      <c r="AL332" s="1"/>
      <c r="AM332" s="1"/>
      <c r="AN332" s="1"/>
      <c r="AO332" s="1"/>
      <c r="AP332" s="1" t="s">
        <v>3</v>
      </c>
      <c r="AQ332" s="1" t="s">
        <v>3</v>
      </c>
      <c r="AR332" s="1" t="s">
        <v>3</v>
      </c>
      <c r="AS332" s="1"/>
      <c r="AT332" s="1"/>
      <c r="AU332" s="1"/>
      <c r="AV332" s="1"/>
      <c r="AW332" s="1"/>
      <c r="AX332" s="1"/>
      <c r="AY332" s="1"/>
      <c r="AZ332" s="1" t="s">
        <v>3</v>
      </c>
      <c r="BA332" s="1"/>
      <c r="BB332" s="1" t="s">
        <v>3</v>
      </c>
      <c r="BC332" s="1" t="s">
        <v>3</v>
      </c>
      <c r="BD332" s="1" t="s">
        <v>3</v>
      </c>
      <c r="BE332" s="1" t="s">
        <v>3</v>
      </c>
      <c r="BF332" s="1" t="s">
        <v>3</v>
      </c>
      <c r="BG332" s="1" t="s">
        <v>3</v>
      </c>
      <c r="BH332" s="1" t="s">
        <v>3</v>
      </c>
      <c r="BI332" s="1" t="s">
        <v>3</v>
      </c>
      <c r="BJ332" s="1" t="s">
        <v>3</v>
      </c>
      <c r="BK332" s="1" t="s">
        <v>3</v>
      </c>
      <c r="BL332" s="1" t="s">
        <v>3</v>
      </c>
      <c r="BM332" s="1" t="s">
        <v>3</v>
      </c>
      <c r="BN332" s="1" t="s">
        <v>3</v>
      </c>
      <c r="BO332" s="1" t="s">
        <v>3</v>
      </c>
      <c r="BP332" s="1" t="s">
        <v>3</v>
      </c>
      <c r="BQ332" s="1"/>
      <c r="BR332" s="1"/>
      <c r="BS332" s="1"/>
      <c r="BT332" s="1"/>
      <c r="BU332" s="1"/>
      <c r="BV332" s="1"/>
      <c r="BW332" s="1"/>
      <c r="BX332" s="1">
        <v>0</v>
      </c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>
        <v>0</v>
      </c>
    </row>
    <row r="334" spans="1:245" x14ac:dyDescent="0.2">
      <c r="A334" s="6">
        <v>52</v>
      </c>
      <c r="B334" s="6">
        <f t="shared" ref="B334:G334" si="195">B355</f>
        <v>1</v>
      </c>
      <c r="C334" s="6">
        <f t="shared" si="195"/>
        <v>4</v>
      </c>
      <c r="D334" s="6">
        <f t="shared" si="195"/>
        <v>332</v>
      </c>
      <c r="E334" s="6">
        <f t="shared" si="195"/>
        <v>0</v>
      </c>
      <c r="F334" s="6" t="str">
        <f t="shared" si="195"/>
        <v>Новый раздел</v>
      </c>
      <c r="G334" s="6" t="str">
        <f t="shared" si="195"/>
        <v>Раздел: 6. Система газового пожаротушения</v>
      </c>
      <c r="H334" s="6"/>
      <c r="I334" s="6"/>
      <c r="J334" s="6"/>
      <c r="K334" s="6"/>
      <c r="L334" s="6"/>
      <c r="M334" s="6"/>
      <c r="N334" s="6"/>
      <c r="O334" s="6">
        <f t="shared" ref="O334:AT334" si="196">O355</f>
        <v>152137.16</v>
      </c>
      <c r="P334" s="6">
        <f t="shared" si="196"/>
        <v>2253.7800000000002</v>
      </c>
      <c r="Q334" s="6">
        <f t="shared" si="196"/>
        <v>36743.1</v>
      </c>
      <c r="R334" s="6">
        <f t="shared" si="196"/>
        <v>22143.99</v>
      </c>
      <c r="S334" s="6">
        <f t="shared" si="196"/>
        <v>113140.28</v>
      </c>
      <c r="T334" s="6">
        <f t="shared" si="196"/>
        <v>0</v>
      </c>
      <c r="U334" s="6">
        <f t="shared" si="196"/>
        <v>159.98000000000002</v>
      </c>
      <c r="V334" s="6">
        <f t="shared" si="196"/>
        <v>0</v>
      </c>
      <c r="W334" s="6">
        <f t="shared" si="196"/>
        <v>0</v>
      </c>
      <c r="X334" s="6">
        <f t="shared" si="196"/>
        <v>79198.22</v>
      </c>
      <c r="Y334" s="6">
        <f t="shared" si="196"/>
        <v>11314.05</v>
      </c>
      <c r="Z334" s="6">
        <f t="shared" si="196"/>
        <v>0</v>
      </c>
      <c r="AA334" s="6">
        <f t="shared" si="196"/>
        <v>0</v>
      </c>
      <c r="AB334" s="6">
        <f t="shared" si="196"/>
        <v>152137.16</v>
      </c>
      <c r="AC334" s="6">
        <f t="shared" si="196"/>
        <v>2253.7800000000002</v>
      </c>
      <c r="AD334" s="6">
        <f t="shared" si="196"/>
        <v>36743.1</v>
      </c>
      <c r="AE334" s="6">
        <f t="shared" si="196"/>
        <v>22143.99</v>
      </c>
      <c r="AF334" s="6">
        <f t="shared" si="196"/>
        <v>113140.28</v>
      </c>
      <c r="AG334" s="6">
        <f t="shared" si="196"/>
        <v>0</v>
      </c>
      <c r="AH334" s="6">
        <f t="shared" si="196"/>
        <v>159.98000000000002</v>
      </c>
      <c r="AI334" s="6">
        <f t="shared" si="196"/>
        <v>0</v>
      </c>
      <c r="AJ334" s="6">
        <f t="shared" si="196"/>
        <v>0</v>
      </c>
      <c r="AK334" s="6">
        <f t="shared" si="196"/>
        <v>79198.22</v>
      </c>
      <c r="AL334" s="6">
        <f t="shared" si="196"/>
        <v>11314.05</v>
      </c>
      <c r="AM334" s="6">
        <f t="shared" si="196"/>
        <v>0</v>
      </c>
      <c r="AN334" s="6">
        <f t="shared" si="196"/>
        <v>0</v>
      </c>
      <c r="AO334" s="6">
        <f t="shared" si="196"/>
        <v>0</v>
      </c>
      <c r="AP334" s="6">
        <f t="shared" si="196"/>
        <v>0</v>
      </c>
      <c r="AQ334" s="6">
        <f t="shared" si="196"/>
        <v>0</v>
      </c>
      <c r="AR334" s="6">
        <f t="shared" si="196"/>
        <v>266564.94</v>
      </c>
      <c r="AS334" s="6">
        <f t="shared" si="196"/>
        <v>0</v>
      </c>
      <c r="AT334" s="6">
        <f t="shared" si="196"/>
        <v>0</v>
      </c>
      <c r="AU334" s="6">
        <f t="shared" ref="AU334:BZ334" si="197">AU355</f>
        <v>266564.94</v>
      </c>
      <c r="AV334" s="6">
        <f t="shared" si="197"/>
        <v>2253.7800000000002</v>
      </c>
      <c r="AW334" s="6">
        <f t="shared" si="197"/>
        <v>2253.7800000000002</v>
      </c>
      <c r="AX334" s="6">
        <f t="shared" si="197"/>
        <v>0</v>
      </c>
      <c r="AY334" s="6">
        <f t="shared" si="197"/>
        <v>2253.7800000000002</v>
      </c>
      <c r="AZ334" s="6">
        <f t="shared" si="197"/>
        <v>0</v>
      </c>
      <c r="BA334" s="6">
        <f t="shared" si="197"/>
        <v>0</v>
      </c>
      <c r="BB334" s="6">
        <f t="shared" si="197"/>
        <v>0</v>
      </c>
      <c r="BC334" s="6">
        <f t="shared" si="197"/>
        <v>0</v>
      </c>
      <c r="BD334" s="6">
        <f t="shared" si="197"/>
        <v>0</v>
      </c>
      <c r="BE334" s="6">
        <f t="shared" si="197"/>
        <v>0</v>
      </c>
      <c r="BF334" s="6">
        <f t="shared" si="197"/>
        <v>0</v>
      </c>
      <c r="BG334" s="6">
        <f t="shared" si="197"/>
        <v>0</v>
      </c>
      <c r="BH334" s="6">
        <f t="shared" si="197"/>
        <v>0</v>
      </c>
      <c r="BI334" s="6">
        <f t="shared" si="197"/>
        <v>0</v>
      </c>
      <c r="BJ334" s="6">
        <f t="shared" si="197"/>
        <v>0</v>
      </c>
      <c r="BK334" s="6">
        <f t="shared" si="197"/>
        <v>0</v>
      </c>
      <c r="BL334" s="6">
        <f t="shared" si="197"/>
        <v>0</v>
      </c>
      <c r="BM334" s="6">
        <f t="shared" si="197"/>
        <v>0</v>
      </c>
      <c r="BN334" s="6">
        <f t="shared" si="197"/>
        <v>0</v>
      </c>
      <c r="BO334" s="6">
        <f t="shared" si="197"/>
        <v>0</v>
      </c>
      <c r="BP334" s="6">
        <f t="shared" si="197"/>
        <v>0</v>
      </c>
      <c r="BQ334" s="6">
        <f t="shared" si="197"/>
        <v>0</v>
      </c>
      <c r="BR334" s="6">
        <f t="shared" si="197"/>
        <v>0</v>
      </c>
      <c r="BS334" s="6">
        <f t="shared" si="197"/>
        <v>0</v>
      </c>
      <c r="BT334" s="6">
        <f t="shared" si="197"/>
        <v>0</v>
      </c>
      <c r="BU334" s="6">
        <f t="shared" si="197"/>
        <v>0</v>
      </c>
      <c r="BV334" s="6">
        <f t="shared" si="197"/>
        <v>0</v>
      </c>
      <c r="BW334" s="6">
        <f t="shared" si="197"/>
        <v>0</v>
      </c>
      <c r="BX334" s="6">
        <f t="shared" si="197"/>
        <v>0</v>
      </c>
      <c r="BY334" s="6">
        <f t="shared" si="197"/>
        <v>0</v>
      </c>
      <c r="BZ334" s="6">
        <f t="shared" si="197"/>
        <v>0</v>
      </c>
      <c r="CA334" s="6">
        <f t="shared" ref="CA334:DF334" si="198">CA355</f>
        <v>266564.94</v>
      </c>
      <c r="CB334" s="6">
        <f t="shared" si="198"/>
        <v>0</v>
      </c>
      <c r="CC334" s="6">
        <f t="shared" si="198"/>
        <v>0</v>
      </c>
      <c r="CD334" s="6">
        <f t="shared" si="198"/>
        <v>266564.94</v>
      </c>
      <c r="CE334" s="6">
        <f t="shared" si="198"/>
        <v>2253.7800000000002</v>
      </c>
      <c r="CF334" s="6">
        <f t="shared" si="198"/>
        <v>2253.7800000000002</v>
      </c>
      <c r="CG334" s="6">
        <f t="shared" si="198"/>
        <v>0</v>
      </c>
      <c r="CH334" s="6">
        <f t="shared" si="198"/>
        <v>2253.7800000000002</v>
      </c>
      <c r="CI334" s="6">
        <f t="shared" si="198"/>
        <v>0</v>
      </c>
      <c r="CJ334" s="6">
        <f t="shared" si="198"/>
        <v>0</v>
      </c>
      <c r="CK334" s="6">
        <f t="shared" si="198"/>
        <v>0</v>
      </c>
      <c r="CL334" s="6">
        <f t="shared" si="198"/>
        <v>0</v>
      </c>
      <c r="CM334" s="6">
        <f t="shared" si="198"/>
        <v>0</v>
      </c>
      <c r="CN334" s="6">
        <f t="shared" si="198"/>
        <v>0</v>
      </c>
      <c r="CO334" s="6">
        <f t="shared" si="198"/>
        <v>0</v>
      </c>
      <c r="CP334" s="6">
        <f t="shared" si="198"/>
        <v>0</v>
      </c>
      <c r="CQ334" s="6">
        <f t="shared" si="198"/>
        <v>0</v>
      </c>
      <c r="CR334" s="6">
        <f t="shared" si="198"/>
        <v>0</v>
      </c>
      <c r="CS334" s="6">
        <f t="shared" si="198"/>
        <v>0</v>
      </c>
      <c r="CT334" s="6">
        <f t="shared" si="198"/>
        <v>0</v>
      </c>
      <c r="CU334" s="6">
        <f t="shared" si="198"/>
        <v>0</v>
      </c>
      <c r="CV334" s="6">
        <f t="shared" si="198"/>
        <v>0</v>
      </c>
      <c r="CW334" s="6">
        <f t="shared" si="198"/>
        <v>0</v>
      </c>
      <c r="CX334" s="6">
        <f t="shared" si="198"/>
        <v>0</v>
      </c>
      <c r="CY334" s="6">
        <f t="shared" si="198"/>
        <v>0</v>
      </c>
      <c r="CZ334" s="6">
        <f t="shared" si="198"/>
        <v>0</v>
      </c>
      <c r="DA334" s="6">
        <f t="shared" si="198"/>
        <v>0</v>
      </c>
      <c r="DB334" s="6">
        <f t="shared" si="198"/>
        <v>0</v>
      </c>
      <c r="DC334" s="6">
        <f t="shared" si="198"/>
        <v>0</v>
      </c>
      <c r="DD334" s="6">
        <f t="shared" si="198"/>
        <v>0</v>
      </c>
      <c r="DE334" s="6">
        <f t="shared" si="198"/>
        <v>0</v>
      </c>
      <c r="DF334" s="6">
        <f t="shared" si="198"/>
        <v>0</v>
      </c>
      <c r="DG334" s="2">
        <f t="shared" ref="DG334:EL334" si="199">DG355</f>
        <v>0</v>
      </c>
      <c r="DH334" s="2">
        <f t="shared" si="199"/>
        <v>0</v>
      </c>
      <c r="DI334" s="2">
        <f t="shared" si="199"/>
        <v>0</v>
      </c>
      <c r="DJ334" s="2">
        <f t="shared" si="199"/>
        <v>0</v>
      </c>
      <c r="DK334" s="2">
        <f t="shared" si="199"/>
        <v>0</v>
      </c>
      <c r="DL334" s="2">
        <f t="shared" si="199"/>
        <v>0</v>
      </c>
      <c r="DM334" s="2">
        <f t="shared" si="199"/>
        <v>0</v>
      </c>
      <c r="DN334" s="2">
        <f t="shared" si="199"/>
        <v>0</v>
      </c>
      <c r="DO334" s="2">
        <f t="shared" si="199"/>
        <v>0</v>
      </c>
      <c r="DP334" s="2">
        <f t="shared" si="199"/>
        <v>0</v>
      </c>
      <c r="DQ334" s="2">
        <f t="shared" si="199"/>
        <v>0</v>
      </c>
      <c r="DR334" s="2">
        <f t="shared" si="199"/>
        <v>0</v>
      </c>
      <c r="DS334" s="2">
        <f t="shared" si="199"/>
        <v>0</v>
      </c>
      <c r="DT334" s="2">
        <f t="shared" si="199"/>
        <v>0</v>
      </c>
      <c r="DU334" s="2">
        <f t="shared" si="199"/>
        <v>0</v>
      </c>
      <c r="DV334" s="2">
        <f t="shared" si="199"/>
        <v>0</v>
      </c>
      <c r="DW334" s="2">
        <f t="shared" si="199"/>
        <v>0</v>
      </c>
      <c r="DX334" s="2">
        <f t="shared" si="199"/>
        <v>0</v>
      </c>
      <c r="DY334" s="2">
        <f t="shared" si="199"/>
        <v>0</v>
      </c>
      <c r="DZ334" s="2">
        <f t="shared" si="199"/>
        <v>0</v>
      </c>
      <c r="EA334" s="2">
        <f t="shared" si="199"/>
        <v>0</v>
      </c>
      <c r="EB334" s="2">
        <f t="shared" si="199"/>
        <v>0</v>
      </c>
      <c r="EC334" s="2">
        <f t="shared" si="199"/>
        <v>0</v>
      </c>
      <c r="ED334" s="2">
        <f t="shared" si="199"/>
        <v>0</v>
      </c>
      <c r="EE334" s="2">
        <f t="shared" si="199"/>
        <v>0</v>
      </c>
      <c r="EF334" s="2">
        <f t="shared" si="199"/>
        <v>0</v>
      </c>
      <c r="EG334" s="2">
        <f t="shared" si="199"/>
        <v>0</v>
      </c>
      <c r="EH334" s="2">
        <f t="shared" si="199"/>
        <v>0</v>
      </c>
      <c r="EI334" s="2">
        <f t="shared" si="199"/>
        <v>0</v>
      </c>
      <c r="EJ334" s="2">
        <f t="shared" si="199"/>
        <v>0</v>
      </c>
      <c r="EK334" s="2">
        <f t="shared" si="199"/>
        <v>0</v>
      </c>
      <c r="EL334" s="2">
        <f t="shared" si="199"/>
        <v>0</v>
      </c>
      <c r="EM334" s="2">
        <f t="shared" ref="EM334:FR334" si="200">EM355</f>
        <v>0</v>
      </c>
      <c r="EN334" s="2">
        <f t="shared" si="200"/>
        <v>0</v>
      </c>
      <c r="EO334" s="2">
        <f t="shared" si="200"/>
        <v>0</v>
      </c>
      <c r="EP334" s="2">
        <f t="shared" si="200"/>
        <v>0</v>
      </c>
      <c r="EQ334" s="2">
        <f t="shared" si="200"/>
        <v>0</v>
      </c>
      <c r="ER334" s="2">
        <f t="shared" si="200"/>
        <v>0</v>
      </c>
      <c r="ES334" s="2">
        <f t="shared" si="200"/>
        <v>0</v>
      </c>
      <c r="ET334" s="2">
        <f t="shared" si="200"/>
        <v>0</v>
      </c>
      <c r="EU334" s="2">
        <f t="shared" si="200"/>
        <v>0</v>
      </c>
      <c r="EV334" s="2">
        <f t="shared" si="200"/>
        <v>0</v>
      </c>
      <c r="EW334" s="2">
        <f t="shared" si="200"/>
        <v>0</v>
      </c>
      <c r="EX334" s="2">
        <f t="shared" si="200"/>
        <v>0</v>
      </c>
      <c r="EY334" s="2">
        <f t="shared" si="200"/>
        <v>0</v>
      </c>
      <c r="EZ334" s="2">
        <f t="shared" si="200"/>
        <v>0</v>
      </c>
      <c r="FA334" s="2">
        <f t="shared" si="200"/>
        <v>0</v>
      </c>
      <c r="FB334" s="2">
        <f t="shared" si="200"/>
        <v>0</v>
      </c>
      <c r="FC334" s="2">
        <f t="shared" si="200"/>
        <v>0</v>
      </c>
      <c r="FD334" s="2">
        <f t="shared" si="200"/>
        <v>0</v>
      </c>
      <c r="FE334" s="2">
        <f t="shared" si="200"/>
        <v>0</v>
      </c>
      <c r="FF334" s="2">
        <f t="shared" si="200"/>
        <v>0</v>
      </c>
      <c r="FG334" s="2">
        <f t="shared" si="200"/>
        <v>0</v>
      </c>
      <c r="FH334" s="2">
        <f t="shared" si="200"/>
        <v>0</v>
      </c>
      <c r="FI334" s="2">
        <f t="shared" si="200"/>
        <v>0</v>
      </c>
      <c r="FJ334" s="2">
        <f t="shared" si="200"/>
        <v>0</v>
      </c>
      <c r="FK334" s="2">
        <f t="shared" si="200"/>
        <v>0</v>
      </c>
      <c r="FL334" s="2">
        <f t="shared" si="200"/>
        <v>0</v>
      </c>
      <c r="FM334" s="2">
        <f t="shared" si="200"/>
        <v>0</v>
      </c>
      <c r="FN334" s="2">
        <f t="shared" si="200"/>
        <v>0</v>
      </c>
      <c r="FO334" s="2">
        <f t="shared" si="200"/>
        <v>0</v>
      </c>
      <c r="FP334" s="2">
        <f t="shared" si="200"/>
        <v>0</v>
      </c>
      <c r="FQ334" s="2">
        <f t="shared" si="200"/>
        <v>0</v>
      </c>
      <c r="FR334" s="2">
        <f t="shared" si="200"/>
        <v>0</v>
      </c>
      <c r="FS334" s="2">
        <f t="shared" ref="FS334:GX334" si="201">FS355</f>
        <v>0</v>
      </c>
      <c r="FT334" s="2">
        <f t="shared" si="201"/>
        <v>0</v>
      </c>
      <c r="FU334" s="2">
        <f t="shared" si="201"/>
        <v>0</v>
      </c>
      <c r="FV334" s="2">
        <f t="shared" si="201"/>
        <v>0</v>
      </c>
      <c r="FW334" s="2">
        <f t="shared" si="201"/>
        <v>0</v>
      </c>
      <c r="FX334" s="2">
        <f t="shared" si="201"/>
        <v>0</v>
      </c>
      <c r="FY334" s="2">
        <f t="shared" si="201"/>
        <v>0</v>
      </c>
      <c r="FZ334" s="2">
        <f t="shared" si="201"/>
        <v>0</v>
      </c>
      <c r="GA334" s="2">
        <f t="shared" si="201"/>
        <v>0</v>
      </c>
      <c r="GB334" s="2">
        <f t="shared" si="201"/>
        <v>0</v>
      </c>
      <c r="GC334" s="2">
        <f t="shared" si="201"/>
        <v>0</v>
      </c>
      <c r="GD334" s="2">
        <f t="shared" si="201"/>
        <v>0</v>
      </c>
      <c r="GE334" s="2">
        <f t="shared" si="201"/>
        <v>0</v>
      </c>
      <c r="GF334" s="2">
        <f t="shared" si="201"/>
        <v>0</v>
      </c>
      <c r="GG334" s="2">
        <f t="shared" si="201"/>
        <v>0</v>
      </c>
      <c r="GH334" s="2">
        <f t="shared" si="201"/>
        <v>0</v>
      </c>
      <c r="GI334" s="2">
        <f t="shared" si="201"/>
        <v>0</v>
      </c>
      <c r="GJ334" s="2">
        <f t="shared" si="201"/>
        <v>0</v>
      </c>
      <c r="GK334" s="2">
        <f t="shared" si="201"/>
        <v>0</v>
      </c>
      <c r="GL334" s="2">
        <f t="shared" si="201"/>
        <v>0</v>
      </c>
      <c r="GM334" s="2">
        <f t="shared" si="201"/>
        <v>0</v>
      </c>
      <c r="GN334" s="2">
        <f t="shared" si="201"/>
        <v>0</v>
      </c>
      <c r="GO334" s="2">
        <f t="shared" si="201"/>
        <v>0</v>
      </c>
      <c r="GP334" s="2">
        <f t="shared" si="201"/>
        <v>0</v>
      </c>
      <c r="GQ334" s="2">
        <f t="shared" si="201"/>
        <v>0</v>
      </c>
      <c r="GR334" s="2">
        <f t="shared" si="201"/>
        <v>0</v>
      </c>
      <c r="GS334" s="2">
        <f t="shared" si="201"/>
        <v>0</v>
      </c>
      <c r="GT334" s="2">
        <f t="shared" si="201"/>
        <v>0</v>
      </c>
      <c r="GU334" s="2">
        <f t="shared" si="201"/>
        <v>0</v>
      </c>
      <c r="GV334" s="2">
        <f t="shared" si="201"/>
        <v>0</v>
      </c>
      <c r="GW334" s="2">
        <f t="shared" si="201"/>
        <v>0</v>
      </c>
      <c r="GX334" s="2">
        <f t="shared" si="201"/>
        <v>0</v>
      </c>
    </row>
    <row r="336" spans="1:245" x14ac:dyDescent="0.2">
      <c r="A336">
        <v>17</v>
      </c>
      <c r="B336">
        <v>1</v>
      </c>
      <c r="C336">
        <f>ROW(SmtRes!A187)</f>
        <v>187</v>
      </c>
      <c r="D336">
        <f>ROW(EtalonRes!A187)</f>
        <v>187</v>
      </c>
      <c r="E336" t="s">
        <v>248</v>
      </c>
      <c r="F336" t="s">
        <v>249</v>
      </c>
      <c r="G336" t="s">
        <v>250</v>
      </c>
      <c r="H336" t="s">
        <v>251</v>
      </c>
      <c r="I336">
        <v>10</v>
      </c>
      <c r="J336">
        <v>0</v>
      </c>
      <c r="K336">
        <v>10</v>
      </c>
      <c r="O336">
        <f t="shared" ref="O336:O353" si="202">ROUND(CP336,2)</f>
        <v>6403.5</v>
      </c>
      <c r="P336">
        <f t="shared" ref="P336:P353" si="203">ROUND(CQ336*I336,2)</f>
        <v>177.6</v>
      </c>
      <c r="Q336">
        <f t="shared" ref="Q336:Q353" si="204">ROUND(CR336*I336,2)</f>
        <v>0</v>
      </c>
      <c r="R336">
        <f t="shared" ref="R336:R353" si="205">ROUND(CS336*I336,2)</f>
        <v>0</v>
      </c>
      <c r="S336">
        <f t="shared" ref="S336:S353" si="206">ROUND(CT336*I336,2)</f>
        <v>6225.9</v>
      </c>
      <c r="T336">
        <f t="shared" ref="T336:T353" si="207">ROUND(CU336*I336,2)</f>
        <v>0</v>
      </c>
      <c r="U336">
        <f t="shared" ref="U336:U353" si="208">CV336*I336</f>
        <v>7.8000000000000007</v>
      </c>
      <c r="V336">
        <f t="shared" ref="V336:V353" si="209">CW336*I336</f>
        <v>0</v>
      </c>
      <c r="W336">
        <f t="shared" ref="W336:W353" si="210">ROUND(CX336*I336,2)</f>
        <v>0</v>
      </c>
      <c r="X336">
        <f t="shared" ref="X336:X353" si="211">ROUND(CY336,2)</f>
        <v>4358.13</v>
      </c>
      <c r="Y336">
        <f t="shared" ref="Y336:Y353" si="212">ROUND(CZ336,2)</f>
        <v>622.59</v>
      </c>
      <c r="AA336">
        <v>63640748</v>
      </c>
      <c r="AB336">
        <f t="shared" ref="AB336:AB353" si="213">ROUND((AC336+AD336+AF336),6)</f>
        <v>640.35</v>
      </c>
      <c r="AC336">
        <f t="shared" ref="AC336:AC341" si="214">ROUND(((ES336*3)),6)</f>
        <v>17.760000000000002</v>
      </c>
      <c r="AD336">
        <f t="shared" ref="AD336:AD341" si="215">ROUND(((((ET336*3))-((EU336*3)))+AE336),6)</f>
        <v>0</v>
      </c>
      <c r="AE336">
        <f t="shared" ref="AE336:AF341" si="216">ROUND(((EU336*3)),6)</f>
        <v>0</v>
      </c>
      <c r="AF336">
        <f t="shared" si="216"/>
        <v>622.59</v>
      </c>
      <c r="AG336">
        <f t="shared" ref="AG336:AG353" si="217">ROUND((AP336),6)</f>
        <v>0</v>
      </c>
      <c r="AH336">
        <f t="shared" ref="AH336:AI341" si="218">((EW336*3))</f>
        <v>0.78</v>
      </c>
      <c r="AI336">
        <f t="shared" si="218"/>
        <v>0</v>
      </c>
      <c r="AJ336">
        <f t="shared" ref="AJ336:AJ353" si="219">(AS336)</f>
        <v>0</v>
      </c>
      <c r="AK336">
        <v>213.45</v>
      </c>
      <c r="AL336">
        <v>5.92</v>
      </c>
      <c r="AM336">
        <v>0</v>
      </c>
      <c r="AN336">
        <v>0</v>
      </c>
      <c r="AO336">
        <v>207.53</v>
      </c>
      <c r="AP336">
        <v>0</v>
      </c>
      <c r="AQ336">
        <v>0.26</v>
      </c>
      <c r="AR336">
        <v>0</v>
      </c>
      <c r="AS336">
        <v>0</v>
      </c>
      <c r="AT336">
        <v>70</v>
      </c>
      <c r="AU336">
        <v>10</v>
      </c>
      <c r="AV336">
        <v>1</v>
      </c>
      <c r="AW336">
        <v>1</v>
      </c>
      <c r="AZ336">
        <v>1</v>
      </c>
      <c r="BA336">
        <v>1</v>
      </c>
      <c r="BB336">
        <v>1</v>
      </c>
      <c r="BC336">
        <v>1</v>
      </c>
      <c r="BD336" t="s">
        <v>3</v>
      </c>
      <c r="BE336" t="s">
        <v>3</v>
      </c>
      <c r="BF336" t="s">
        <v>3</v>
      </c>
      <c r="BG336" t="s">
        <v>3</v>
      </c>
      <c r="BH336">
        <v>0</v>
      </c>
      <c r="BI336">
        <v>4</v>
      </c>
      <c r="BJ336" t="s">
        <v>252</v>
      </c>
      <c r="BM336">
        <v>0</v>
      </c>
      <c r="BN336">
        <v>0</v>
      </c>
      <c r="BO336" t="s">
        <v>3</v>
      </c>
      <c r="BP336">
        <v>0</v>
      </c>
      <c r="BQ336">
        <v>1</v>
      </c>
      <c r="BR336">
        <v>0</v>
      </c>
      <c r="BS336">
        <v>1</v>
      </c>
      <c r="BT336">
        <v>1</v>
      </c>
      <c r="BU336">
        <v>1</v>
      </c>
      <c r="BV336">
        <v>1</v>
      </c>
      <c r="BW336">
        <v>1</v>
      </c>
      <c r="BX336">
        <v>1</v>
      </c>
      <c r="BY336" t="s">
        <v>3</v>
      </c>
      <c r="BZ336">
        <v>70</v>
      </c>
      <c r="CA336">
        <v>10</v>
      </c>
      <c r="CB336" t="s">
        <v>3</v>
      </c>
      <c r="CE336">
        <v>0</v>
      </c>
      <c r="CF336">
        <v>0</v>
      </c>
      <c r="CG336">
        <v>0</v>
      </c>
      <c r="CM336">
        <v>0</v>
      </c>
      <c r="CN336" t="s">
        <v>3</v>
      </c>
      <c r="CO336">
        <v>0</v>
      </c>
      <c r="CP336">
        <f t="shared" ref="CP336:CP353" si="220">(P336+Q336+S336)</f>
        <v>6403.5</v>
      </c>
      <c r="CQ336">
        <f t="shared" ref="CQ336:CQ353" si="221">(AC336*BC336*AW336)</f>
        <v>17.760000000000002</v>
      </c>
      <c r="CR336">
        <f t="shared" ref="CR336:CR341" si="222">(((((ET336*3))*BB336-((EU336*3))*BS336)+AE336*BS336)*AV336)</f>
        <v>0</v>
      </c>
      <c r="CS336">
        <f t="shared" ref="CS336:CS353" si="223">(AE336*BS336*AV336)</f>
        <v>0</v>
      </c>
      <c r="CT336">
        <f t="shared" ref="CT336:CT353" si="224">(AF336*BA336*AV336)</f>
        <v>622.59</v>
      </c>
      <c r="CU336">
        <f t="shared" ref="CU336:CU353" si="225">AG336</f>
        <v>0</v>
      </c>
      <c r="CV336">
        <f t="shared" ref="CV336:CV353" si="226">(AH336*AV336)</f>
        <v>0.78</v>
      </c>
      <c r="CW336">
        <f t="shared" ref="CW336:CW353" si="227">AI336</f>
        <v>0</v>
      </c>
      <c r="CX336">
        <f t="shared" ref="CX336:CX353" si="228">AJ336</f>
        <v>0</v>
      </c>
      <c r="CY336">
        <f t="shared" ref="CY336:CY353" si="229">((S336*BZ336)/100)</f>
        <v>4358.13</v>
      </c>
      <c r="CZ336">
        <f t="shared" ref="CZ336:CZ353" si="230">((S336*CA336)/100)</f>
        <v>622.59</v>
      </c>
      <c r="DC336" t="s">
        <v>3</v>
      </c>
      <c r="DD336" t="s">
        <v>27</v>
      </c>
      <c r="DE336" t="s">
        <v>27</v>
      </c>
      <c r="DF336" t="s">
        <v>27</v>
      </c>
      <c r="DG336" t="s">
        <v>27</v>
      </c>
      <c r="DH336" t="s">
        <v>3</v>
      </c>
      <c r="DI336" t="s">
        <v>27</v>
      </c>
      <c r="DJ336" t="s">
        <v>27</v>
      </c>
      <c r="DK336" t="s">
        <v>3</v>
      </c>
      <c r="DL336" t="s">
        <v>3</v>
      </c>
      <c r="DM336" t="s">
        <v>3</v>
      </c>
      <c r="DN336">
        <v>0</v>
      </c>
      <c r="DO336">
        <v>0</v>
      </c>
      <c r="DP336">
        <v>1</v>
      </c>
      <c r="DQ336">
        <v>1</v>
      </c>
      <c r="DU336">
        <v>1013</v>
      </c>
      <c r="DV336" t="s">
        <v>251</v>
      </c>
      <c r="DW336" t="s">
        <v>251</v>
      </c>
      <c r="DX336">
        <v>1</v>
      </c>
      <c r="DZ336" t="s">
        <v>3</v>
      </c>
      <c r="EA336" t="s">
        <v>3</v>
      </c>
      <c r="EB336" t="s">
        <v>3</v>
      </c>
      <c r="EC336" t="s">
        <v>3</v>
      </c>
      <c r="EE336">
        <v>63408733</v>
      </c>
      <c r="EF336">
        <v>1</v>
      </c>
      <c r="EG336" t="s">
        <v>28</v>
      </c>
      <c r="EH336">
        <v>0</v>
      </c>
      <c r="EI336" t="s">
        <v>3</v>
      </c>
      <c r="EJ336">
        <v>4</v>
      </c>
      <c r="EK336">
        <v>0</v>
      </c>
      <c r="EL336" t="s">
        <v>29</v>
      </c>
      <c r="EM336" t="s">
        <v>30</v>
      </c>
      <c r="EO336" t="s">
        <v>3</v>
      </c>
      <c r="EQ336">
        <v>1572864</v>
      </c>
      <c r="ER336">
        <v>213.45</v>
      </c>
      <c r="ES336">
        <v>5.92</v>
      </c>
      <c r="ET336">
        <v>0</v>
      </c>
      <c r="EU336">
        <v>0</v>
      </c>
      <c r="EV336">
        <v>207.53</v>
      </c>
      <c r="EW336">
        <v>0.26</v>
      </c>
      <c r="EX336">
        <v>0</v>
      </c>
      <c r="EY336">
        <v>0</v>
      </c>
      <c r="FQ336">
        <v>0</v>
      </c>
      <c r="FR336">
        <v>0</v>
      </c>
      <c r="FS336">
        <v>0</v>
      </c>
      <c r="FX336">
        <v>70</v>
      </c>
      <c r="FY336">
        <v>10</v>
      </c>
      <c r="GA336" t="s">
        <v>3</v>
      </c>
      <c r="GD336">
        <v>0</v>
      </c>
      <c r="GF336">
        <v>2022079271</v>
      </c>
      <c r="GG336">
        <v>2</v>
      </c>
      <c r="GH336">
        <v>1</v>
      </c>
      <c r="GI336">
        <v>-2</v>
      </c>
      <c r="GJ336">
        <v>0</v>
      </c>
      <c r="GK336">
        <f>ROUND(R336*(R12)/100,2)</f>
        <v>0</v>
      </c>
      <c r="GL336">
        <f t="shared" ref="GL336:GL353" si="231">ROUND(IF(AND(BH336=3,BI336=3,FS336&lt;&gt;0),P336,0),2)</f>
        <v>0</v>
      </c>
      <c r="GM336">
        <f t="shared" ref="GM336:GM353" si="232">ROUND(O336+X336+Y336+GK336,2)+GX336</f>
        <v>11384.22</v>
      </c>
      <c r="GN336">
        <f t="shared" ref="GN336:GN353" si="233">IF(OR(BI336=0,BI336=1),GM336-GX336,0)</f>
        <v>0</v>
      </c>
      <c r="GO336">
        <f t="shared" ref="GO336:GO353" si="234">IF(BI336=2,GM336-GX336,0)</f>
        <v>0</v>
      </c>
      <c r="GP336">
        <f t="shared" ref="GP336:GP353" si="235">IF(BI336=4,GM336-GX336,0)</f>
        <v>11384.22</v>
      </c>
      <c r="GR336">
        <v>0</v>
      </c>
      <c r="GS336">
        <v>3</v>
      </c>
      <c r="GT336">
        <v>0</v>
      </c>
      <c r="GU336" t="s">
        <v>3</v>
      </c>
      <c r="GV336">
        <f t="shared" ref="GV336:GV353" si="236">ROUND((GT336),6)</f>
        <v>0</v>
      </c>
      <c r="GW336">
        <v>1</v>
      </c>
      <c r="GX336">
        <f t="shared" ref="GX336:GX353" si="237">ROUND(HC336*I336,2)</f>
        <v>0</v>
      </c>
      <c r="HA336">
        <v>0</v>
      </c>
      <c r="HB336">
        <v>0</v>
      </c>
      <c r="HC336">
        <f t="shared" ref="HC336:HC353" si="238">GV336*GW336</f>
        <v>0</v>
      </c>
      <c r="HE336" t="s">
        <v>3</v>
      </c>
      <c r="HF336" t="s">
        <v>3</v>
      </c>
      <c r="HM336" t="s">
        <v>3</v>
      </c>
      <c r="HN336" t="s">
        <v>3</v>
      </c>
      <c r="HO336" t="s">
        <v>3</v>
      </c>
      <c r="HP336" t="s">
        <v>3</v>
      </c>
      <c r="HQ336" t="s">
        <v>3</v>
      </c>
      <c r="HS336">
        <v>0</v>
      </c>
      <c r="IK336">
        <v>0</v>
      </c>
    </row>
    <row r="337" spans="1:245" x14ac:dyDescent="0.2">
      <c r="A337">
        <v>17</v>
      </c>
      <c r="B337">
        <v>1</v>
      </c>
      <c r="C337">
        <f>ROW(SmtRes!A190)</f>
        <v>190</v>
      </c>
      <c r="D337">
        <f>ROW(EtalonRes!A190)</f>
        <v>190</v>
      </c>
      <c r="E337" t="s">
        <v>253</v>
      </c>
      <c r="F337" t="s">
        <v>46</v>
      </c>
      <c r="G337" t="s">
        <v>254</v>
      </c>
      <c r="H337" t="s">
        <v>25</v>
      </c>
      <c r="I337">
        <v>10</v>
      </c>
      <c r="J337">
        <v>0</v>
      </c>
      <c r="K337">
        <v>10</v>
      </c>
      <c r="O337">
        <f t="shared" si="202"/>
        <v>8207.1</v>
      </c>
      <c r="P337">
        <f t="shared" si="203"/>
        <v>39</v>
      </c>
      <c r="Q337">
        <f t="shared" si="204"/>
        <v>0</v>
      </c>
      <c r="R337">
        <f t="shared" si="205"/>
        <v>0</v>
      </c>
      <c r="S337">
        <f t="shared" si="206"/>
        <v>8168.1</v>
      </c>
      <c r="T337">
        <f t="shared" si="207"/>
        <v>0</v>
      </c>
      <c r="U337">
        <f t="shared" si="208"/>
        <v>12.6</v>
      </c>
      <c r="V337">
        <f t="shared" si="209"/>
        <v>0</v>
      </c>
      <c r="W337">
        <f t="shared" si="210"/>
        <v>0</v>
      </c>
      <c r="X337">
        <f t="shared" si="211"/>
        <v>5717.67</v>
      </c>
      <c r="Y337">
        <f t="shared" si="212"/>
        <v>816.81</v>
      </c>
      <c r="AA337">
        <v>63640748</v>
      </c>
      <c r="AB337">
        <f t="shared" si="213"/>
        <v>820.71</v>
      </c>
      <c r="AC337">
        <f t="shared" si="214"/>
        <v>3.9</v>
      </c>
      <c r="AD337">
        <f t="shared" si="215"/>
        <v>0</v>
      </c>
      <c r="AE337">
        <f t="shared" si="216"/>
        <v>0</v>
      </c>
      <c r="AF337">
        <f t="shared" si="216"/>
        <v>816.81</v>
      </c>
      <c r="AG337">
        <f t="shared" si="217"/>
        <v>0</v>
      </c>
      <c r="AH337">
        <f t="shared" si="218"/>
        <v>1.26</v>
      </c>
      <c r="AI337">
        <f t="shared" si="218"/>
        <v>0</v>
      </c>
      <c r="AJ337">
        <f t="shared" si="219"/>
        <v>0</v>
      </c>
      <c r="AK337">
        <v>273.57</v>
      </c>
      <c r="AL337">
        <v>1.3</v>
      </c>
      <c r="AM337">
        <v>0</v>
      </c>
      <c r="AN337">
        <v>0</v>
      </c>
      <c r="AO337">
        <v>272.27</v>
      </c>
      <c r="AP337">
        <v>0</v>
      </c>
      <c r="AQ337">
        <v>0.42</v>
      </c>
      <c r="AR337">
        <v>0</v>
      </c>
      <c r="AS337">
        <v>0</v>
      </c>
      <c r="AT337">
        <v>70</v>
      </c>
      <c r="AU337">
        <v>10</v>
      </c>
      <c r="AV337">
        <v>1</v>
      </c>
      <c r="AW337">
        <v>1</v>
      </c>
      <c r="AZ337">
        <v>1</v>
      </c>
      <c r="BA337">
        <v>1</v>
      </c>
      <c r="BB337">
        <v>1</v>
      </c>
      <c r="BC337">
        <v>1</v>
      </c>
      <c r="BD337" t="s">
        <v>3</v>
      </c>
      <c r="BE337" t="s">
        <v>3</v>
      </c>
      <c r="BF337" t="s">
        <v>3</v>
      </c>
      <c r="BG337" t="s">
        <v>3</v>
      </c>
      <c r="BH337">
        <v>0</v>
      </c>
      <c r="BI337">
        <v>4</v>
      </c>
      <c r="BJ337" t="s">
        <v>48</v>
      </c>
      <c r="BM337">
        <v>0</v>
      </c>
      <c r="BN337">
        <v>0</v>
      </c>
      <c r="BO337" t="s">
        <v>3</v>
      </c>
      <c r="BP337">
        <v>0</v>
      </c>
      <c r="BQ337">
        <v>1</v>
      </c>
      <c r="BR337">
        <v>0</v>
      </c>
      <c r="BS337">
        <v>1</v>
      </c>
      <c r="BT337">
        <v>1</v>
      </c>
      <c r="BU337">
        <v>1</v>
      </c>
      <c r="BV337">
        <v>1</v>
      </c>
      <c r="BW337">
        <v>1</v>
      </c>
      <c r="BX337">
        <v>1</v>
      </c>
      <c r="BY337" t="s">
        <v>3</v>
      </c>
      <c r="BZ337">
        <v>70</v>
      </c>
      <c r="CA337">
        <v>10</v>
      </c>
      <c r="CB337" t="s">
        <v>3</v>
      </c>
      <c r="CE337">
        <v>0</v>
      </c>
      <c r="CF337">
        <v>0</v>
      </c>
      <c r="CG337">
        <v>0</v>
      </c>
      <c r="CM337">
        <v>0</v>
      </c>
      <c r="CN337" t="s">
        <v>3</v>
      </c>
      <c r="CO337">
        <v>0</v>
      </c>
      <c r="CP337">
        <f t="shared" si="220"/>
        <v>8207.1</v>
      </c>
      <c r="CQ337">
        <f t="shared" si="221"/>
        <v>3.9</v>
      </c>
      <c r="CR337">
        <f t="shared" si="222"/>
        <v>0</v>
      </c>
      <c r="CS337">
        <f t="shared" si="223"/>
        <v>0</v>
      </c>
      <c r="CT337">
        <f t="shared" si="224"/>
        <v>816.81</v>
      </c>
      <c r="CU337">
        <f t="shared" si="225"/>
        <v>0</v>
      </c>
      <c r="CV337">
        <f t="shared" si="226"/>
        <v>1.26</v>
      </c>
      <c r="CW337">
        <f t="shared" si="227"/>
        <v>0</v>
      </c>
      <c r="CX337">
        <f t="shared" si="228"/>
        <v>0</v>
      </c>
      <c r="CY337">
        <f t="shared" si="229"/>
        <v>5717.67</v>
      </c>
      <c r="CZ337">
        <f t="shared" si="230"/>
        <v>816.81</v>
      </c>
      <c r="DC337" t="s">
        <v>3</v>
      </c>
      <c r="DD337" t="s">
        <v>27</v>
      </c>
      <c r="DE337" t="s">
        <v>27</v>
      </c>
      <c r="DF337" t="s">
        <v>27</v>
      </c>
      <c r="DG337" t="s">
        <v>27</v>
      </c>
      <c r="DH337" t="s">
        <v>3</v>
      </c>
      <c r="DI337" t="s">
        <v>27</v>
      </c>
      <c r="DJ337" t="s">
        <v>27</v>
      </c>
      <c r="DK337" t="s">
        <v>3</v>
      </c>
      <c r="DL337" t="s">
        <v>3</v>
      </c>
      <c r="DM337" t="s">
        <v>3</v>
      </c>
      <c r="DN337">
        <v>0</v>
      </c>
      <c r="DO337">
        <v>0</v>
      </c>
      <c r="DP337">
        <v>1</v>
      </c>
      <c r="DQ337">
        <v>1</v>
      </c>
      <c r="DU337">
        <v>1010</v>
      </c>
      <c r="DV337" t="s">
        <v>25</v>
      </c>
      <c r="DW337" t="s">
        <v>25</v>
      </c>
      <c r="DX337">
        <v>1</v>
      </c>
      <c r="DZ337" t="s">
        <v>3</v>
      </c>
      <c r="EA337" t="s">
        <v>3</v>
      </c>
      <c r="EB337" t="s">
        <v>3</v>
      </c>
      <c r="EC337" t="s">
        <v>3</v>
      </c>
      <c r="EE337">
        <v>63408733</v>
      </c>
      <c r="EF337">
        <v>1</v>
      </c>
      <c r="EG337" t="s">
        <v>28</v>
      </c>
      <c r="EH337">
        <v>0</v>
      </c>
      <c r="EI337" t="s">
        <v>3</v>
      </c>
      <c r="EJ337">
        <v>4</v>
      </c>
      <c r="EK337">
        <v>0</v>
      </c>
      <c r="EL337" t="s">
        <v>29</v>
      </c>
      <c r="EM337" t="s">
        <v>30</v>
      </c>
      <c r="EO337" t="s">
        <v>3</v>
      </c>
      <c r="EQ337">
        <v>1572864</v>
      </c>
      <c r="ER337">
        <v>273.57</v>
      </c>
      <c r="ES337">
        <v>1.3</v>
      </c>
      <c r="ET337">
        <v>0</v>
      </c>
      <c r="EU337">
        <v>0</v>
      </c>
      <c r="EV337">
        <v>272.27</v>
      </c>
      <c r="EW337">
        <v>0.42</v>
      </c>
      <c r="EX337">
        <v>0</v>
      </c>
      <c r="EY337">
        <v>0</v>
      </c>
      <c r="FQ337">
        <v>0</v>
      </c>
      <c r="FR337">
        <v>0</v>
      </c>
      <c r="FS337">
        <v>0</v>
      </c>
      <c r="FX337">
        <v>70</v>
      </c>
      <c r="FY337">
        <v>10</v>
      </c>
      <c r="GA337" t="s">
        <v>3</v>
      </c>
      <c r="GD337">
        <v>0</v>
      </c>
      <c r="GF337">
        <v>-943883930</v>
      </c>
      <c r="GG337">
        <v>2</v>
      </c>
      <c r="GH337">
        <v>1</v>
      </c>
      <c r="GI337">
        <v>-2</v>
      </c>
      <c r="GJ337">
        <v>0</v>
      </c>
      <c r="GK337">
        <f>ROUND(R337*(R12)/100,2)</f>
        <v>0</v>
      </c>
      <c r="GL337">
        <f t="shared" si="231"/>
        <v>0</v>
      </c>
      <c r="GM337">
        <f t="shared" si="232"/>
        <v>14741.58</v>
      </c>
      <c r="GN337">
        <f t="shared" si="233"/>
        <v>0</v>
      </c>
      <c r="GO337">
        <f t="shared" si="234"/>
        <v>0</v>
      </c>
      <c r="GP337">
        <f t="shared" si="235"/>
        <v>14741.58</v>
      </c>
      <c r="GR337">
        <v>0</v>
      </c>
      <c r="GS337">
        <v>3</v>
      </c>
      <c r="GT337">
        <v>0</v>
      </c>
      <c r="GU337" t="s">
        <v>3</v>
      </c>
      <c r="GV337">
        <f t="shared" si="236"/>
        <v>0</v>
      </c>
      <c r="GW337">
        <v>1</v>
      </c>
      <c r="GX337">
        <f t="shared" si="237"/>
        <v>0</v>
      </c>
      <c r="HA337">
        <v>0</v>
      </c>
      <c r="HB337">
        <v>0</v>
      </c>
      <c r="HC337">
        <f t="shared" si="238"/>
        <v>0</v>
      </c>
      <c r="HE337" t="s">
        <v>3</v>
      </c>
      <c r="HF337" t="s">
        <v>3</v>
      </c>
      <c r="HM337" t="s">
        <v>3</v>
      </c>
      <c r="HN337" t="s">
        <v>3</v>
      </c>
      <c r="HO337" t="s">
        <v>3</v>
      </c>
      <c r="HP337" t="s">
        <v>3</v>
      </c>
      <c r="HQ337" t="s">
        <v>3</v>
      </c>
      <c r="HS337">
        <v>0</v>
      </c>
      <c r="IK337">
        <v>0</v>
      </c>
    </row>
    <row r="338" spans="1:245" x14ac:dyDescent="0.2">
      <c r="A338">
        <v>17</v>
      </c>
      <c r="B338">
        <v>1</v>
      </c>
      <c r="C338">
        <f>ROW(SmtRes!A194)</f>
        <v>194</v>
      </c>
      <c r="D338">
        <f>ROW(EtalonRes!A194)</f>
        <v>194</v>
      </c>
      <c r="E338" t="s">
        <v>255</v>
      </c>
      <c r="F338" t="s">
        <v>256</v>
      </c>
      <c r="G338" t="s">
        <v>257</v>
      </c>
      <c r="H338" t="s">
        <v>25</v>
      </c>
      <c r="I338">
        <v>9</v>
      </c>
      <c r="J338">
        <v>0</v>
      </c>
      <c r="K338">
        <v>9</v>
      </c>
      <c r="O338">
        <f t="shared" si="202"/>
        <v>1429.92</v>
      </c>
      <c r="P338">
        <f t="shared" si="203"/>
        <v>52.11</v>
      </c>
      <c r="Q338">
        <f t="shared" si="204"/>
        <v>372.06</v>
      </c>
      <c r="R338">
        <f t="shared" si="205"/>
        <v>224.37</v>
      </c>
      <c r="S338">
        <f t="shared" si="206"/>
        <v>1005.75</v>
      </c>
      <c r="T338">
        <f t="shared" si="207"/>
        <v>0</v>
      </c>
      <c r="U338">
        <f t="shared" si="208"/>
        <v>1.35</v>
      </c>
      <c r="V338">
        <f t="shared" si="209"/>
        <v>0</v>
      </c>
      <c r="W338">
        <f t="shared" si="210"/>
        <v>0</v>
      </c>
      <c r="X338">
        <f t="shared" si="211"/>
        <v>704.03</v>
      </c>
      <c r="Y338">
        <f t="shared" si="212"/>
        <v>100.58</v>
      </c>
      <c r="AA338">
        <v>63640748</v>
      </c>
      <c r="AB338">
        <f t="shared" si="213"/>
        <v>158.88</v>
      </c>
      <c r="AC338">
        <f t="shared" si="214"/>
        <v>5.79</v>
      </c>
      <c r="AD338">
        <f t="shared" si="215"/>
        <v>41.34</v>
      </c>
      <c r="AE338">
        <f t="shared" si="216"/>
        <v>24.93</v>
      </c>
      <c r="AF338">
        <f t="shared" si="216"/>
        <v>111.75</v>
      </c>
      <c r="AG338">
        <f t="shared" si="217"/>
        <v>0</v>
      </c>
      <c r="AH338">
        <f t="shared" si="218"/>
        <v>0.15000000000000002</v>
      </c>
      <c r="AI338">
        <f t="shared" si="218"/>
        <v>0</v>
      </c>
      <c r="AJ338">
        <f t="shared" si="219"/>
        <v>0</v>
      </c>
      <c r="AK338">
        <v>52.96</v>
      </c>
      <c r="AL338">
        <v>1.93</v>
      </c>
      <c r="AM338">
        <v>13.78</v>
      </c>
      <c r="AN338">
        <v>8.31</v>
      </c>
      <c r="AO338">
        <v>37.25</v>
      </c>
      <c r="AP338">
        <v>0</v>
      </c>
      <c r="AQ338">
        <v>0.05</v>
      </c>
      <c r="AR338">
        <v>0</v>
      </c>
      <c r="AS338">
        <v>0</v>
      </c>
      <c r="AT338">
        <v>70</v>
      </c>
      <c r="AU338">
        <v>10</v>
      </c>
      <c r="AV338">
        <v>1</v>
      </c>
      <c r="AW338">
        <v>1</v>
      </c>
      <c r="AZ338">
        <v>1</v>
      </c>
      <c r="BA338">
        <v>1</v>
      </c>
      <c r="BB338">
        <v>1</v>
      </c>
      <c r="BC338">
        <v>1</v>
      </c>
      <c r="BD338" t="s">
        <v>3</v>
      </c>
      <c r="BE338" t="s">
        <v>3</v>
      </c>
      <c r="BF338" t="s">
        <v>3</v>
      </c>
      <c r="BG338" t="s">
        <v>3</v>
      </c>
      <c r="BH338">
        <v>0</v>
      </c>
      <c r="BI338">
        <v>4</v>
      </c>
      <c r="BJ338" t="s">
        <v>258</v>
      </c>
      <c r="BM338">
        <v>0</v>
      </c>
      <c r="BN338">
        <v>0</v>
      </c>
      <c r="BO338" t="s">
        <v>3</v>
      </c>
      <c r="BP338">
        <v>0</v>
      </c>
      <c r="BQ338">
        <v>1</v>
      </c>
      <c r="BR338">
        <v>0</v>
      </c>
      <c r="BS338">
        <v>1</v>
      </c>
      <c r="BT338">
        <v>1</v>
      </c>
      <c r="BU338">
        <v>1</v>
      </c>
      <c r="BV338">
        <v>1</v>
      </c>
      <c r="BW338">
        <v>1</v>
      </c>
      <c r="BX338">
        <v>1</v>
      </c>
      <c r="BY338" t="s">
        <v>3</v>
      </c>
      <c r="BZ338">
        <v>70</v>
      </c>
      <c r="CA338">
        <v>10</v>
      </c>
      <c r="CB338" t="s">
        <v>3</v>
      </c>
      <c r="CE338">
        <v>0</v>
      </c>
      <c r="CF338">
        <v>0</v>
      </c>
      <c r="CG338">
        <v>0</v>
      </c>
      <c r="CM338">
        <v>0</v>
      </c>
      <c r="CN338" t="s">
        <v>3</v>
      </c>
      <c r="CO338">
        <v>0</v>
      </c>
      <c r="CP338">
        <f t="shared" si="220"/>
        <v>1429.92</v>
      </c>
      <c r="CQ338">
        <f t="shared" si="221"/>
        <v>5.79</v>
      </c>
      <c r="CR338">
        <f t="shared" si="222"/>
        <v>41.339999999999996</v>
      </c>
      <c r="CS338">
        <f t="shared" si="223"/>
        <v>24.93</v>
      </c>
      <c r="CT338">
        <f t="shared" si="224"/>
        <v>111.75</v>
      </c>
      <c r="CU338">
        <f t="shared" si="225"/>
        <v>0</v>
      </c>
      <c r="CV338">
        <f t="shared" si="226"/>
        <v>0.15000000000000002</v>
      </c>
      <c r="CW338">
        <f t="shared" si="227"/>
        <v>0</v>
      </c>
      <c r="CX338">
        <f t="shared" si="228"/>
        <v>0</v>
      </c>
      <c r="CY338">
        <f t="shared" si="229"/>
        <v>704.02499999999998</v>
      </c>
      <c r="CZ338">
        <f t="shared" si="230"/>
        <v>100.575</v>
      </c>
      <c r="DC338" t="s">
        <v>3</v>
      </c>
      <c r="DD338" t="s">
        <v>27</v>
      </c>
      <c r="DE338" t="s">
        <v>27</v>
      </c>
      <c r="DF338" t="s">
        <v>27</v>
      </c>
      <c r="DG338" t="s">
        <v>27</v>
      </c>
      <c r="DH338" t="s">
        <v>3</v>
      </c>
      <c r="DI338" t="s">
        <v>27</v>
      </c>
      <c r="DJ338" t="s">
        <v>27</v>
      </c>
      <c r="DK338" t="s">
        <v>3</v>
      </c>
      <c r="DL338" t="s">
        <v>3</v>
      </c>
      <c r="DM338" t="s">
        <v>3</v>
      </c>
      <c r="DN338">
        <v>0</v>
      </c>
      <c r="DO338">
        <v>0</v>
      </c>
      <c r="DP338">
        <v>1</v>
      </c>
      <c r="DQ338">
        <v>1</v>
      </c>
      <c r="DU338">
        <v>1010</v>
      </c>
      <c r="DV338" t="s">
        <v>25</v>
      </c>
      <c r="DW338" t="s">
        <v>25</v>
      </c>
      <c r="DX338">
        <v>1</v>
      </c>
      <c r="DZ338" t="s">
        <v>3</v>
      </c>
      <c r="EA338" t="s">
        <v>3</v>
      </c>
      <c r="EB338" t="s">
        <v>3</v>
      </c>
      <c r="EC338" t="s">
        <v>3</v>
      </c>
      <c r="EE338">
        <v>63408733</v>
      </c>
      <c r="EF338">
        <v>1</v>
      </c>
      <c r="EG338" t="s">
        <v>28</v>
      </c>
      <c r="EH338">
        <v>0</v>
      </c>
      <c r="EI338" t="s">
        <v>3</v>
      </c>
      <c r="EJ338">
        <v>4</v>
      </c>
      <c r="EK338">
        <v>0</v>
      </c>
      <c r="EL338" t="s">
        <v>29</v>
      </c>
      <c r="EM338" t="s">
        <v>30</v>
      </c>
      <c r="EO338" t="s">
        <v>3</v>
      </c>
      <c r="EQ338">
        <v>1572864</v>
      </c>
      <c r="ER338">
        <v>52.96</v>
      </c>
      <c r="ES338">
        <v>1.93</v>
      </c>
      <c r="ET338">
        <v>13.78</v>
      </c>
      <c r="EU338">
        <v>8.31</v>
      </c>
      <c r="EV338">
        <v>37.25</v>
      </c>
      <c r="EW338">
        <v>0.05</v>
      </c>
      <c r="EX338">
        <v>0</v>
      </c>
      <c r="EY338">
        <v>0</v>
      </c>
      <c r="FQ338">
        <v>0</v>
      </c>
      <c r="FR338">
        <v>0</v>
      </c>
      <c r="FS338">
        <v>0</v>
      </c>
      <c r="FX338">
        <v>70</v>
      </c>
      <c r="FY338">
        <v>10</v>
      </c>
      <c r="GA338" t="s">
        <v>3</v>
      </c>
      <c r="GD338">
        <v>0</v>
      </c>
      <c r="GF338">
        <v>-1819154722</v>
      </c>
      <c r="GG338">
        <v>2</v>
      </c>
      <c r="GH338">
        <v>1</v>
      </c>
      <c r="GI338">
        <v>-2</v>
      </c>
      <c r="GJ338">
        <v>0</v>
      </c>
      <c r="GK338">
        <f>ROUND(R338*(R12)/100,2)</f>
        <v>242.32</v>
      </c>
      <c r="GL338">
        <f t="shared" si="231"/>
        <v>0</v>
      </c>
      <c r="GM338">
        <f t="shared" si="232"/>
        <v>2476.85</v>
      </c>
      <c r="GN338">
        <f t="shared" si="233"/>
        <v>0</v>
      </c>
      <c r="GO338">
        <f t="shared" si="234"/>
        <v>0</v>
      </c>
      <c r="GP338">
        <f t="shared" si="235"/>
        <v>2476.85</v>
      </c>
      <c r="GR338">
        <v>0</v>
      </c>
      <c r="GS338">
        <v>3</v>
      </c>
      <c r="GT338">
        <v>0</v>
      </c>
      <c r="GU338" t="s">
        <v>3</v>
      </c>
      <c r="GV338">
        <f t="shared" si="236"/>
        <v>0</v>
      </c>
      <c r="GW338">
        <v>1</v>
      </c>
      <c r="GX338">
        <f t="shared" si="237"/>
        <v>0</v>
      </c>
      <c r="HA338">
        <v>0</v>
      </c>
      <c r="HB338">
        <v>0</v>
      </c>
      <c r="HC338">
        <f t="shared" si="238"/>
        <v>0</v>
      </c>
      <c r="HE338" t="s">
        <v>3</v>
      </c>
      <c r="HF338" t="s">
        <v>3</v>
      </c>
      <c r="HM338" t="s">
        <v>3</v>
      </c>
      <c r="HN338" t="s">
        <v>3</v>
      </c>
      <c r="HO338" t="s">
        <v>3</v>
      </c>
      <c r="HP338" t="s">
        <v>3</v>
      </c>
      <c r="HQ338" t="s">
        <v>3</v>
      </c>
      <c r="HS338">
        <v>0</v>
      </c>
      <c r="IK338">
        <v>0</v>
      </c>
    </row>
    <row r="339" spans="1:245" x14ac:dyDescent="0.2">
      <c r="A339">
        <v>17</v>
      </c>
      <c r="B339">
        <v>1</v>
      </c>
      <c r="C339">
        <f>ROW(SmtRes!A198)</f>
        <v>198</v>
      </c>
      <c r="D339">
        <f>ROW(EtalonRes!A198)</f>
        <v>198</v>
      </c>
      <c r="E339" t="s">
        <v>259</v>
      </c>
      <c r="F339" t="s">
        <v>164</v>
      </c>
      <c r="G339" t="s">
        <v>260</v>
      </c>
      <c r="H339" t="s">
        <v>25</v>
      </c>
      <c r="I339">
        <v>20</v>
      </c>
      <c r="J339">
        <v>0</v>
      </c>
      <c r="K339">
        <v>20</v>
      </c>
      <c r="O339">
        <f t="shared" si="202"/>
        <v>7981.8</v>
      </c>
      <c r="P339">
        <f t="shared" si="203"/>
        <v>248.4</v>
      </c>
      <c r="Q339">
        <f t="shared" si="204"/>
        <v>0</v>
      </c>
      <c r="R339">
        <f t="shared" si="205"/>
        <v>0</v>
      </c>
      <c r="S339">
        <f t="shared" si="206"/>
        <v>7733.4</v>
      </c>
      <c r="T339">
        <f t="shared" si="207"/>
        <v>0</v>
      </c>
      <c r="U339">
        <f t="shared" si="208"/>
        <v>10.199999999999999</v>
      </c>
      <c r="V339">
        <f t="shared" si="209"/>
        <v>0</v>
      </c>
      <c r="W339">
        <f t="shared" si="210"/>
        <v>0</v>
      </c>
      <c r="X339">
        <f t="shared" si="211"/>
        <v>5413.38</v>
      </c>
      <c r="Y339">
        <f t="shared" si="212"/>
        <v>773.34</v>
      </c>
      <c r="AA339">
        <v>63640748</v>
      </c>
      <c r="AB339">
        <f t="shared" si="213"/>
        <v>399.09</v>
      </c>
      <c r="AC339">
        <f t="shared" si="214"/>
        <v>12.42</v>
      </c>
      <c r="AD339">
        <f t="shared" si="215"/>
        <v>0</v>
      </c>
      <c r="AE339">
        <f t="shared" si="216"/>
        <v>0</v>
      </c>
      <c r="AF339">
        <f t="shared" si="216"/>
        <v>386.67</v>
      </c>
      <c r="AG339">
        <f t="shared" si="217"/>
        <v>0</v>
      </c>
      <c r="AH339">
        <f t="shared" si="218"/>
        <v>0.51</v>
      </c>
      <c r="AI339">
        <f t="shared" si="218"/>
        <v>0</v>
      </c>
      <c r="AJ339">
        <f t="shared" si="219"/>
        <v>0</v>
      </c>
      <c r="AK339">
        <v>133.03</v>
      </c>
      <c r="AL339">
        <v>4.1399999999999997</v>
      </c>
      <c r="AM339">
        <v>0</v>
      </c>
      <c r="AN339">
        <v>0</v>
      </c>
      <c r="AO339">
        <v>128.88999999999999</v>
      </c>
      <c r="AP339">
        <v>0</v>
      </c>
      <c r="AQ339">
        <v>0.17</v>
      </c>
      <c r="AR339">
        <v>0</v>
      </c>
      <c r="AS339">
        <v>0</v>
      </c>
      <c r="AT339">
        <v>70</v>
      </c>
      <c r="AU339">
        <v>10</v>
      </c>
      <c r="AV339">
        <v>1</v>
      </c>
      <c r="AW339">
        <v>1</v>
      </c>
      <c r="AZ339">
        <v>1</v>
      </c>
      <c r="BA339">
        <v>1</v>
      </c>
      <c r="BB339">
        <v>1</v>
      </c>
      <c r="BC339">
        <v>1</v>
      </c>
      <c r="BD339" t="s">
        <v>3</v>
      </c>
      <c r="BE339" t="s">
        <v>3</v>
      </c>
      <c r="BF339" t="s">
        <v>3</v>
      </c>
      <c r="BG339" t="s">
        <v>3</v>
      </c>
      <c r="BH339">
        <v>0</v>
      </c>
      <c r="BI339">
        <v>4</v>
      </c>
      <c r="BJ339" t="s">
        <v>166</v>
      </c>
      <c r="BM339">
        <v>0</v>
      </c>
      <c r="BN339">
        <v>0</v>
      </c>
      <c r="BO339" t="s">
        <v>3</v>
      </c>
      <c r="BP339">
        <v>0</v>
      </c>
      <c r="BQ339">
        <v>1</v>
      </c>
      <c r="BR339">
        <v>0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1</v>
      </c>
      <c r="BY339" t="s">
        <v>3</v>
      </c>
      <c r="BZ339">
        <v>70</v>
      </c>
      <c r="CA339">
        <v>10</v>
      </c>
      <c r="CB339" t="s">
        <v>3</v>
      </c>
      <c r="CE339">
        <v>0</v>
      </c>
      <c r="CF339">
        <v>0</v>
      </c>
      <c r="CG339">
        <v>0</v>
      </c>
      <c r="CM339">
        <v>0</v>
      </c>
      <c r="CN339" t="s">
        <v>3</v>
      </c>
      <c r="CO339">
        <v>0</v>
      </c>
      <c r="CP339">
        <f t="shared" si="220"/>
        <v>7981.7999999999993</v>
      </c>
      <c r="CQ339">
        <f t="shared" si="221"/>
        <v>12.42</v>
      </c>
      <c r="CR339">
        <f t="shared" si="222"/>
        <v>0</v>
      </c>
      <c r="CS339">
        <f t="shared" si="223"/>
        <v>0</v>
      </c>
      <c r="CT339">
        <f t="shared" si="224"/>
        <v>386.67</v>
      </c>
      <c r="CU339">
        <f t="shared" si="225"/>
        <v>0</v>
      </c>
      <c r="CV339">
        <f t="shared" si="226"/>
        <v>0.51</v>
      </c>
      <c r="CW339">
        <f t="shared" si="227"/>
        <v>0</v>
      </c>
      <c r="CX339">
        <f t="shared" si="228"/>
        <v>0</v>
      </c>
      <c r="CY339">
        <f t="shared" si="229"/>
        <v>5413.38</v>
      </c>
      <c r="CZ339">
        <f t="shared" si="230"/>
        <v>773.34</v>
      </c>
      <c r="DC339" t="s">
        <v>3</v>
      </c>
      <c r="DD339" t="s">
        <v>27</v>
      </c>
      <c r="DE339" t="s">
        <v>27</v>
      </c>
      <c r="DF339" t="s">
        <v>27</v>
      </c>
      <c r="DG339" t="s">
        <v>27</v>
      </c>
      <c r="DH339" t="s">
        <v>3</v>
      </c>
      <c r="DI339" t="s">
        <v>27</v>
      </c>
      <c r="DJ339" t="s">
        <v>27</v>
      </c>
      <c r="DK339" t="s">
        <v>3</v>
      </c>
      <c r="DL339" t="s">
        <v>3</v>
      </c>
      <c r="DM339" t="s">
        <v>3</v>
      </c>
      <c r="DN339">
        <v>0</v>
      </c>
      <c r="DO339">
        <v>0</v>
      </c>
      <c r="DP339">
        <v>1</v>
      </c>
      <c r="DQ339">
        <v>1</v>
      </c>
      <c r="DU339">
        <v>1010</v>
      </c>
      <c r="DV339" t="s">
        <v>25</v>
      </c>
      <c r="DW339" t="s">
        <v>25</v>
      </c>
      <c r="DX339">
        <v>1</v>
      </c>
      <c r="DZ339" t="s">
        <v>3</v>
      </c>
      <c r="EA339" t="s">
        <v>3</v>
      </c>
      <c r="EB339" t="s">
        <v>3</v>
      </c>
      <c r="EC339" t="s">
        <v>3</v>
      </c>
      <c r="EE339">
        <v>63408733</v>
      </c>
      <c r="EF339">
        <v>1</v>
      </c>
      <c r="EG339" t="s">
        <v>28</v>
      </c>
      <c r="EH339">
        <v>0</v>
      </c>
      <c r="EI339" t="s">
        <v>3</v>
      </c>
      <c r="EJ339">
        <v>4</v>
      </c>
      <c r="EK339">
        <v>0</v>
      </c>
      <c r="EL339" t="s">
        <v>29</v>
      </c>
      <c r="EM339" t="s">
        <v>30</v>
      </c>
      <c r="EO339" t="s">
        <v>3</v>
      </c>
      <c r="EQ339">
        <v>1572864</v>
      </c>
      <c r="ER339">
        <v>133.03</v>
      </c>
      <c r="ES339">
        <v>4.1399999999999997</v>
      </c>
      <c r="ET339">
        <v>0</v>
      </c>
      <c r="EU339">
        <v>0</v>
      </c>
      <c r="EV339">
        <v>128.88999999999999</v>
      </c>
      <c r="EW339">
        <v>0.17</v>
      </c>
      <c r="EX339">
        <v>0</v>
      </c>
      <c r="EY339">
        <v>0</v>
      </c>
      <c r="FQ339">
        <v>0</v>
      </c>
      <c r="FR339">
        <v>0</v>
      </c>
      <c r="FS339">
        <v>0</v>
      </c>
      <c r="FX339">
        <v>70</v>
      </c>
      <c r="FY339">
        <v>10</v>
      </c>
      <c r="GA339" t="s">
        <v>3</v>
      </c>
      <c r="GD339">
        <v>0</v>
      </c>
      <c r="GF339">
        <v>1036677683</v>
      </c>
      <c r="GG339">
        <v>2</v>
      </c>
      <c r="GH339">
        <v>1</v>
      </c>
      <c r="GI339">
        <v>-2</v>
      </c>
      <c r="GJ339">
        <v>0</v>
      </c>
      <c r="GK339">
        <f>ROUND(R339*(R12)/100,2)</f>
        <v>0</v>
      </c>
      <c r="GL339">
        <f t="shared" si="231"/>
        <v>0</v>
      </c>
      <c r="GM339">
        <f t="shared" si="232"/>
        <v>14168.52</v>
      </c>
      <c r="GN339">
        <f t="shared" si="233"/>
        <v>0</v>
      </c>
      <c r="GO339">
        <f t="shared" si="234"/>
        <v>0</v>
      </c>
      <c r="GP339">
        <f t="shared" si="235"/>
        <v>14168.52</v>
      </c>
      <c r="GR339">
        <v>0</v>
      </c>
      <c r="GS339">
        <v>3</v>
      </c>
      <c r="GT339">
        <v>0</v>
      </c>
      <c r="GU339" t="s">
        <v>3</v>
      </c>
      <c r="GV339">
        <f t="shared" si="236"/>
        <v>0</v>
      </c>
      <c r="GW339">
        <v>1</v>
      </c>
      <c r="GX339">
        <f t="shared" si="237"/>
        <v>0</v>
      </c>
      <c r="HA339">
        <v>0</v>
      </c>
      <c r="HB339">
        <v>0</v>
      </c>
      <c r="HC339">
        <f t="shared" si="238"/>
        <v>0</v>
      </c>
      <c r="HE339" t="s">
        <v>3</v>
      </c>
      <c r="HF339" t="s">
        <v>3</v>
      </c>
      <c r="HM339" t="s">
        <v>3</v>
      </c>
      <c r="HN339" t="s">
        <v>3</v>
      </c>
      <c r="HO339" t="s">
        <v>3</v>
      </c>
      <c r="HP339" t="s">
        <v>3</v>
      </c>
      <c r="HQ339" t="s">
        <v>3</v>
      </c>
      <c r="HS339">
        <v>0</v>
      </c>
      <c r="IK339">
        <v>0</v>
      </c>
    </row>
    <row r="340" spans="1:245" x14ac:dyDescent="0.2">
      <c r="A340">
        <v>17</v>
      </c>
      <c r="B340">
        <v>1</v>
      </c>
      <c r="C340">
        <f>ROW(SmtRes!A202)</f>
        <v>202</v>
      </c>
      <c r="D340">
        <f>ROW(EtalonRes!A202)</f>
        <v>202</v>
      </c>
      <c r="E340" t="s">
        <v>261</v>
      </c>
      <c r="F340" t="s">
        <v>262</v>
      </c>
      <c r="G340" t="s">
        <v>263</v>
      </c>
      <c r="H340" t="s">
        <v>25</v>
      </c>
      <c r="I340">
        <v>9</v>
      </c>
      <c r="J340">
        <v>0</v>
      </c>
      <c r="K340">
        <v>9</v>
      </c>
      <c r="O340">
        <f t="shared" si="202"/>
        <v>18874.89</v>
      </c>
      <c r="P340">
        <f t="shared" si="203"/>
        <v>96.39</v>
      </c>
      <c r="Q340">
        <f t="shared" si="204"/>
        <v>9750.24</v>
      </c>
      <c r="R340">
        <f t="shared" si="205"/>
        <v>5876.01</v>
      </c>
      <c r="S340">
        <f t="shared" si="206"/>
        <v>9028.26</v>
      </c>
      <c r="T340">
        <f t="shared" si="207"/>
        <v>0</v>
      </c>
      <c r="U340">
        <f t="shared" si="208"/>
        <v>12.959999999999999</v>
      </c>
      <c r="V340">
        <f t="shared" si="209"/>
        <v>0</v>
      </c>
      <c r="W340">
        <f t="shared" si="210"/>
        <v>0</v>
      </c>
      <c r="X340">
        <f t="shared" si="211"/>
        <v>6319.78</v>
      </c>
      <c r="Y340">
        <f t="shared" si="212"/>
        <v>902.83</v>
      </c>
      <c r="AA340">
        <v>63640748</v>
      </c>
      <c r="AB340">
        <f t="shared" si="213"/>
        <v>2097.21</v>
      </c>
      <c r="AC340">
        <f t="shared" si="214"/>
        <v>10.71</v>
      </c>
      <c r="AD340">
        <f t="shared" si="215"/>
        <v>1083.3599999999999</v>
      </c>
      <c r="AE340">
        <f t="shared" si="216"/>
        <v>652.89</v>
      </c>
      <c r="AF340">
        <f t="shared" si="216"/>
        <v>1003.14</v>
      </c>
      <c r="AG340">
        <f t="shared" si="217"/>
        <v>0</v>
      </c>
      <c r="AH340">
        <f t="shared" si="218"/>
        <v>1.44</v>
      </c>
      <c r="AI340">
        <f t="shared" si="218"/>
        <v>0</v>
      </c>
      <c r="AJ340">
        <f t="shared" si="219"/>
        <v>0</v>
      </c>
      <c r="AK340">
        <v>699.07</v>
      </c>
      <c r="AL340">
        <v>3.57</v>
      </c>
      <c r="AM340">
        <v>361.12</v>
      </c>
      <c r="AN340">
        <v>217.63</v>
      </c>
      <c r="AO340">
        <v>334.38</v>
      </c>
      <c r="AP340">
        <v>0</v>
      </c>
      <c r="AQ340">
        <v>0.48</v>
      </c>
      <c r="AR340">
        <v>0</v>
      </c>
      <c r="AS340">
        <v>0</v>
      </c>
      <c r="AT340">
        <v>70</v>
      </c>
      <c r="AU340">
        <v>10</v>
      </c>
      <c r="AV340">
        <v>1</v>
      </c>
      <c r="AW340">
        <v>1</v>
      </c>
      <c r="AZ340">
        <v>1</v>
      </c>
      <c r="BA340">
        <v>1</v>
      </c>
      <c r="BB340">
        <v>1</v>
      </c>
      <c r="BC340">
        <v>1</v>
      </c>
      <c r="BD340" t="s">
        <v>3</v>
      </c>
      <c r="BE340" t="s">
        <v>3</v>
      </c>
      <c r="BF340" t="s">
        <v>3</v>
      </c>
      <c r="BG340" t="s">
        <v>3</v>
      </c>
      <c r="BH340">
        <v>0</v>
      </c>
      <c r="BI340">
        <v>4</v>
      </c>
      <c r="BJ340" t="s">
        <v>264</v>
      </c>
      <c r="BM340">
        <v>0</v>
      </c>
      <c r="BN340">
        <v>0</v>
      </c>
      <c r="BO340" t="s">
        <v>3</v>
      </c>
      <c r="BP340">
        <v>0</v>
      </c>
      <c r="BQ340">
        <v>1</v>
      </c>
      <c r="BR340">
        <v>0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 t="s">
        <v>3</v>
      </c>
      <c r="BZ340">
        <v>70</v>
      </c>
      <c r="CA340">
        <v>10</v>
      </c>
      <c r="CB340" t="s">
        <v>3</v>
      </c>
      <c r="CE340">
        <v>0</v>
      </c>
      <c r="CF340">
        <v>0</v>
      </c>
      <c r="CG340">
        <v>0</v>
      </c>
      <c r="CM340">
        <v>0</v>
      </c>
      <c r="CN340" t="s">
        <v>3</v>
      </c>
      <c r="CO340">
        <v>0</v>
      </c>
      <c r="CP340">
        <f t="shared" si="220"/>
        <v>18874.89</v>
      </c>
      <c r="CQ340">
        <f t="shared" si="221"/>
        <v>10.71</v>
      </c>
      <c r="CR340">
        <f t="shared" si="222"/>
        <v>1083.3600000000001</v>
      </c>
      <c r="CS340">
        <f t="shared" si="223"/>
        <v>652.89</v>
      </c>
      <c r="CT340">
        <f t="shared" si="224"/>
        <v>1003.14</v>
      </c>
      <c r="CU340">
        <f t="shared" si="225"/>
        <v>0</v>
      </c>
      <c r="CV340">
        <f t="shared" si="226"/>
        <v>1.44</v>
      </c>
      <c r="CW340">
        <f t="shared" si="227"/>
        <v>0</v>
      </c>
      <c r="CX340">
        <f t="shared" si="228"/>
        <v>0</v>
      </c>
      <c r="CY340">
        <f t="shared" si="229"/>
        <v>6319.7820000000011</v>
      </c>
      <c r="CZ340">
        <f t="shared" si="230"/>
        <v>902.82600000000002</v>
      </c>
      <c r="DC340" t="s">
        <v>3</v>
      </c>
      <c r="DD340" t="s">
        <v>27</v>
      </c>
      <c r="DE340" t="s">
        <v>27</v>
      </c>
      <c r="DF340" t="s">
        <v>27</v>
      </c>
      <c r="DG340" t="s">
        <v>27</v>
      </c>
      <c r="DH340" t="s">
        <v>3</v>
      </c>
      <c r="DI340" t="s">
        <v>27</v>
      </c>
      <c r="DJ340" t="s">
        <v>27</v>
      </c>
      <c r="DK340" t="s">
        <v>3</v>
      </c>
      <c r="DL340" t="s">
        <v>3</v>
      </c>
      <c r="DM340" t="s">
        <v>3</v>
      </c>
      <c r="DN340">
        <v>0</v>
      </c>
      <c r="DO340">
        <v>0</v>
      </c>
      <c r="DP340">
        <v>1</v>
      </c>
      <c r="DQ340">
        <v>1</v>
      </c>
      <c r="DU340">
        <v>1010</v>
      </c>
      <c r="DV340" t="s">
        <v>25</v>
      </c>
      <c r="DW340" t="s">
        <v>25</v>
      </c>
      <c r="DX340">
        <v>1</v>
      </c>
      <c r="DZ340" t="s">
        <v>3</v>
      </c>
      <c r="EA340" t="s">
        <v>3</v>
      </c>
      <c r="EB340" t="s">
        <v>3</v>
      </c>
      <c r="EC340" t="s">
        <v>3</v>
      </c>
      <c r="EE340">
        <v>63408733</v>
      </c>
      <c r="EF340">
        <v>1</v>
      </c>
      <c r="EG340" t="s">
        <v>28</v>
      </c>
      <c r="EH340">
        <v>0</v>
      </c>
      <c r="EI340" t="s">
        <v>3</v>
      </c>
      <c r="EJ340">
        <v>4</v>
      </c>
      <c r="EK340">
        <v>0</v>
      </c>
      <c r="EL340" t="s">
        <v>29</v>
      </c>
      <c r="EM340" t="s">
        <v>30</v>
      </c>
      <c r="EO340" t="s">
        <v>3</v>
      </c>
      <c r="EQ340">
        <v>1572864</v>
      </c>
      <c r="ER340">
        <v>699.07</v>
      </c>
      <c r="ES340">
        <v>3.57</v>
      </c>
      <c r="ET340">
        <v>361.12</v>
      </c>
      <c r="EU340">
        <v>217.63</v>
      </c>
      <c r="EV340">
        <v>334.38</v>
      </c>
      <c r="EW340">
        <v>0.48</v>
      </c>
      <c r="EX340">
        <v>0</v>
      </c>
      <c r="EY340">
        <v>0</v>
      </c>
      <c r="FQ340">
        <v>0</v>
      </c>
      <c r="FR340">
        <v>0</v>
      </c>
      <c r="FS340">
        <v>0</v>
      </c>
      <c r="FX340">
        <v>70</v>
      </c>
      <c r="FY340">
        <v>10</v>
      </c>
      <c r="GA340" t="s">
        <v>3</v>
      </c>
      <c r="GD340">
        <v>0</v>
      </c>
      <c r="GF340">
        <v>-436694380</v>
      </c>
      <c r="GG340">
        <v>2</v>
      </c>
      <c r="GH340">
        <v>1</v>
      </c>
      <c r="GI340">
        <v>-2</v>
      </c>
      <c r="GJ340">
        <v>0</v>
      </c>
      <c r="GK340">
        <f>ROUND(R340*(R12)/100,2)</f>
        <v>6346.09</v>
      </c>
      <c r="GL340">
        <f t="shared" si="231"/>
        <v>0</v>
      </c>
      <c r="GM340">
        <f t="shared" si="232"/>
        <v>32443.59</v>
      </c>
      <c r="GN340">
        <f t="shared" si="233"/>
        <v>0</v>
      </c>
      <c r="GO340">
        <f t="shared" si="234"/>
        <v>0</v>
      </c>
      <c r="GP340">
        <f t="shared" si="235"/>
        <v>32443.59</v>
      </c>
      <c r="GR340">
        <v>0</v>
      </c>
      <c r="GS340">
        <v>3</v>
      </c>
      <c r="GT340">
        <v>0</v>
      </c>
      <c r="GU340" t="s">
        <v>3</v>
      </c>
      <c r="GV340">
        <f t="shared" si="236"/>
        <v>0</v>
      </c>
      <c r="GW340">
        <v>1</v>
      </c>
      <c r="GX340">
        <f t="shared" si="237"/>
        <v>0</v>
      </c>
      <c r="HA340">
        <v>0</v>
      </c>
      <c r="HB340">
        <v>0</v>
      </c>
      <c r="HC340">
        <f t="shared" si="238"/>
        <v>0</v>
      </c>
      <c r="HE340" t="s">
        <v>3</v>
      </c>
      <c r="HF340" t="s">
        <v>3</v>
      </c>
      <c r="HM340" t="s">
        <v>3</v>
      </c>
      <c r="HN340" t="s">
        <v>3</v>
      </c>
      <c r="HO340" t="s">
        <v>3</v>
      </c>
      <c r="HP340" t="s">
        <v>3</v>
      </c>
      <c r="HQ340" t="s">
        <v>3</v>
      </c>
      <c r="HS340">
        <v>0</v>
      </c>
      <c r="IK340">
        <v>0</v>
      </c>
    </row>
    <row r="341" spans="1:245" x14ac:dyDescent="0.2">
      <c r="A341">
        <v>17</v>
      </c>
      <c r="B341">
        <v>1</v>
      </c>
      <c r="C341">
        <f>ROW(SmtRes!A204)</f>
        <v>204</v>
      </c>
      <c r="D341">
        <f>ROW(EtalonRes!A204)</f>
        <v>204</v>
      </c>
      <c r="E341" t="s">
        <v>265</v>
      </c>
      <c r="F341" t="s">
        <v>266</v>
      </c>
      <c r="G341" t="s">
        <v>267</v>
      </c>
      <c r="H341" t="s">
        <v>251</v>
      </c>
      <c r="I341">
        <v>1</v>
      </c>
      <c r="J341">
        <v>0</v>
      </c>
      <c r="K341">
        <v>1</v>
      </c>
      <c r="O341">
        <f t="shared" si="202"/>
        <v>1711.8</v>
      </c>
      <c r="P341">
        <f t="shared" si="203"/>
        <v>35.520000000000003</v>
      </c>
      <c r="Q341">
        <f t="shared" si="204"/>
        <v>0</v>
      </c>
      <c r="R341">
        <f t="shared" si="205"/>
        <v>0</v>
      </c>
      <c r="S341">
        <f t="shared" si="206"/>
        <v>1676.28</v>
      </c>
      <c r="T341">
        <f t="shared" si="207"/>
        <v>0</v>
      </c>
      <c r="U341">
        <f t="shared" si="208"/>
        <v>2.0999999999999996</v>
      </c>
      <c r="V341">
        <f t="shared" si="209"/>
        <v>0</v>
      </c>
      <c r="W341">
        <f t="shared" si="210"/>
        <v>0</v>
      </c>
      <c r="X341">
        <f t="shared" si="211"/>
        <v>1173.4000000000001</v>
      </c>
      <c r="Y341">
        <f t="shared" si="212"/>
        <v>167.63</v>
      </c>
      <c r="AA341">
        <v>63640748</v>
      </c>
      <c r="AB341">
        <f t="shared" si="213"/>
        <v>1711.8</v>
      </c>
      <c r="AC341">
        <f t="shared" si="214"/>
        <v>35.520000000000003</v>
      </c>
      <c r="AD341">
        <f t="shared" si="215"/>
        <v>0</v>
      </c>
      <c r="AE341">
        <f t="shared" si="216"/>
        <v>0</v>
      </c>
      <c r="AF341">
        <f t="shared" si="216"/>
        <v>1676.28</v>
      </c>
      <c r="AG341">
        <f t="shared" si="217"/>
        <v>0</v>
      </c>
      <c r="AH341">
        <f t="shared" si="218"/>
        <v>2.0999999999999996</v>
      </c>
      <c r="AI341">
        <f t="shared" si="218"/>
        <v>0</v>
      </c>
      <c r="AJ341">
        <f t="shared" si="219"/>
        <v>0</v>
      </c>
      <c r="AK341">
        <v>570.6</v>
      </c>
      <c r="AL341">
        <v>11.84</v>
      </c>
      <c r="AM341">
        <v>0</v>
      </c>
      <c r="AN341">
        <v>0</v>
      </c>
      <c r="AO341">
        <v>558.76</v>
      </c>
      <c r="AP341">
        <v>0</v>
      </c>
      <c r="AQ341">
        <v>0.7</v>
      </c>
      <c r="AR341">
        <v>0</v>
      </c>
      <c r="AS341">
        <v>0</v>
      </c>
      <c r="AT341">
        <v>70</v>
      </c>
      <c r="AU341">
        <v>10</v>
      </c>
      <c r="AV341">
        <v>1</v>
      </c>
      <c r="AW341">
        <v>1</v>
      </c>
      <c r="AZ341">
        <v>1</v>
      </c>
      <c r="BA341">
        <v>1</v>
      </c>
      <c r="BB341">
        <v>1</v>
      </c>
      <c r="BC341">
        <v>1</v>
      </c>
      <c r="BD341" t="s">
        <v>3</v>
      </c>
      <c r="BE341" t="s">
        <v>3</v>
      </c>
      <c r="BF341" t="s">
        <v>3</v>
      </c>
      <c r="BG341" t="s">
        <v>3</v>
      </c>
      <c r="BH341">
        <v>0</v>
      </c>
      <c r="BI341">
        <v>4</v>
      </c>
      <c r="BJ341" t="s">
        <v>268</v>
      </c>
      <c r="BM341">
        <v>0</v>
      </c>
      <c r="BN341">
        <v>0</v>
      </c>
      <c r="BO341" t="s">
        <v>3</v>
      </c>
      <c r="BP341">
        <v>0</v>
      </c>
      <c r="BQ341">
        <v>1</v>
      </c>
      <c r="BR341">
        <v>0</v>
      </c>
      <c r="BS341">
        <v>1</v>
      </c>
      <c r="BT341">
        <v>1</v>
      </c>
      <c r="BU341">
        <v>1</v>
      </c>
      <c r="BV341">
        <v>1</v>
      </c>
      <c r="BW341">
        <v>1</v>
      </c>
      <c r="BX341">
        <v>1</v>
      </c>
      <c r="BY341" t="s">
        <v>3</v>
      </c>
      <c r="BZ341">
        <v>70</v>
      </c>
      <c r="CA341">
        <v>10</v>
      </c>
      <c r="CB341" t="s">
        <v>3</v>
      </c>
      <c r="CE341">
        <v>0</v>
      </c>
      <c r="CF341">
        <v>0</v>
      </c>
      <c r="CG341">
        <v>0</v>
      </c>
      <c r="CM341">
        <v>0</v>
      </c>
      <c r="CN341" t="s">
        <v>3</v>
      </c>
      <c r="CO341">
        <v>0</v>
      </c>
      <c r="CP341">
        <f t="shared" si="220"/>
        <v>1711.8</v>
      </c>
      <c r="CQ341">
        <f t="shared" si="221"/>
        <v>35.520000000000003</v>
      </c>
      <c r="CR341">
        <f t="shared" si="222"/>
        <v>0</v>
      </c>
      <c r="CS341">
        <f t="shared" si="223"/>
        <v>0</v>
      </c>
      <c r="CT341">
        <f t="shared" si="224"/>
        <v>1676.28</v>
      </c>
      <c r="CU341">
        <f t="shared" si="225"/>
        <v>0</v>
      </c>
      <c r="CV341">
        <f t="shared" si="226"/>
        <v>2.0999999999999996</v>
      </c>
      <c r="CW341">
        <f t="shared" si="227"/>
        <v>0</v>
      </c>
      <c r="CX341">
        <f t="shared" si="228"/>
        <v>0</v>
      </c>
      <c r="CY341">
        <f t="shared" si="229"/>
        <v>1173.396</v>
      </c>
      <c r="CZ341">
        <f t="shared" si="230"/>
        <v>167.62799999999999</v>
      </c>
      <c r="DC341" t="s">
        <v>3</v>
      </c>
      <c r="DD341" t="s">
        <v>27</v>
      </c>
      <c r="DE341" t="s">
        <v>27</v>
      </c>
      <c r="DF341" t="s">
        <v>27</v>
      </c>
      <c r="DG341" t="s">
        <v>27</v>
      </c>
      <c r="DH341" t="s">
        <v>3</v>
      </c>
      <c r="DI341" t="s">
        <v>27</v>
      </c>
      <c r="DJ341" t="s">
        <v>27</v>
      </c>
      <c r="DK341" t="s">
        <v>3</v>
      </c>
      <c r="DL341" t="s">
        <v>3</v>
      </c>
      <c r="DM341" t="s">
        <v>3</v>
      </c>
      <c r="DN341">
        <v>0</v>
      </c>
      <c r="DO341">
        <v>0</v>
      </c>
      <c r="DP341">
        <v>1</v>
      </c>
      <c r="DQ341">
        <v>1</v>
      </c>
      <c r="DU341">
        <v>1013</v>
      </c>
      <c r="DV341" t="s">
        <v>251</v>
      </c>
      <c r="DW341" t="s">
        <v>251</v>
      </c>
      <c r="DX341">
        <v>1</v>
      </c>
      <c r="DZ341" t="s">
        <v>3</v>
      </c>
      <c r="EA341" t="s">
        <v>3</v>
      </c>
      <c r="EB341" t="s">
        <v>3</v>
      </c>
      <c r="EC341" t="s">
        <v>3</v>
      </c>
      <c r="EE341">
        <v>63408733</v>
      </c>
      <c r="EF341">
        <v>1</v>
      </c>
      <c r="EG341" t="s">
        <v>28</v>
      </c>
      <c r="EH341">
        <v>0</v>
      </c>
      <c r="EI341" t="s">
        <v>3</v>
      </c>
      <c r="EJ341">
        <v>4</v>
      </c>
      <c r="EK341">
        <v>0</v>
      </c>
      <c r="EL341" t="s">
        <v>29</v>
      </c>
      <c r="EM341" t="s">
        <v>30</v>
      </c>
      <c r="EO341" t="s">
        <v>3</v>
      </c>
      <c r="EQ341">
        <v>1572864</v>
      </c>
      <c r="ER341">
        <v>570.6</v>
      </c>
      <c r="ES341">
        <v>11.84</v>
      </c>
      <c r="ET341">
        <v>0</v>
      </c>
      <c r="EU341">
        <v>0</v>
      </c>
      <c r="EV341">
        <v>558.76</v>
      </c>
      <c r="EW341">
        <v>0.7</v>
      </c>
      <c r="EX341">
        <v>0</v>
      </c>
      <c r="EY341">
        <v>0</v>
      </c>
      <c r="FQ341">
        <v>0</v>
      </c>
      <c r="FR341">
        <v>0</v>
      </c>
      <c r="FS341">
        <v>0</v>
      </c>
      <c r="FX341">
        <v>70</v>
      </c>
      <c r="FY341">
        <v>10</v>
      </c>
      <c r="GA341" t="s">
        <v>3</v>
      </c>
      <c r="GD341">
        <v>0</v>
      </c>
      <c r="GF341">
        <v>-707557108</v>
      </c>
      <c r="GG341">
        <v>2</v>
      </c>
      <c r="GH341">
        <v>1</v>
      </c>
      <c r="GI341">
        <v>-2</v>
      </c>
      <c r="GJ341">
        <v>0</v>
      </c>
      <c r="GK341">
        <f>ROUND(R341*(R12)/100,2)</f>
        <v>0</v>
      </c>
      <c r="GL341">
        <f t="shared" si="231"/>
        <v>0</v>
      </c>
      <c r="GM341">
        <f t="shared" si="232"/>
        <v>3052.83</v>
      </c>
      <c r="GN341">
        <f t="shared" si="233"/>
        <v>0</v>
      </c>
      <c r="GO341">
        <f t="shared" si="234"/>
        <v>0</v>
      </c>
      <c r="GP341">
        <f t="shared" si="235"/>
        <v>3052.83</v>
      </c>
      <c r="GR341">
        <v>0</v>
      </c>
      <c r="GS341">
        <v>3</v>
      </c>
      <c r="GT341">
        <v>0</v>
      </c>
      <c r="GU341" t="s">
        <v>3</v>
      </c>
      <c r="GV341">
        <f t="shared" si="236"/>
        <v>0</v>
      </c>
      <c r="GW341">
        <v>1</v>
      </c>
      <c r="GX341">
        <f t="shared" si="237"/>
        <v>0</v>
      </c>
      <c r="HA341">
        <v>0</v>
      </c>
      <c r="HB341">
        <v>0</v>
      </c>
      <c r="HC341">
        <f t="shared" si="238"/>
        <v>0</v>
      </c>
      <c r="HE341" t="s">
        <v>3</v>
      </c>
      <c r="HF341" t="s">
        <v>3</v>
      </c>
      <c r="HM341" t="s">
        <v>3</v>
      </c>
      <c r="HN341" t="s">
        <v>3</v>
      </c>
      <c r="HO341" t="s">
        <v>3</v>
      </c>
      <c r="HP341" t="s">
        <v>3</v>
      </c>
      <c r="HQ341" t="s">
        <v>3</v>
      </c>
      <c r="HS341">
        <v>0</v>
      </c>
      <c r="IK341">
        <v>0</v>
      </c>
    </row>
    <row r="342" spans="1:245" x14ac:dyDescent="0.2">
      <c r="A342">
        <v>17</v>
      </c>
      <c r="B342">
        <v>1</v>
      </c>
      <c r="C342">
        <f>ROW(SmtRes!A207)</f>
        <v>207</v>
      </c>
      <c r="D342">
        <f>ROW(EtalonRes!A207)</f>
        <v>207</v>
      </c>
      <c r="E342" t="s">
        <v>269</v>
      </c>
      <c r="F342" t="s">
        <v>65</v>
      </c>
      <c r="G342" t="s">
        <v>270</v>
      </c>
      <c r="H342" t="s">
        <v>25</v>
      </c>
      <c r="I342">
        <v>1</v>
      </c>
      <c r="J342">
        <v>0</v>
      </c>
      <c r="K342">
        <v>1</v>
      </c>
      <c r="O342">
        <f t="shared" si="202"/>
        <v>115.72</v>
      </c>
      <c r="P342">
        <f t="shared" si="203"/>
        <v>25.15</v>
      </c>
      <c r="Q342">
        <f t="shared" si="204"/>
        <v>0</v>
      </c>
      <c r="R342">
        <f t="shared" si="205"/>
        <v>0</v>
      </c>
      <c r="S342">
        <f t="shared" si="206"/>
        <v>90.57</v>
      </c>
      <c r="T342">
        <f t="shared" si="207"/>
        <v>0</v>
      </c>
      <c r="U342">
        <f t="shared" si="208"/>
        <v>0.13</v>
      </c>
      <c r="V342">
        <f t="shared" si="209"/>
        <v>0</v>
      </c>
      <c r="W342">
        <f t="shared" si="210"/>
        <v>0</v>
      </c>
      <c r="X342">
        <f t="shared" si="211"/>
        <v>63.4</v>
      </c>
      <c r="Y342">
        <f t="shared" si="212"/>
        <v>9.06</v>
      </c>
      <c r="AA342">
        <v>63640748</v>
      </c>
      <c r="AB342">
        <f t="shared" si="213"/>
        <v>115.71</v>
      </c>
      <c r="AC342">
        <f>ROUND(((ES342/2)),6)</f>
        <v>25.145</v>
      </c>
      <c r="AD342">
        <f>ROUND(((((ET342/2))-((EU342/2)))+AE342),6)</f>
        <v>0</v>
      </c>
      <c r="AE342">
        <f>ROUND(((EU342/2)),6)</f>
        <v>0</v>
      </c>
      <c r="AF342">
        <f>ROUND(((EV342/2)),6)</f>
        <v>90.564999999999998</v>
      </c>
      <c r="AG342">
        <f t="shared" si="217"/>
        <v>0</v>
      </c>
      <c r="AH342">
        <f>((EW342/2))</f>
        <v>0.13</v>
      </c>
      <c r="AI342">
        <f>((EX342/2))</f>
        <v>0</v>
      </c>
      <c r="AJ342">
        <f t="shared" si="219"/>
        <v>0</v>
      </c>
      <c r="AK342">
        <v>231.42</v>
      </c>
      <c r="AL342">
        <v>50.29</v>
      </c>
      <c r="AM342">
        <v>0</v>
      </c>
      <c r="AN342">
        <v>0</v>
      </c>
      <c r="AO342">
        <v>181.13</v>
      </c>
      <c r="AP342">
        <v>0</v>
      </c>
      <c r="AQ342">
        <v>0.26</v>
      </c>
      <c r="AR342">
        <v>0</v>
      </c>
      <c r="AS342">
        <v>0</v>
      </c>
      <c r="AT342">
        <v>70</v>
      </c>
      <c r="AU342">
        <v>10</v>
      </c>
      <c r="AV342">
        <v>1</v>
      </c>
      <c r="AW342">
        <v>1</v>
      </c>
      <c r="AZ342">
        <v>1</v>
      </c>
      <c r="BA342">
        <v>1</v>
      </c>
      <c r="BB342">
        <v>1</v>
      </c>
      <c r="BC342">
        <v>1</v>
      </c>
      <c r="BD342" t="s">
        <v>3</v>
      </c>
      <c r="BE342" t="s">
        <v>3</v>
      </c>
      <c r="BF342" t="s">
        <v>3</v>
      </c>
      <c r="BG342" t="s">
        <v>3</v>
      </c>
      <c r="BH342">
        <v>0</v>
      </c>
      <c r="BI342">
        <v>4</v>
      </c>
      <c r="BJ342" t="s">
        <v>67</v>
      </c>
      <c r="BM342">
        <v>0</v>
      </c>
      <c r="BN342">
        <v>0</v>
      </c>
      <c r="BO342" t="s">
        <v>3</v>
      </c>
      <c r="BP342">
        <v>0</v>
      </c>
      <c r="BQ342">
        <v>1</v>
      </c>
      <c r="BR342">
        <v>0</v>
      </c>
      <c r="BS342">
        <v>1</v>
      </c>
      <c r="BT342">
        <v>1</v>
      </c>
      <c r="BU342">
        <v>1</v>
      </c>
      <c r="BV342">
        <v>1</v>
      </c>
      <c r="BW342">
        <v>1</v>
      </c>
      <c r="BX342">
        <v>1</v>
      </c>
      <c r="BY342" t="s">
        <v>3</v>
      </c>
      <c r="BZ342">
        <v>70</v>
      </c>
      <c r="CA342">
        <v>10</v>
      </c>
      <c r="CB342" t="s">
        <v>3</v>
      </c>
      <c r="CE342">
        <v>0</v>
      </c>
      <c r="CF342">
        <v>0</v>
      </c>
      <c r="CG342">
        <v>0</v>
      </c>
      <c r="CM342">
        <v>0</v>
      </c>
      <c r="CN342" t="s">
        <v>3</v>
      </c>
      <c r="CO342">
        <v>0</v>
      </c>
      <c r="CP342">
        <f t="shared" si="220"/>
        <v>115.72</v>
      </c>
      <c r="CQ342">
        <f t="shared" si="221"/>
        <v>25.145</v>
      </c>
      <c r="CR342">
        <f>(((((ET342/2))*BB342-((EU342/2))*BS342)+AE342*BS342)*AV342)</f>
        <v>0</v>
      </c>
      <c r="CS342">
        <f t="shared" si="223"/>
        <v>0</v>
      </c>
      <c r="CT342">
        <f t="shared" si="224"/>
        <v>90.564999999999998</v>
      </c>
      <c r="CU342">
        <f t="shared" si="225"/>
        <v>0</v>
      </c>
      <c r="CV342">
        <f t="shared" si="226"/>
        <v>0.13</v>
      </c>
      <c r="CW342">
        <f t="shared" si="227"/>
        <v>0</v>
      </c>
      <c r="CX342">
        <f t="shared" si="228"/>
        <v>0</v>
      </c>
      <c r="CY342">
        <f t="shared" si="229"/>
        <v>63.398999999999994</v>
      </c>
      <c r="CZ342">
        <f t="shared" si="230"/>
        <v>9.0569999999999986</v>
      </c>
      <c r="DC342" t="s">
        <v>3</v>
      </c>
      <c r="DD342" t="s">
        <v>39</v>
      </c>
      <c r="DE342" t="s">
        <v>39</v>
      </c>
      <c r="DF342" t="s">
        <v>39</v>
      </c>
      <c r="DG342" t="s">
        <v>39</v>
      </c>
      <c r="DH342" t="s">
        <v>3</v>
      </c>
      <c r="DI342" t="s">
        <v>39</v>
      </c>
      <c r="DJ342" t="s">
        <v>39</v>
      </c>
      <c r="DK342" t="s">
        <v>3</v>
      </c>
      <c r="DL342" t="s">
        <v>3</v>
      </c>
      <c r="DM342" t="s">
        <v>3</v>
      </c>
      <c r="DN342">
        <v>0</v>
      </c>
      <c r="DO342">
        <v>0</v>
      </c>
      <c r="DP342">
        <v>1</v>
      </c>
      <c r="DQ342">
        <v>1</v>
      </c>
      <c r="DU342">
        <v>1010</v>
      </c>
      <c r="DV342" t="s">
        <v>25</v>
      </c>
      <c r="DW342" t="s">
        <v>25</v>
      </c>
      <c r="DX342">
        <v>1</v>
      </c>
      <c r="DZ342" t="s">
        <v>3</v>
      </c>
      <c r="EA342" t="s">
        <v>3</v>
      </c>
      <c r="EB342" t="s">
        <v>3</v>
      </c>
      <c r="EC342" t="s">
        <v>3</v>
      </c>
      <c r="EE342">
        <v>63408733</v>
      </c>
      <c r="EF342">
        <v>1</v>
      </c>
      <c r="EG342" t="s">
        <v>28</v>
      </c>
      <c r="EH342">
        <v>0</v>
      </c>
      <c r="EI342" t="s">
        <v>3</v>
      </c>
      <c r="EJ342">
        <v>4</v>
      </c>
      <c r="EK342">
        <v>0</v>
      </c>
      <c r="EL342" t="s">
        <v>29</v>
      </c>
      <c r="EM342" t="s">
        <v>30</v>
      </c>
      <c r="EO342" t="s">
        <v>3</v>
      </c>
      <c r="EQ342">
        <v>1572864</v>
      </c>
      <c r="ER342">
        <v>231.42</v>
      </c>
      <c r="ES342">
        <v>50.29</v>
      </c>
      <c r="ET342">
        <v>0</v>
      </c>
      <c r="EU342">
        <v>0</v>
      </c>
      <c r="EV342">
        <v>181.13</v>
      </c>
      <c r="EW342">
        <v>0.26</v>
      </c>
      <c r="EX342">
        <v>0</v>
      </c>
      <c r="EY342">
        <v>0</v>
      </c>
      <c r="FQ342">
        <v>0</v>
      </c>
      <c r="FR342">
        <v>0</v>
      </c>
      <c r="FS342">
        <v>0</v>
      </c>
      <c r="FX342">
        <v>70</v>
      </c>
      <c r="FY342">
        <v>10</v>
      </c>
      <c r="GA342" t="s">
        <v>3</v>
      </c>
      <c r="GD342">
        <v>0</v>
      </c>
      <c r="GF342">
        <v>607933939</v>
      </c>
      <c r="GG342">
        <v>2</v>
      </c>
      <c r="GH342">
        <v>1</v>
      </c>
      <c r="GI342">
        <v>-2</v>
      </c>
      <c r="GJ342">
        <v>0</v>
      </c>
      <c r="GK342">
        <f>ROUND(R342*(R12)/100,2)</f>
        <v>0</v>
      </c>
      <c r="GL342">
        <f t="shared" si="231"/>
        <v>0</v>
      </c>
      <c r="GM342">
        <f t="shared" si="232"/>
        <v>188.18</v>
      </c>
      <c r="GN342">
        <f t="shared" si="233"/>
        <v>0</v>
      </c>
      <c r="GO342">
        <f t="shared" si="234"/>
        <v>0</v>
      </c>
      <c r="GP342">
        <f t="shared" si="235"/>
        <v>188.18</v>
      </c>
      <c r="GR342">
        <v>0</v>
      </c>
      <c r="GS342">
        <v>3</v>
      </c>
      <c r="GT342">
        <v>0</v>
      </c>
      <c r="GU342" t="s">
        <v>3</v>
      </c>
      <c r="GV342">
        <f t="shared" si="236"/>
        <v>0</v>
      </c>
      <c r="GW342">
        <v>1</v>
      </c>
      <c r="GX342">
        <f t="shared" si="237"/>
        <v>0</v>
      </c>
      <c r="HA342">
        <v>0</v>
      </c>
      <c r="HB342">
        <v>0</v>
      </c>
      <c r="HC342">
        <f t="shared" si="238"/>
        <v>0</v>
      </c>
      <c r="HE342" t="s">
        <v>3</v>
      </c>
      <c r="HF342" t="s">
        <v>3</v>
      </c>
      <c r="HM342" t="s">
        <v>3</v>
      </c>
      <c r="HN342" t="s">
        <v>3</v>
      </c>
      <c r="HO342" t="s">
        <v>3</v>
      </c>
      <c r="HP342" t="s">
        <v>3</v>
      </c>
      <c r="HQ342" t="s">
        <v>3</v>
      </c>
      <c r="HS342">
        <v>0</v>
      </c>
      <c r="IK342">
        <v>0</v>
      </c>
    </row>
    <row r="343" spans="1:245" x14ac:dyDescent="0.2">
      <c r="A343">
        <v>17</v>
      </c>
      <c r="B343">
        <v>1</v>
      </c>
      <c r="C343">
        <f>ROW(SmtRes!A210)</f>
        <v>210</v>
      </c>
      <c r="D343">
        <f>ROW(EtalonRes!A210)</f>
        <v>210</v>
      </c>
      <c r="E343" t="s">
        <v>271</v>
      </c>
      <c r="F343" t="s">
        <v>272</v>
      </c>
      <c r="G343" t="s">
        <v>273</v>
      </c>
      <c r="H343" t="s">
        <v>25</v>
      </c>
      <c r="I343">
        <v>1</v>
      </c>
      <c r="J343">
        <v>0</v>
      </c>
      <c r="K343">
        <v>1</v>
      </c>
      <c r="O343">
        <f t="shared" si="202"/>
        <v>139.44</v>
      </c>
      <c r="P343">
        <f t="shared" si="203"/>
        <v>41.91</v>
      </c>
      <c r="Q343">
        <f t="shared" si="204"/>
        <v>0</v>
      </c>
      <c r="R343">
        <f t="shared" si="205"/>
        <v>0</v>
      </c>
      <c r="S343">
        <f t="shared" si="206"/>
        <v>97.53</v>
      </c>
      <c r="T343">
        <f t="shared" si="207"/>
        <v>0</v>
      </c>
      <c r="U343">
        <f t="shared" si="208"/>
        <v>0.14000000000000001</v>
      </c>
      <c r="V343">
        <f t="shared" si="209"/>
        <v>0</v>
      </c>
      <c r="W343">
        <f t="shared" si="210"/>
        <v>0</v>
      </c>
      <c r="X343">
        <f t="shared" si="211"/>
        <v>68.27</v>
      </c>
      <c r="Y343">
        <f t="shared" si="212"/>
        <v>9.75</v>
      </c>
      <c r="AA343">
        <v>63640748</v>
      </c>
      <c r="AB343">
        <f t="shared" si="213"/>
        <v>139.435</v>
      </c>
      <c r="AC343">
        <f>ROUND(((ES343/2)),6)</f>
        <v>41.905000000000001</v>
      </c>
      <c r="AD343">
        <f>ROUND(((((ET343/2))-((EU343/2)))+AE343),6)</f>
        <v>0</v>
      </c>
      <c r="AE343">
        <f>ROUND(((EU343/2)),6)</f>
        <v>0</v>
      </c>
      <c r="AF343">
        <f>ROUND(((EV343/2)),6)</f>
        <v>97.53</v>
      </c>
      <c r="AG343">
        <f t="shared" si="217"/>
        <v>0</v>
      </c>
      <c r="AH343">
        <f>((EW343/2))</f>
        <v>0.14000000000000001</v>
      </c>
      <c r="AI343">
        <f>((EX343/2))</f>
        <v>0</v>
      </c>
      <c r="AJ343">
        <f t="shared" si="219"/>
        <v>0</v>
      </c>
      <c r="AK343">
        <v>278.87</v>
      </c>
      <c r="AL343">
        <v>83.81</v>
      </c>
      <c r="AM343">
        <v>0</v>
      </c>
      <c r="AN343">
        <v>0</v>
      </c>
      <c r="AO343">
        <v>195.06</v>
      </c>
      <c r="AP343">
        <v>0</v>
      </c>
      <c r="AQ343">
        <v>0.28000000000000003</v>
      </c>
      <c r="AR343">
        <v>0</v>
      </c>
      <c r="AS343">
        <v>0</v>
      </c>
      <c r="AT343">
        <v>70</v>
      </c>
      <c r="AU343">
        <v>10</v>
      </c>
      <c r="AV343">
        <v>1</v>
      </c>
      <c r="AW343">
        <v>1</v>
      </c>
      <c r="AZ343">
        <v>1</v>
      </c>
      <c r="BA343">
        <v>1</v>
      </c>
      <c r="BB343">
        <v>1</v>
      </c>
      <c r="BC343">
        <v>1</v>
      </c>
      <c r="BD343" t="s">
        <v>3</v>
      </c>
      <c r="BE343" t="s">
        <v>3</v>
      </c>
      <c r="BF343" t="s">
        <v>3</v>
      </c>
      <c r="BG343" t="s">
        <v>3</v>
      </c>
      <c r="BH343">
        <v>0</v>
      </c>
      <c r="BI343">
        <v>4</v>
      </c>
      <c r="BJ343" t="s">
        <v>274</v>
      </c>
      <c r="BM343">
        <v>0</v>
      </c>
      <c r="BN343">
        <v>0</v>
      </c>
      <c r="BO343" t="s">
        <v>3</v>
      </c>
      <c r="BP343">
        <v>0</v>
      </c>
      <c r="BQ343">
        <v>1</v>
      </c>
      <c r="BR343">
        <v>0</v>
      </c>
      <c r="BS343">
        <v>1</v>
      </c>
      <c r="BT343">
        <v>1</v>
      </c>
      <c r="BU343">
        <v>1</v>
      </c>
      <c r="BV343">
        <v>1</v>
      </c>
      <c r="BW343">
        <v>1</v>
      </c>
      <c r="BX343">
        <v>1</v>
      </c>
      <c r="BY343" t="s">
        <v>3</v>
      </c>
      <c r="BZ343">
        <v>70</v>
      </c>
      <c r="CA343">
        <v>10</v>
      </c>
      <c r="CB343" t="s">
        <v>3</v>
      </c>
      <c r="CE343">
        <v>0</v>
      </c>
      <c r="CF343">
        <v>0</v>
      </c>
      <c r="CG343">
        <v>0</v>
      </c>
      <c r="CM343">
        <v>0</v>
      </c>
      <c r="CN343" t="s">
        <v>3</v>
      </c>
      <c r="CO343">
        <v>0</v>
      </c>
      <c r="CP343">
        <f t="shared" si="220"/>
        <v>139.44</v>
      </c>
      <c r="CQ343">
        <f t="shared" si="221"/>
        <v>41.905000000000001</v>
      </c>
      <c r="CR343">
        <f>(((((ET343/2))*BB343-((EU343/2))*BS343)+AE343*BS343)*AV343)</f>
        <v>0</v>
      </c>
      <c r="CS343">
        <f t="shared" si="223"/>
        <v>0</v>
      </c>
      <c r="CT343">
        <f t="shared" si="224"/>
        <v>97.53</v>
      </c>
      <c r="CU343">
        <f t="shared" si="225"/>
        <v>0</v>
      </c>
      <c r="CV343">
        <f t="shared" si="226"/>
        <v>0.14000000000000001</v>
      </c>
      <c r="CW343">
        <f t="shared" si="227"/>
        <v>0</v>
      </c>
      <c r="CX343">
        <f t="shared" si="228"/>
        <v>0</v>
      </c>
      <c r="CY343">
        <f t="shared" si="229"/>
        <v>68.271000000000001</v>
      </c>
      <c r="CZ343">
        <f t="shared" si="230"/>
        <v>9.7530000000000001</v>
      </c>
      <c r="DC343" t="s">
        <v>3</v>
      </c>
      <c r="DD343" t="s">
        <v>39</v>
      </c>
      <c r="DE343" t="s">
        <v>39</v>
      </c>
      <c r="DF343" t="s">
        <v>39</v>
      </c>
      <c r="DG343" t="s">
        <v>39</v>
      </c>
      <c r="DH343" t="s">
        <v>3</v>
      </c>
      <c r="DI343" t="s">
        <v>39</v>
      </c>
      <c r="DJ343" t="s">
        <v>39</v>
      </c>
      <c r="DK343" t="s">
        <v>3</v>
      </c>
      <c r="DL343" t="s">
        <v>3</v>
      </c>
      <c r="DM343" t="s">
        <v>3</v>
      </c>
      <c r="DN343">
        <v>0</v>
      </c>
      <c r="DO343">
        <v>0</v>
      </c>
      <c r="DP343">
        <v>1</v>
      </c>
      <c r="DQ343">
        <v>1</v>
      </c>
      <c r="DU343">
        <v>1010</v>
      </c>
      <c r="DV343" t="s">
        <v>25</v>
      </c>
      <c r="DW343" t="s">
        <v>25</v>
      </c>
      <c r="DX343">
        <v>1</v>
      </c>
      <c r="DZ343" t="s">
        <v>3</v>
      </c>
      <c r="EA343" t="s">
        <v>3</v>
      </c>
      <c r="EB343" t="s">
        <v>3</v>
      </c>
      <c r="EC343" t="s">
        <v>3</v>
      </c>
      <c r="EE343">
        <v>63408733</v>
      </c>
      <c r="EF343">
        <v>1</v>
      </c>
      <c r="EG343" t="s">
        <v>28</v>
      </c>
      <c r="EH343">
        <v>0</v>
      </c>
      <c r="EI343" t="s">
        <v>3</v>
      </c>
      <c r="EJ343">
        <v>4</v>
      </c>
      <c r="EK343">
        <v>0</v>
      </c>
      <c r="EL343" t="s">
        <v>29</v>
      </c>
      <c r="EM343" t="s">
        <v>30</v>
      </c>
      <c r="EO343" t="s">
        <v>3</v>
      </c>
      <c r="EQ343">
        <v>1572864</v>
      </c>
      <c r="ER343">
        <v>278.87</v>
      </c>
      <c r="ES343">
        <v>83.81</v>
      </c>
      <c r="ET343">
        <v>0</v>
      </c>
      <c r="EU343">
        <v>0</v>
      </c>
      <c r="EV343">
        <v>195.06</v>
      </c>
      <c r="EW343">
        <v>0.28000000000000003</v>
      </c>
      <c r="EX343">
        <v>0</v>
      </c>
      <c r="EY343">
        <v>0</v>
      </c>
      <c r="FQ343">
        <v>0</v>
      </c>
      <c r="FR343">
        <v>0</v>
      </c>
      <c r="FS343">
        <v>0</v>
      </c>
      <c r="FX343">
        <v>70</v>
      </c>
      <c r="FY343">
        <v>10</v>
      </c>
      <c r="GA343" t="s">
        <v>3</v>
      </c>
      <c r="GD343">
        <v>0</v>
      </c>
      <c r="GF343">
        <v>116273017</v>
      </c>
      <c r="GG343">
        <v>2</v>
      </c>
      <c r="GH343">
        <v>1</v>
      </c>
      <c r="GI343">
        <v>-2</v>
      </c>
      <c r="GJ343">
        <v>0</v>
      </c>
      <c r="GK343">
        <f>ROUND(R343*(R12)/100,2)</f>
        <v>0</v>
      </c>
      <c r="GL343">
        <f t="shared" si="231"/>
        <v>0</v>
      </c>
      <c r="GM343">
        <f t="shared" si="232"/>
        <v>217.46</v>
      </c>
      <c r="GN343">
        <f t="shared" si="233"/>
        <v>0</v>
      </c>
      <c r="GO343">
        <f t="shared" si="234"/>
        <v>0</v>
      </c>
      <c r="GP343">
        <f t="shared" si="235"/>
        <v>217.46</v>
      </c>
      <c r="GR343">
        <v>0</v>
      </c>
      <c r="GS343">
        <v>3</v>
      </c>
      <c r="GT343">
        <v>0</v>
      </c>
      <c r="GU343" t="s">
        <v>3</v>
      </c>
      <c r="GV343">
        <f t="shared" si="236"/>
        <v>0</v>
      </c>
      <c r="GW343">
        <v>1</v>
      </c>
      <c r="GX343">
        <f t="shared" si="237"/>
        <v>0</v>
      </c>
      <c r="HA343">
        <v>0</v>
      </c>
      <c r="HB343">
        <v>0</v>
      </c>
      <c r="HC343">
        <f t="shared" si="238"/>
        <v>0</v>
      </c>
      <c r="HE343" t="s">
        <v>3</v>
      </c>
      <c r="HF343" t="s">
        <v>3</v>
      </c>
      <c r="HM343" t="s">
        <v>3</v>
      </c>
      <c r="HN343" t="s">
        <v>3</v>
      </c>
      <c r="HO343" t="s">
        <v>3</v>
      </c>
      <c r="HP343" t="s">
        <v>3</v>
      </c>
      <c r="HQ343" t="s">
        <v>3</v>
      </c>
      <c r="HS343">
        <v>0</v>
      </c>
      <c r="IK343">
        <v>0</v>
      </c>
    </row>
    <row r="344" spans="1:245" x14ac:dyDescent="0.2">
      <c r="A344">
        <v>17</v>
      </c>
      <c r="B344">
        <v>1</v>
      </c>
      <c r="C344">
        <f>ROW(SmtRes!A213)</f>
        <v>213</v>
      </c>
      <c r="D344">
        <f>ROW(EtalonRes!A213)</f>
        <v>213</v>
      </c>
      <c r="E344" t="s">
        <v>275</v>
      </c>
      <c r="F344" t="s">
        <v>56</v>
      </c>
      <c r="G344" t="s">
        <v>276</v>
      </c>
      <c r="H344" t="s">
        <v>25</v>
      </c>
      <c r="I344">
        <v>4</v>
      </c>
      <c r="J344">
        <v>0</v>
      </c>
      <c r="K344">
        <v>4</v>
      </c>
      <c r="O344">
        <f t="shared" si="202"/>
        <v>10573.8</v>
      </c>
      <c r="P344">
        <f t="shared" si="203"/>
        <v>40.56</v>
      </c>
      <c r="Q344">
        <f t="shared" si="204"/>
        <v>0</v>
      </c>
      <c r="R344">
        <f t="shared" si="205"/>
        <v>0</v>
      </c>
      <c r="S344">
        <f t="shared" si="206"/>
        <v>10533.24</v>
      </c>
      <c r="T344">
        <f t="shared" si="207"/>
        <v>0</v>
      </c>
      <c r="U344">
        <f t="shared" si="208"/>
        <v>15.120000000000001</v>
      </c>
      <c r="V344">
        <f t="shared" si="209"/>
        <v>0</v>
      </c>
      <c r="W344">
        <f t="shared" si="210"/>
        <v>0</v>
      </c>
      <c r="X344">
        <f t="shared" si="211"/>
        <v>7373.27</v>
      </c>
      <c r="Y344">
        <f t="shared" si="212"/>
        <v>1053.32</v>
      </c>
      <c r="AA344">
        <v>63640748</v>
      </c>
      <c r="AB344">
        <f t="shared" si="213"/>
        <v>2643.45</v>
      </c>
      <c r="AC344">
        <f>ROUND(((ES344*3)),6)</f>
        <v>10.14</v>
      </c>
      <c r="AD344">
        <f>ROUND(((((ET344*3))-((EU344*3)))+AE344),6)</f>
        <v>0</v>
      </c>
      <c r="AE344">
        <f>ROUND(((EU344*3)),6)</f>
        <v>0</v>
      </c>
      <c r="AF344">
        <f>ROUND(((EV344*3)),6)</f>
        <v>2633.31</v>
      </c>
      <c r="AG344">
        <f t="shared" si="217"/>
        <v>0</v>
      </c>
      <c r="AH344">
        <f>((EW344*3))</f>
        <v>3.7800000000000002</v>
      </c>
      <c r="AI344">
        <f>((EX344*3))</f>
        <v>0</v>
      </c>
      <c r="AJ344">
        <f t="shared" si="219"/>
        <v>0</v>
      </c>
      <c r="AK344">
        <v>881.15</v>
      </c>
      <c r="AL344">
        <v>3.38</v>
      </c>
      <c r="AM344">
        <v>0</v>
      </c>
      <c r="AN344">
        <v>0</v>
      </c>
      <c r="AO344">
        <v>877.77</v>
      </c>
      <c r="AP344">
        <v>0</v>
      </c>
      <c r="AQ344">
        <v>1.26</v>
      </c>
      <c r="AR344">
        <v>0</v>
      </c>
      <c r="AS344">
        <v>0</v>
      </c>
      <c r="AT344">
        <v>70</v>
      </c>
      <c r="AU344">
        <v>10</v>
      </c>
      <c r="AV344">
        <v>1</v>
      </c>
      <c r="AW344">
        <v>1</v>
      </c>
      <c r="AZ344">
        <v>1</v>
      </c>
      <c r="BA344">
        <v>1</v>
      </c>
      <c r="BB344">
        <v>1</v>
      </c>
      <c r="BC344">
        <v>1</v>
      </c>
      <c r="BD344" t="s">
        <v>3</v>
      </c>
      <c r="BE344" t="s">
        <v>3</v>
      </c>
      <c r="BF344" t="s">
        <v>3</v>
      </c>
      <c r="BG344" t="s">
        <v>3</v>
      </c>
      <c r="BH344">
        <v>0</v>
      </c>
      <c r="BI344">
        <v>4</v>
      </c>
      <c r="BJ344" t="s">
        <v>58</v>
      </c>
      <c r="BM344">
        <v>0</v>
      </c>
      <c r="BN344">
        <v>0</v>
      </c>
      <c r="BO344" t="s">
        <v>3</v>
      </c>
      <c r="BP344">
        <v>0</v>
      </c>
      <c r="BQ344">
        <v>1</v>
      </c>
      <c r="BR344">
        <v>0</v>
      </c>
      <c r="BS344">
        <v>1</v>
      </c>
      <c r="BT344">
        <v>1</v>
      </c>
      <c r="BU344">
        <v>1</v>
      </c>
      <c r="BV344">
        <v>1</v>
      </c>
      <c r="BW344">
        <v>1</v>
      </c>
      <c r="BX344">
        <v>1</v>
      </c>
      <c r="BY344" t="s">
        <v>3</v>
      </c>
      <c r="BZ344">
        <v>70</v>
      </c>
      <c r="CA344">
        <v>10</v>
      </c>
      <c r="CB344" t="s">
        <v>3</v>
      </c>
      <c r="CE344">
        <v>0</v>
      </c>
      <c r="CF344">
        <v>0</v>
      </c>
      <c r="CG344">
        <v>0</v>
      </c>
      <c r="CM344">
        <v>0</v>
      </c>
      <c r="CN344" t="s">
        <v>3</v>
      </c>
      <c r="CO344">
        <v>0</v>
      </c>
      <c r="CP344">
        <f t="shared" si="220"/>
        <v>10573.8</v>
      </c>
      <c r="CQ344">
        <f t="shared" si="221"/>
        <v>10.14</v>
      </c>
      <c r="CR344">
        <f>(((((ET344*3))*BB344-((EU344*3))*BS344)+AE344*BS344)*AV344)</f>
        <v>0</v>
      </c>
      <c r="CS344">
        <f t="shared" si="223"/>
        <v>0</v>
      </c>
      <c r="CT344">
        <f t="shared" si="224"/>
        <v>2633.31</v>
      </c>
      <c r="CU344">
        <f t="shared" si="225"/>
        <v>0</v>
      </c>
      <c r="CV344">
        <f t="shared" si="226"/>
        <v>3.7800000000000002</v>
      </c>
      <c r="CW344">
        <f t="shared" si="227"/>
        <v>0</v>
      </c>
      <c r="CX344">
        <f t="shared" si="228"/>
        <v>0</v>
      </c>
      <c r="CY344">
        <f t="shared" si="229"/>
        <v>7373.2679999999991</v>
      </c>
      <c r="CZ344">
        <f t="shared" si="230"/>
        <v>1053.3239999999998</v>
      </c>
      <c r="DC344" t="s">
        <v>3</v>
      </c>
      <c r="DD344" t="s">
        <v>27</v>
      </c>
      <c r="DE344" t="s">
        <v>27</v>
      </c>
      <c r="DF344" t="s">
        <v>27</v>
      </c>
      <c r="DG344" t="s">
        <v>27</v>
      </c>
      <c r="DH344" t="s">
        <v>3</v>
      </c>
      <c r="DI344" t="s">
        <v>27</v>
      </c>
      <c r="DJ344" t="s">
        <v>27</v>
      </c>
      <c r="DK344" t="s">
        <v>3</v>
      </c>
      <c r="DL344" t="s">
        <v>3</v>
      </c>
      <c r="DM344" t="s">
        <v>3</v>
      </c>
      <c r="DN344">
        <v>0</v>
      </c>
      <c r="DO344">
        <v>0</v>
      </c>
      <c r="DP344">
        <v>1</v>
      </c>
      <c r="DQ344">
        <v>1</v>
      </c>
      <c r="DU344">
        <v>1010</v>
      </c>
      <c r="DV344" t="s">
        <v>25</v>
      </c>
      <c r="DW344" t="s">
        <v>25</v>
      </c>
      <c r="DX344">
        <v>1</v>
      </c>
      <c r="DZ344" t="s">
        <v>3</v>
      </c>
      <c r="EA344" t="s">
        <v>3</v>
      </c>
      <c r="EB344" t="s">
        <v>3</v>
      </c>
      <c r="EC344" t="s">
        <v>3</v>
      </c>
      <c r="EE344">
        <v>63408733</v>
      </c>
      <c r="EF344">
        <v>1</v>
      </c>
      <c r="EG344" t="s">
        <v>28</v>
      </c>
      <c r="EH344">
        <v>0</v>
      </c>
      <c r="EI344" t="s">
        <v>3</v>
      </c>
      <c r="EJ344">
        <v>4</v>
      </c>
      <c r="EK344">
        <v>0</v>
      </c>
      <c r="EL344" t="s">
        <v>29</v>
      </c>
      <c r="EM344" t="s">
        <v>30</v>
      </c>
      <c r="EO344" t="s">
        <v>3</v>
      </c>
      <c r="EQ344">
        <v>1572864</v>
      </c>
      <c r="ER344">
        <v>881.15</v>
      </c>
      <c r="ES344">
        <v>3.38</v>
      </c>
      <c r="ET344">
        <v>0</v>
      </c>
      <c r="EU344">
        <v>0</v>
      </c>
      <c r="EV344">
        <v>877.77</v>
      </c>
      <c r="EW344">
        <v>1.26</v>
      </c>
      <c r="EX344">
        <v>0</v>
      </c>
      <c r="EY344">
        <v>0</v>
      </c>
      <c r="FQ344">
        <v>0</v>
      </c>
      <c r="FR344">
        <v>0</v>
      </c>
      <c r="FS344">
        <v>0</v>
      </c>
      <c r="FX344">
        <v>70</v>
      </c>
      <c r="FY344">
        <v>10</v>
      </c>
      <c r="GA344" t="s">
        <v>3</v>
      </c>
      <c r="GD344">
        <v>0</v>
      </c>
      <c r="GF344">
        <v>-816580523</v>
      </c>
      <c r="GG344">
        <v>2</v>
      </c>
      <c r="GH344">
        <v>1</v>
      </c>
      <c r="GI344">
        <v>-2</v>
      </c>
      <c r="GJ344">
        <v>0</v>
      </c>
      <c r="GK344">
        <f>ROUND(R344*(R12)/100,2)</f>
        <v>0</v>
      </c>
      <c r="GL344">
        <f t="shared" si="231"/>
        <v>0</v>
      </c>
      <c r="GM344">
        <f t="shared" si="232"/>
        <v>19000.39</v>
      </c>
      <c r="GN344">
        <f t="shared" si="233"/>
        <v>0</v>
      </c>
      <c r="GO344">
        <f t="shared" si="234"/>
        <v>0</v>
      </c>
      <c r="GP344">
        <f t="shared" si="235"/>
        <v>19000.39</v>
      </c>
      <c r="GR344">
        <v>0</v>
      </c>
      <c r="GS344">
        <v>3</v>
      </c>
      <c r="GT344">
        <v>0</v>
      </c>
      <c r="GU344" t="s">
        <v>3</v>
      </c>
      <c r="GV344">
        <f t="shared" si="236"/>
        <v>0</v>
      </c>
      <c r="GW344">
        <v>1</v>
      </c>
      <c r="GX344">
        <f t="shared" si="237"/>
        <v>0</v>
      </c>
      <c r="HA344">
        <v>0</v>
      </c>
      <c r="HB344">
        <v>0</v>
      </c>
      <c r="HC344">
        <f t="shared" si="238"/>
        <v>0</v>
      </c>
      <c r="HE344" t="s">
        <v>3</v>
      </c>
      <c r="HF344" t="s">
        <v>3</v>
      </c>
      <c r="HM344" t="s">
        <v>3</v>
      </c>
      <c r="HN344" t="s">
        <v>3</v>
      </c>
      <c r="HO344" t="s">
        <v>3</v>
      </c>
      <c r="HP344" t="s">
        <v>3</v>
      </c>
      <c r="HQ344" t="s">
        <v>3</v>
      </c>
      <c r="HS344">
        <v>0</v>
      </c>
      <c r="IK344">
        <v>0</v>
      </c>
    </row>
    <row r="345" spans="1:245" x14ac:dyDescent="0.2">
      <c r="A345">
        <v>17</v>
      </c>
      <c r="B345">
        <v>1</v>
      </c>
      <c r="C345">
        <f>ROW(SmtRes!A215)</f>
        <v>215</v>
      </c>
      <c r="D345">
        <f>ROW(EtalonRes!A215)</f>
        <v>215</v>
      </c>
      <c r="E345" t="s">
        <v>277</v>
      </c>
      <c r="F345" t="s">
        <v>278</v>
      </c>
      <c r="G345" t="s">
        <v>279</v>
      </c>
      <c r="H345" t="s">
        <v>25</v>
      </c>
      <c r="I345">
        <v>18</v>
      </c>
      <c r="J345">
        <v>0</v>
      </c>
      <c r="K345">
        <v>18</v>
      </c>
      <c r="O345">
        <f t="shared" si="202"/>
        <v>4098.42</v>
      </c>
      <c r="P345">
        <f t="shared" si="203"/>
        <v>26.64</v>
      </c>
      <c r="Q345">
        <f t="shared" si="204"/>
        <v>0</v>
      </c>
      <c r="R345">
        <f t="shared" si="205"/>
        <v>0</v>
      </c>
      <c r="S345">
        <f t="shared" si="206"/>
        <v>4071.78</v>
      </c>
      <c r="T345">
        <f t="shared" si="207"/>
        <v>0</v>
      </c>
      <c r="U345">
        <f t="shared" si="208"/>
        <v>5.0400000000000009</v>
      </c>
      <c r="V345">
        <f t="shared" si="209"/>
        <v>0</v>
      </c>
      <c r="W345">
        <f t="shared" si="210"/>
        <v>0</v>
      </c>
      <c r="X345">
        <f t="shared" si="211"/>
        <v>2850.25</v>
      </c>
      <c r="Y345">
        <f t="shared" si="212"/>
        <v>407.18</v>
      </c>
      <c r="AA345">
        <v>63640748</v>
      </c>
      <c r="AB345">
        <f t="shared" si="213"/>
        <v>227.69</v>
      </c>
      <c r="AC345">
        <f>ROUND((ES345),6)</f>
        <v>1.48</v>
      </c>
      <c r="AD345">
        <f>ROUND((((ET345)-(EU345))+AE345),6)</f>
        <v>0</v>
      </c>
      <c r="AE345">
        <f>ROUND((EU345),6)</f>
        <v>0</v>
      </c>
      <c r="AF345">
        <f>ROUND((EV345),6)</f>
        <v>226.21</v>
      </c>
      <c r="AG345">
        <f t="shared" si="217"/>
        <v>0</v>
      </c>
      <c r="AH345">
        <f>(EW345)</f>
        <v>0.28000000000000003</v>
      </c>
      <c r="AI345">
        <f>(EX345)</f>
        <v>0</v>
      </c>
      <c r="AJ345">
        <f t="shared" si="219"/>
        <v>0</v>
      </c>
      <c r="AK345">
        <v>227.69</v>
      </c>
      <c r="AL345">
        <v>1.48</v>
      </c>
      <c r="AM345">
        <v>0</v>
      </c>
      <c r="AN345">
        <v>0</v>
      </c>
      <c r="AO345">
        <v>226.21</v>
      </c>
      <c r="AP345">
        <v>0</v>
      </c>
      <c r="AQ345">
        <v>0.28000000000000003</v>
      </c>
      <c r="AR345">
        <v>0</v>
      </c>
      <c r="AS345">
        <v>0</v>
      </c>
      <c r="AT345">
        <v>70</v>
      </c>
      <c r="AU345">
        <v>10</v>
      </c>
      <c r="AV345">
        <v>1</v>
      </c>
      <c r="AW345">
        <v>1</v>
      </c>
      <c r="AZ345">
        <v>1</v>
      </c>
      <c r="BA345">
        <v>1</v>
      </c>
      <c r="BB345">
        <v>1</v>
      </c>
      <c r="BC345">
        <v>1</v>
      </c>
      <c r="BD345" t="s">
        <v>3</v>
      </c>
      <c r="BE345" t="s">
        <v>3</v>
      </c>
      <c r="BF345" t="s">
        <v>3</v>
      </c>
      <c r="BG345" t="s">
        <v>3</v>
      </c>
      <c r="BH345">
        <v>0</v>
      </c>
      <c r="BI345">
        <v>4</v>
      </c>
      <c r="BJ345" t="s">
        <v>280</v>
      </c>
      <c r="BM345">
        <v>0</v>
      </c>
      <c r="BN345">
        <v>0</v>
      </c>
      <c r="BO345" t="s">
        <v>3</v>
      </c>
      <c r="BP345">
        <v>0</v>
      </c>
      <c r="BQ345">
        <v>1</v>
      </c>
      <c r="BR345">
        <v>0</v>
      </c>
      <c r="BS345">
        <v>1</v>
      </c>
      <c r="BT345">
        <v>1</v>
      </c>
      <c r="BU345">
        <v>1</v>
      </c>
      <c r="BV345">
        <v>1</v>
      </c>
      <c r="BW345">
        <v>1</v>
      </c>
      <c r="BX345">
        <v>1</v>
      </c>
      <c r="BY345" t="s">
        <v>3</v>
      </c>
      <c r="BZ345">
        <v>70</v>
      </c>
      <c r="CA345">
        <v>10</v>
      </c>
      <c r="CB345" t="s">
        <v>3</v>
      </c>
      <c r="CE345">
        <v>0</v>
      </c>
      <c r="CF345">
        <v>0</v>
      </c>
      <c r="CG345">
        <v>0</v>
      </c>
      <c r="CM345">
        <v>0</v>
      </c>
      <c r="CN345" t="s">
        <v>3</v>
      </c>
      <c r="CO345">
        <v>0</v>
      </c>
      <c r="CP345">
        <f t="shared" si="220"/>
        <v>4098.42</v>
      </c>
      <c r="CQ345">
        <f t="shared" si="221"/>
        <v>1.48</v>
      </c>
      <c r="CR345">
        <f>((((ET345)*BB345-(EU345)*BS345)+AE345*BS345)*AV345)</f>
        <v>0</v>
      </c>
      <c r="CS345">
        <f t="shared" si="223"/>
        <v>0</v>
      </c>
      <c r="CT345">
        <f t="shared" si="224"/>
        <v>226.21</v>
      </c>
      <c r="CU345">
        <f t="shared" si="225"/>
        <v>0</v>
      </c>
      <c r="CV345">
        <f t="shared" si="226"/>
        <v>0.28000000000000003</v>
      </c>
      <c r="CW345">
        <f t="shared" si="227"/>
        <v>0</v>
      </c>
      <c r="CX345">
        <f t="shared" si="228"/>
        <v>0</v>
      </c>
      <c r="CY345">
        <f t="shared" si="229"/>
        <v>2850.2460000000005</v>
      </c>
      <c r="CZ345">
        <f t="shared" si="230"/>
        <v>407.17800000000005</v>
      </c>
      <c r="DC345" t="s">
        <v>3</v>
      </c>
      <c r="DD345" t="s">
        <v>3</v>
      </c>
      <c r="DE345" t="s">
        <v>3</v>
      </c>
      <c r="DF345" t="s">
        <v>3</v>
      </c>
      <c r="DG345" t="s">
        <v>3</v>
      </c>
      <c r="DH345" t="s">
        <v>3</v>
      </c>
      <c r="DI345" t="s">
        <v>3</v>
      </c>
      <c r="DJ345" t="s">
        <v>3</v>
      </c>
      <c r="DK345" t="s">
        <v>3</v>
      </c>
      <c r="DL345" t="s">
        <v>3</v>
      </c>
      <c r="DM345" t="s">
        <v>3</v>
      </c>
      <c r="DN345">
        <v>0</v>
      </c>
      <c r="DO345">
        <v>0</v>
      </c>
      <c r="DP345">
        <v>1</v>
      </c>
      <c r="DQ345">
        <v>1</v>
      </c>
      <c r="DU345">
        <v>1010</v>
      </c>
      <c r="DV345" t="s">
        <v>25</v>
      </c>
      <c r="DW345" t="s">
        <v>25</v>
      </c>
      <c r="DX345">
        <v>1</v>
      </c>
      <c r="DZ345" t="s">
        <v>3</v>
      </c>
      <c r="EA345" t="s">
        <v>3</v>
      </c>
      <c r="EB345" t="s">
        <v>3</v>
      </c>
      <c r="EC345" t="s">
        <v>3</v>
      </c>
      <c r="EE345">
        <v>63408733</v>
      </c>
      <c r="EF345">
        <v>1</v>
      </c>
      <c r="EG345" t="s">
        <v>28</v>
      </c>
      <c r="EH345">
        <v>0</v>
      </c>
      <c r="EI345" t="s">
        <v>3</v>
      </c>
      <c r="EJ345">
        <v>4</v>
      </c>
      <c r="EK345">
        <v>0</v>
      </c>
      <c r="EL345" t="s">
        <v>29</v>
      </c>
      <c r="EM345" t="s">
        <v>30</v>
      </c>
      <c r="EO345" t="s">
        <v>3</v>
      </c>
      <c r="EQ345">
        <v>1572864</v>
      </c>
      <c r="ER345">
        <v>227.69</v>
      </c>
      <c r="ES345">
        <v>1.48</v>
      </c>
      <c r="ET345">
        <v>0</v>
      </c>
      <c r="EU345">
        <v>0</v>
      </c>
      <c r="EV345">
        <v>226.21</v>
      </c>
      <c r="EW345">
        <v>0.28000000000000003</v>
      </c>
      <c r="EX345">
        <v>0</v>
      </c>
      <c r="EY345">
        <v>0</v>
      </c>
      <c r="FQ345">
        <v>0</v>
      </c>
      <c r="FR345">
        <v>0</v>
      </c>
      <c r="FS345">
        <v>0</v>
      </c>
      <c r="FX345">
        <v>70</v>
      </c>
      <c r="FY345">
        <v>10</v>
      </c>
      <c r="GA345" t="s">
        <v>3</v>
      </c>
      <c r="GD345">
        <v>0</v>
      </c>
      <c r="GF345">
        <v>-1539207431</v>
      </c>
      <c r="GG345">
        <v>2</v>
      </c>
      <c r="GH345">
        <v>1</v>
      </c>
      <c r="GI345">
        <v>-2</v>
      </c>
      <c r="GJ345">
        <v>0</v>
      </c>
      <c r="GK345">
        <f>ROUND(R345*(R12)/100,2)</f>
        <v>0</v>
      </c>
      <c r="GL345">
        <f t="shared" si="231"/>
        <v>0</v>
      </c>
      <c r="GM345">
        <f t="shared" si="232"/>
        <v>7355.85</v>
      </c>
      <c r="GN345">
        <f t="shared" si="233"/>
        <v>0</v>
      </c>
      <c r="GO345">
        <f t="shared" si="234"/>
        <v>0</v>
      </c>
      <c r="GP345">
        <f t="shared" si="235"/>
        <v>7355.85</v>
      </c>
      <c r="GR345">
        <v>0</v>
      </c>
      <c r="GS345">
        <v>3</v>
      </c>
      <c r="GT345">
        <v>0</v>
      </c>
      <c r="GU345" t="s">
        <v>3</v>
      </c>
      <c r="GV345">
        <f t="shared" si="236"/>
        <v>0</v>
      </c>
      <c r="GW345">
        <v>1</v>
      </c>
      <c r="GX345">
        <f t="shared" si="237"/>
        <v>0</v>
      </c>
      <c r="HA345">
        <v>0</v>
      </c>
      <c r="HB345">
        <v>0</v>
      </c>
      <c r="HC345">
        <f t="shared" si="238"/>
        <v>0</v>
      </c>
      <c r="HE345" t="s">
        <v>3</v>
      </c>
      <c r="HF345" t="s">
        <v>3</v>
      </c>
      <c r="HM345" t="s">
        <v>3</v>
      </c>
      <c r="HN345" t="s">
        <v>3</v>
      </c>
      <c r="HO345" t="s">
        <v>3</v>
      </c>
      <c r="HP345" t="s">
        <v>3</v>
      </c>
      <c r="HQ345" t="s">
        <v>3</v>
      </c>
      <c r="HS345">
        <v>0</v>
      </c>
      <c r="IK345">
        <v>0</v>
      </c>
    </row>
    <row r="346" spans="1:245" x14ac:dyDescent="0.2">
      <c r="A346">
        <v>17</v>
      </c>
      <c r="B346">
        <v>1</v>
      </c>
      <c r="C346">
        <f>ROW(SmtRes!A218)</f>
        <v>218</v>
      </c>
      <c r="D346">
        <f>ROW(EtalonRes!A218)</f>
        <v>218</v>
      </c>
      <c r="E346" t="s">
        <v>281</v>
      </c>
      <c r="F346" t="s">
        <v>272</v>
      </c>
      <c r="G346" t="s">
        <v>282</v>
      </c>
      <c r="H346" t="s">
        <v>25</v>
      </c>
      <c r="I346">
        <v>9</v>
      </c>
      <c r="J346">
        <v>0</v>
      </c>
      <c r="K346">
        <v>9</v>
      </c>
      <c r="O346">
        <f t="shared" si="202"/>
        <v>1254.92</v>
      </c>
      <c r="P346">
        <f t="shared" si="203"/>
        <v>377.15</v>
      </c>
      <c r="Q346">
        <f t="shared" si="204"/>
        <v>0</v>
      </c>
      <c r="R346">
        <f t="shared" si="205"/>
        <v>0</v>
      </c>
      <c r="S346">
        <f t="shared" si="206"/>
        <v>877.77</v>
      </c>
      <c r="T346">
        <f t="shared" si="207"/>
        <v>0</v>
      </c>
      <c r="U346">
        <f t="shared" si="208"/>
        <v>1.2600000000000002</v>
      </c>
      <c r="V346">
        <f t="shared" si="209"/>
        <v>0</v>
      </c>
      <c r="W346">
        <f t="shared" si="210"/>
        <v>0</v>
      </c>
      <c r="X346">
        <f t="shared" si="211"/>
        <v>614.44000000000005</v>
      </c>
      <c r="Y346">
        <f t="shared" si="212"/>
        <v>87.78</v>
      </c>
      <c r="AA346">
        <v>63640748</v>
      </c>
      <c r="AB346">
        <f t="shared" si="213"/>
        <v>139.435</v>
      </c>
      <c r="AC346">
        <f>ROUND(((ES346/2)),6)</f>
        <v>41.905000000000001</v>
      </c>
      <c r="AD346">
        <f>ROUND(((((ET346/2))-((EU346/2)))+AE346),6)</f>
        <v>0</v>
      </c>
      <c r="AE346">
        <f>ROUND(((EU346/2)),6)</f>
        <v>0</v>
      </c>
      <c r="AF346">
        <f>ROUND(((EV346/2)),6)</f>
        <v>97.53</v>
      </c>
      <c r="AG346">
        <f t="shared" si="217"/>
        <v>0</v>
      </c>
      <c r="AH346">
        <f>((EW346/2))</f>
        <v>0.14000000000000001</v>
      </c>
      <c r="AI346">
        <f>((EX346/2))</f>
        <v>0</v>
      </c>
      <c r="AJ346">
        <f t="shared" si="219"/>
        <v>0</v>
      </c>
      <c r="AK346">
        <v>278.87</v>
      </c>
      <c r="AL346">
        <v>83.81</v>
      </c>
      <c r="AM346">
        <v>0</v>
      </c>
      <c r="AN346">
        <v>0</v>
      </c>
      <c r="AO346">
        <v>195.06</v>
      </c>
      <c r="AP346">
        <v>0</v>
      </c>
      <c r="AQ346">
        <v>0.28000000000000003</v>
      </c>
      <c r="AR346">
        <v>0</v>
      </c>
      <c r="AS346">
        <v>0</v>
      </c>
      <c r="AT346">
        <v>70</v>
      </c>
      <c r="AU346">
        <v>10</v>
      </c>
      <c r="AV346">
        <v>1</v>
      </c>
      <c r="AW346">
        <v>1</v>
      </c>
      <c r="AZ346">
        <v>1</v>
      </c>
      <c r="BA346">
        <v>1</v>
      </c>
      <c r="BB346">
        <v>1</v>
      </c>
      <c r="BC346">
        <v>1</v>
      </c>
      <c r="BD346" t="s">
        <v>3</v>
      </c>
      <c r="BE346" t="s">
        <v>3</v>
      </c>
      <c r="BF346" t="s">
        <v>3</v>
      </c>
      <c r="BG346" t="s">
        <v>3</v>
      </c>
      <c r="BH346">
        <v>0</v>
      </c>
      <c r="BI346">
        <v>4</v>
      </c>
      <c r="BJ346" t="s">
        <v>274</v>
      </c>
      <c r="BM346">
        <v>0</v>
      </c>
      <c r="BN346">
        <v>0</v>
      </c>
      <c r="BO346" t="s">
        <v>3</v>
      </c>
      <c r="BP346">
        <v>0</v>
      </c>
      <c r="BQ346">
        <v>1</v>
      </c>
      <c r="BR346">
        <v>0</v>
      </c>
      <c r="BS346">
        <v>1</v>
      </c>
      <c r="BT346">
        <v>1</v>
      </c>
      <c r="BU346">
        <v>1</v>
      </c>
      <c r="BV346">
        <v>1</v>
      </c>
      <c r="BW346">
        <v>1</v>
      </c>
      <c r="BX346">
        <v>1</v>
      </c>
      <c r="BY346" t="s">
        <v>3</v>
      </c>
      <c r="BZ346">
        <v>70</v>
      </c>
      <c r="CA346">
        <v>10</v>
      </c>
      <c r="CB346" t="s">
        <v>3</v>
      </c>
      <c r="CE346">
        <v>0</v>
      </c>
      <c r="CF346">
        <v>0</v>
      </c>
      <c r="CG346">
        <v>0</v>
      </c>
      <c r="CM346">
        <v>0</v>
      </c>
      <c r="CN346" t="s">
        <v>3</v>
      </c>
      <c r="CO346">
        <v>0</v>
      </c>
      <c r="CP346">
        <f t="shared" si="220"/>
        <v>1254.92</v>
      </c>
      <c r="CQ346">
        <f t="shared" si="221"/>
        <v>41.905000000000001</v>
      </c>
      <c r="CR346">
        <f>(((((ET346/2))*BB346-((EU346/2))*BS346)+AE346*BS346)*AV346)</f>
        <v>0</v>
      </c>
      <c r="CS346">
        <f t="shared" si="223"/>
        <v>0</v>
      </c>
      <c r="CT346">
        <f t="shared" si="224"/>
        <v>97.53</v>
      </c>
      <c r="CU346">
        <f t="shared" si="225"/>
        <v>0</v>
      </c>
      <c r="CV346">
        <f t="shared" si="226"/>
        <v>0.14000000000000001</v>
      </c>
      <c r="CW346">
        <f t="shared" si="227"/>
        <v>0</v>
      </c>
      <c r="CX346">
        <f t="shared" si="228"/>
        <v>0</v>
      </c>
      <c r="CY346">
        <f t="shared" si="229"/>
        <v>614.43899999999996</v>
      </c>
      <c r="CZ346">
        <f t="shared" si="230"/>
        <v>87.777000000000001</v>
      </c>
      <c r="DC346" t="s">
        <v>3</v>
      </c>
      <c r="DD346" t="s">
        <v>39</v>
      </c>
      <c r="DE346" t="s">
        <v>39</v>
      </c>
      <c r="DF346" t="s">
        <v>39</v>
      </c>
      <c r="DG346" t="s">
        <v>39</v>
      </c>
      <c r="DH346" t="s">
        <v>3</v>
      </c>
      <c r="DI346" t="s">
        <v>39</v>
      </c>
      <c r="DJ346" t="s">
        <v>39</v>
      </c>
      <c r="DK346" t="s">
        <v>3</v>
      </c>
      <c r="DL346" t="s">
        <v>3</v>
      </c>
      <c r="DM346" t="s">
        <v>3</v>
      </c>
      <c r="DN346">
        <v>0</v>
      </c>
      <c r="DO346">
        <v>0</v>
      </c>
      <c r="DP346">
        <v>1</v>
      </c>
      <c r="DQ346">
        <v>1</v>
      </c>
      <c r="DU346">
        <v>1010</v>
      </c>
      <c r="DV346" t="s">
        <v>25</v>
      </c>
      <c r="DW346" t="s">
        <v>25</v>
      </c>
      <c r="DX346">
        <v>1</v>
      </c>
      <c r="DZ346" t="s">
        <v>3</v>
      </c>
      <c r="EA346" t="s">
        <v>3</v>
      </c>
      <c r="EB346" t="s">
        <v>3</v>
      </c>
      <c r="EC346" t="s">
        <v>3</v>
      </c>
      <c r="EE346">
        <v>63408733</v>
      </c>
      <c r="EF346">
        <v>1</v>
      </c>
      <c r="EG346" t="s">
        <v>28</v>
      </c>
      <c r="EH346">
        <v>0</v>
      </c>
      <c r="EI346" t="s">
        <v>3</v>
      </c>
      <c r="EJ346">
        <v>4</v>
      </c>
      <c r="EK346">
        <v>0</v>
      </c>
      <c r="EL346" t="s">
        <v>29</v>
      </c>
      <c r="EM346" t="s">
        <v>30</v>
      </c>
      <c r="EO346" t="s">
        <v>3</v>
      </c>
      <c r="EQ346">
        <v>1572864</v>
      </c>
      <c r="ER346">
        <v>278.87</v>
      </c>
      <c r="ES346">
        <v>83.81</v>
      </c>
      <c r="ET346">
        <v>0</v>
      </c>
      <c r="EU346">
        <v>0</v>
      </c>
      <c r="EV346">
        <v>195.06</v>
      </c>
      <c r="EW346">
        <v>0.28000000000000003</v>
      </c>
      <c r="EX346">
        <v>0</v>
      </c>
      <c r="EY346">
        <v>0</v>
      </c>
      <c r="FQ346">
        <v>0</v>
      </c>
      <c r="FR346">
        <v>0</v>
      </c>
      <c r="FS346">
        <v>0</v>
      </c>
      <c r="FX346">
        <v>70</v>
      </c>
      <c r="FY346">
        <v>10</v>
      </c>
      <c r="GA346" t="s">
        <v>3</v>
      </c>
      <c r="GD346">
        <v>0</v>
      </c>
      <c r="GF346">
        <v>269781627</v>
      </c>
      <c r="GG346">
        <v>2</v>
      </c>
      <c r="GH346">
        <v>1</v>
      </c>
      <c r="GI346">
        <v>-2</v>
      </c>
      <c r="GJ346">
        <v>0</v>
      </c>
      <c r="GK346">
        <f>ROUND(R346*(R12)/100,2)</f>
        <v>0</v>
      </c>
      <c r="GL346">
        <f t="shared" si="231"/>
        <v>0</v>
      </c>
      <c r="GM346">
        <f t="shared" si="232"/>
        <v>1957.14</v>
      </c>
      <c r="GN346">
        <f t="shared" si="233"/>
        <v>0</v>
      </c>
      <c r="GO346">
        <f t="shared" si="234"/>
        <v>0</v>
      </c>
      <c r="GP346">
        <f t="shared" si="235"/>
        <v>1957.14</v>
      </c>
      <c r="GR346">
        <v>0</v>
      </c>
      <c r="GS346">
        <v>3</v>
      </c>
      <c r="GT346">
        <v>0</v>
      </c>
      <c r="GU346" t="s">
        <v>3</v>
      </c>
      <c r="GV346">
        <f t="shared" si="236"/>
        <v>0</v>
      </c>
      <c r="GW346">
        <v>1</v>
      </c>
      <c r="GX346">
        <f t="shared" si="237"/>
        <v>0</v>
      </c>
      <c r="HA346">
        <v>0</v>
      </c>
      <c r="HB346">
        <v>0</v>
      </c>
      <c r="HC346">
        <f t="shared" si="238"/>
        <v>0</v>
      </c>
      <c r="HE346" t="s">
        <v>3</v>
      </c>
      <c r="HF346" t="s">
        <v>3</v>
      </c>
      <c r="HM346" t="s">
        <v>3</v>
      </c>
      <c r="HN346" t="s">
        <v>3</v>
      </c>
      <c r="HO346" t="s">
        <v>3</v>
      </c>
      <c r="HP346" t="s">
        <v>3</v>
      </c>
      <c r="HQ346" t="s">
        <v>3</v>
      </c>
      <c r="HS346">
        <v>0</v>
      </c>
      <c r="IK346">
        <v>0</v>
      </c>
    </row>
    <row r="347" spans="1:245" x14ac:dyDescent="0.2">
      <c r="A347">
        <v>17</v>
      </c>
      <c r="B347">
        <v>1</v>
      </c>
      <c r="C347">
        <f>ROW(SmtRes!A221)</f>
        <v>221</v>
      </c>
      <c r="D347">
        <f>ROW(EtalonRes!A221)</f>
        <v>221</v>
      </c>
      <c r="E347" t="s">
        <v>283</v>
      </c>
      <c r="F347" t="s">
        <v>284</v>
      </c>
      <c r="G347" t="s">
        <v>285</v>
      </c>
      <c r="H347" t="s">
        <v>25</v>
      </c>
      <c r="I347">
        <v>16</v>
      </c>
      <c r="J347">
        <v>0</v>
      </c>
      <c r="K347">
        <v>16</v>
      </c>
      <c r="O347">
        <f t="shared" si="202"/>
        <v>10954.56</v>
      </c>
      <c r="P347">
        <f t="shared" si="203"/>
        <v>226.08</v>
      </c>
      <c r="Q347">
        <f t="shared" si="204"/>
        <v>0</v>
      </c>
      <c r="R347">
        <f t="shared" si="205"/>
        <v>0</v>
      </c>
      <c r="S347">
        <f t="shared" si="206"/>
        <v>10728.48</v>
      </c>
      <c r="T347">
        <f t="shared" si="207"/>
        <v>0</v>
      </c>
      <c r="U347">
        <f t="shared" si="208"/>
        <v>14.399999999999999</v>
      </c>
      <c r="V347">
        <f t="shared" si="209"/>
        <v>0</v>
      </c>
      <c r="W347">
        <f t="shared" si="210"/>
        <v>0</v>
      </c>
      <c r="X347">
        <f t="shared" si="211"/>
        <v>7509.94</v>
      </c>
      <c r="Y347">
        <f t="shared" si="212"/>
        <v>1072.8499999999999</v>
      </c>
      <c r="AA347">
        <v>63640748</v>
      </c>
      <c r="AB347">
        <f t="shared" si="213"/>
        <v>684.66</v>
      </c>
      <c r="AC347">
        <f>ROUND(((ES347*3)),6)</f>
        <v>14.13</v>
      </c>
      <c r="AD347">
        <f>ROUND(((((ET347*3))-((EU347*3)))+AE347),6)</f>
        <v>0</v>
      </c>
      <c r="AE347">
        <f t="shared" ref="AE347:AF351" si="239">ROUND(((EU347*3)),6)</f>
        <v>0</v>
      </c>
      <c r="AF347">
        <f t="shared" si="239"/>
        <v>670.53</v>
      </c>
      <c r="AG347">
        <f t="shared" si="217"/>
        <v>0</v>
      </c>
      <c r="AH347">
        <f t="shared" ref="AH347:AI351" si="240">((EW347*3))</f>
        <v>0.89999999999999991</v>
      </c>
      <c r="AI347">
        <f t="shared" si="240"/>
        <v>0</v>
      </c>
      <c r="AJ347">
        <f t="shared" si="219"/>
        <v>0</v>
      </c>
      <c r="AK347">
        <v>228.22</v>
      </c>
      <c r="AL347">
        <v>4.71</v>
      </c>
      <c r="AM347">
        <v>0</v>
      </c>
      <c r="AN347">
        <v>0</v>
      </c>
      <c r="AO347">
        <v>223.51</v>
      </c>
      <c r="AP347">
        <v>0</v>
      </c>
      <c r="AQ347">
        <v>0.3</v>
      </c>
      <c r="AR347">
        <v>0</v>
      </c>
      <c r="AS347">
        <v>0</v>
      </c>
      <c r="AT347">
        <v>70</v>
      </c>
      <c r="AU347">
        <v>10</v>
      </c>
      <c r="AV347">
        <v>1</v>
      </c>
      <c r="AW347">
        <v>1</v>
      </c>
      <c r="AZ347">
        <v>1</v>
      </c>
      <c r="BA347">
        <v>1</v>
      </c>
      <c r="BB347">
        <v>1</v>
      </c>
      <c r="BC347">
        <v>1</v>
      </c>
      <c r="BD347" t="s">
        <v>3</v>
      </c>
      <c r="BE347" t="s">
        <v>3</v>
      </c>
      <c r="BF347" t="s">
        <v>3</v>
      </c>
      <c r="BG347" t="s">
        <v>3</v>
      </c>
      <c r="BH347">
        <v>0</v>
      </c>
      <c r="BI347">
        <v>4</v>
      </c>
      <c r="BJ347" t="s">
        <v>286</v>
      </c>
      <c r="BM347">
        <v>0</v>
      </c>
      <c r="BN347">
        <v>0</v>
      </c>
      <c r="BO347" t="s">
        <v>3</v>
      </c>
      <c r="BP347">
        <v>0</v>
      </c>
      <c r="BQ347">
        <v>1</v>
      </c>
      <c r="BR347">
        <v>0</v>
      </c>
      <c r="BS347">
        <v>1</v>
      </c>
      <c r="BT347">
        <v>1</v>
      </c>
      <c r="BU347">
        <v>1</v>
      </c>
      <c r="BV347">
        <v>1</v>
      </c>
      <c r="BW347">
        <v>1</v>
      </c>
      <c r="BX347">
        <v>1</v>
      </c>
      <c r="BY347" t="s">
        <v>3</v>
      </c>
      <c r="BZ347">
        <v>70</v>
      </c>
      <c r="CA347">
        <v>10</v>
      </c>
      <c r="CB347" t="s">
        <v>3</v>
      </c>
      <c r="CE347">
        <v>0</v>
      </c>
      <c r="CF347">
        <v>0</v>
      </c>
      <c r="CG347">
        <v>0</v>
      </c>
      <c r="CM347">
        <v>0</v>
      </c>
      <c r="CN347" t="s">
        <v>3</v>
      </c>
      <c r="CO347">
        <v>0</v>
      </c>
      <c r="CP347">
        <f t="shared" si="220"/>
        <v>10954.56</v>
      </c>
      <c r="CQ347">
        <f t="shared" si="221"/>
        <v>14.13</v>
      </c>
      <c r="CR347">
        <f>(((((ET347*3))*BB347-((EU347*3))*BS347)+AE347*BS347)*AV347)</f>
        <v>0</v>
      </c>
      <c r="CS347">
        <f t="shared" si="223"/>
        <v>0</v>
      </c>
      <c r="CT347">
        <f t="shared" si="224"/>
        <v>670.53</v>
      </c>
      <c r="CU347">
        <f t="shared" si="225"/>
        <v>0</v>
      </c>
      <c r="CV347">
        <f t="shared" si="226"/>
        <v>0.89999999999999991</v>
      </c>
      <c r="CW347">
        <f t="shared" si="227"/>
        <v>0</v>
      </c>
      <c r="CX347">
        <f t="shared" si="228"/>
        <v>0</v>
      </c>
      <c r="CY347">
        <f t="shared" si="229"/>
        <v>7509.9359999999997</v>
      </c>
      <c r="CZ347">
        <f t="shared" si="230"/>
        <v>1072.848</v>
      </c>
      <c r="DC347" t="s">
        <v>3</v>
      </c>
      <c r="DD347" t="s">
        <v>27</v>
      </c>
      <c r="DE347" t="s">
        <v>27</v>
      </c>
      <c r="DF347" t="s">
        <v>27</v>
      </c>
      <c r="DG347" t="s">
        <v>27</v>
      </c>
      <c r="DH347" t="s">
        <v>3</v>
      </c>
      <c r="DI347" t="s">
        <v>27</v>
      </c>
      <c r="DJ347" t="s">
        <v>27</v>
      </c>
      <c r="DK347" t="s">
        <v>3</v>
      </c>
      <c r="DL347" t="s">
        <v>3</v>
      </c>
      <c r="DM347" t="s">
        <v>3</v>
      </c>
      <c r="DN347">
        <v>0</v>
      </c>
      <c r="DO347">
        <v>0</v>
      </c>
      <c r="DP347">
        <v>1</v>
      </c>
      <c r="DQ347">
        <v>1</v>
      </c>
      <c r="DU347">
        <v>1010</v>
      </c>
      <c r="DV347" t="s">
        <v>25</v>
      </c>
      <c r="DW347" t="s">
        <v>25</v>
      </c>
      <c r="DX347">
        <v>1</v>
      </c>
      <c r="DZ347" t="s">
        <v>3</v>
      </c>
      <c r="EA347" t="s">
        <v>3</v>
      </c>
      <c r="EB347" t="s">
        <v>3</v>
      </c>
      <c r="EC347" t="s">
        <v>3</v>
      </c>
      <c r="EE347">
        <v>63408733</v>
      </c>
      <c r="EF347">
        <v>1</v>
      </c>
      <c r="EG347" t="s">
        <v>28</v>
      </c>
      <c r="EH347">
        <v>0</v>
      </c>
      <c r="EI347" t="s">
        <v>3</v>
      </c>
      <c r="EJ347">
        <v>4</v>
      </c>
      <c r="EK347">
        <v>0</v>
      </c>
      <c r="EL347" t="s">
        <v>29</v>
      </c>
      <c r="EM347" t="s">
        <v>30</v>
      </c>
      <c r="EO347" t="s">
        <v>3</v>
      </c>
      <c r="EQ347">
        <v>1572864</v>
      </c>
      <c r="ER347">
        <v>228.22</v>
      </c>
      <c r="ES347">
        <v>4.71</v>
      </c>
      <c r="ET347">
        <v>0</v>
      </c>
      <c r="EU347">
        <v>0</v>
      </c>
      <c r="EV347">
        <v>223.51</v>
      </c>
      <c r="EW347">
        <v>0.3</v>
      </c>
      <c r="EX347">
        <v>0</v>
      </c>
      <c r="EY347">
        <v>0</v>
      </c>
      <c r="FQ347">
        <v>0</v>
      </c>
      <c r="FR347">
        <v>0</v>
      </c>
      <c r="FS347">
        <v>0</v>
      </c>
      <c r="FX347">
        <v>70</v>
      </c>
      <c r="FY347">
        <v>10</v>
      </c>
      <c r="GA347" t="s">
        <v>3</v>
      </c>
      <c r="GD347">
        <v>0</v>
      </c>
      <c r="GF347">
        <v>-1293641262</v>
      </c>
      <c r="GG347">
        <v>2</v>
      </c>
      <c r="GH347">
        <v>1</v>
      </c>
      <c r="GI347">
        <v>-2</v>
      </c>
      <c r="GJ347">
        <v>0</v>
      </c>
      <c r="GK347">
        <f>ROUND(R347*(R12)/100,2)</f>
        <v>0</v>
      </c>
      <c r="GL347">
        <f t="shared" si="231"/>
        <v>0</v>
      </c>
      <c r="GM347">
        <f t="shared" si="232"/>
        <v>19537.349999999999</v>
      </c>
      <c r="GN347">
        <f t="shared" si="233"/>
        <v>0</v>
      </c>
      <c r="GO347">
        <f t="shared" si="234"/>
        <v>0</v>
      </c>
      <c r="GP347">
        <f t="shared" si="235"/>
        <v>19537.349999999999</v>
      </c>
      <c r="GR347">
        <v>0</v>
      </c>
      <c r="GS347">
        <v>3</v>
      </c>
      <c r="GT347">
        <v>0</v>
      </c>
      <c r="GU347" t="s">
        <v>3</v>
      </c>
      <c r="GV347">
        <f t="shared" si="236"/>
        <v>0</v>
      </c>
      <c r="GW347">
        <v>1</v>
      </c>
      <c r="GX347">
        <f t="shared" si="237"/>
        <v>0</v>
      </c>
      <c r="HA347">
        <v>0</v>
      </c>
      <c r="HB347">
        <v>0</v>
      </c>
      <c r="HC347">
        <f t="shared" si="238"/>
        <v>0</v>
      </c>
      <c r="HE347" t="s">
        <v>3</v>
      </c>
      <c r="HF347" t="s">
        <v>3</v>
      </c>
      <c r="HM347" t="s">
        <v>3</v>
      </c>
      <c r="HN347" t="s">
        <v>3</v>
      </c>
      <c r="HO347" t="s">
        <v>3</v>
      </c>
      <c r="HP347" t="s">
        <v>3</v>
      </c>
      <c r="HQ347" t="s">
        <v>3</v>
      </c>
      <c r="HS347">
        <v>0</v>
      </c>
      <c r="IK347">
        <v>0</v>
      </c>
    </row>
    <row r="348" spans="1:245" x14ac:dyDescent="0.2">
      <c r="A348">
        <v>17</v>
      </c>
      <c r="B348">
        <v>1</v>
      </c>
      <c r="C348">
        <f>ROW(SmtRes!A225)</f>
        <v>225</v>
      </c>
      <c r="D348">
        <f>ROW(EtalonRes!A225)</f>
        <v>225</v>
      </c>
      <c r="E348" t="s">
        <v>287</v>
      </c>
      <c r="F348" t="s">
        <v>262</v>
      </c>
      <c r="G348" t="s">
        <v>288</v>
      </c>
      <c r="H348" t="s">
        <v>25</v>
      </c>
      <c r="I348">
        <v>9</v>
      </c>
      <c r="J348">
        <v>0</v>
      </c>
      <c r="K348">
        <v>9</v>
      </c>
      <c r="O348">
        <f t="shared" si="202"/>
        <v>18874.89</v>
      </c>
      <c r="P348">
        <f t="shared" si="203"/>
        <v>96.39</v>
      </c>
      <c r="Q348">
        <f t="shared" si="204"/>
        <v>9750.24</v>
      </c>
      <c r="R348">
        <f t="shared" si="205"/>
        <v>5876.01</v>
      </c>
      <c r="S348">
        <f t="shared" si="206"/>
        <v>9028.26</v>
      </c>
      <c r="T348">
        <f t="shared" si="207"/>
        <v>0</v>
      </c>
      <c r="U348">
        <f t="shared" si="208"/>
        <v>12.959999999999999</v>
      </c>
      <c r="V348">
        <f t="shared" si="209"/>
        <v>0</v>
      </c>
      <c r="W348">
        <f t="shared" si="210"/>
        <v>0</v>
      </c>
      <c r="X348">
        <f t="shared" si="211"/>
        <v>6319.78</v>
      </c>
      <c r="Y348">
        <f t="shared" si="212"/>
        <v>902.83</v>
      </c>
      <c r="AA348">
        <v>63640748</v>
      </c>
      <c r="AB348">
        <f t="shared" si="213"/>
        <v>2097.21</v>
      </c>
      <c r="AC348">
        <f>ROUND(((ES348*3)),6)</f>
        <v>10.71</v>
      </c>
      <c r="AD348">
        <f>ROUND(((((ET348*3))-((EU348*3)))+AE348),6)</f>
        <v>1083.3599999999999</v>
      </c>
      <c r="AE348">
        <f t="shared" si="239"/>
        <v>652.89</v>
      </c>
      <c r="AF348">
        <f t="shared" si="239"/>
        <v>1003.14</v>
      </c>
      <c r="AG348">
        <f t="shared" si="217"/>
        <v>0</v>
      </c>
      <c r="AH348">
        <f t="shared" si="240"/>
        <v>1.44</v>
      </c>
      <c r="AI348">
        <f t="shared" si="240"/>
        <v>0</v>
      </c>
      <c r="AJ348">
        <f t="shared" si="219"/>
        <v>0</v>
      </c>
      <c r="AK348">
        <v>699.07</v>
      </c>
      <c r="AL348">
        <v>3.57</v>
      </c>
      <c r="AM348">
        <v>361.12</v>
      </c>
      <c r="AN348">
        <v>217.63</v>
      </c>
      <c r="AO348">
        <v>334.38</v>
      </c>
      <c r="AP348">
        <v>0</v>
      </c>
      <c r="AQ348">
        <v>0.48</v>
      </c>
      <c r="AR348">
        <v>0</v>
      </c>
      <c r="AS348">
        <v>0</v>
      </c>
      <c r="AT348">
        <v>70</v>
      </c>
      <c r="AU348">
        <v>10</v>
      </c>
      <c r="AV348">
        <v>1</v>
      </c>
      <c r="AW348">
        <v>1</v>
      </c>
      <c r="AZ348">
        <v>1</v>
      </c>
      <c r="BA348">
        <v>1</v>
      </c>
      <c r="BB348">
        <v>1</v>
      </c>
      <c r="BC348">
        <v>1</v>
      </c>
      <c r="BD348" t="s">
        <v>3</v>
      </c>
      <c r="BE348" t="s">
        <v>3</v>
      </c>
      <c r="BF348" t="s">
        <v>3</v>
      </c>
      <c r="BG348" t="s">
        <v>3</v>
      </c>
      <c r="BH348">
        <v>0</v>
      </c>
      <c r="BI348">
        <v>4</v>
      </c>
      <c r="BJ348" t="s">
        <v>264</v>
      </c>
      <c r="BM348">
        <v>0</v>
      </c>
      <c r="BN348">
        <v>0</v>
      </c>
      <c r="BO348" t="s">
        <v>3</v>
      </c>
      <c r="BP348">
        <v>0</v>
      </c>
      <c r="BQ348">
        <v>1</v>
      </c>
      <c r="BR348">
        <v>0</v>
      </c>
      <c r="BS348">
        <v>1</v>
      </c>
      <c r="BT348">
        <v>1</v>
      </c>
      <c r="BU348">
        <v>1</v>
      </c>
      <c r="BV348">
        <v>1</v>
      </c>
      <c r="BW348">
        <v>1</v>
      </c>
      <c r="BX348">
        <v>1</v>
      </c>
      <c r="BY348" t="s">
        <v>3</v>
      </c>
      <c r="BZ348">
        <v>70</v>
      </c>
      <c r="CA348">
        <v>10</v>
      </c>
      <c r="CB348" t="s">
        <v>3</v>
      </c>
      <c r="CE348">
        <v>0</v>
      </c>
      <c r="CF348">
        <v>0</v>
      </c>
      <c r="CG348">
        <v>0</v>
      </c>
      <c r="CM348">
        <v>0</v>
      </c>
      <c r="CN348" t="s">
        <v>3</v>
      </c>
      <c r="CO348">
        <v>0</v>
      </c>
      <c r="CP348">
        <f t="shared" si="220"/>
        <v>18874.89</v>
      </c>
      <c r="CQ348">
        <f t="shared" si="221"/>
        <v>10.71</v>
      </c>
      <c r="CR348">
        <f>(((((ET348*3))*BB348-((EU348*3))*BS348)+AE348*BS348)*AV348)</f>
        <v>1083.3600000000001</v>
      </c>
      <c r="CS348">
        <f t="shared" si="223"/>
        <v>652.89</v>
      </c>
      <c r="CT348">
        <f t="shared" si="224"/>
        <v>1003.14</v>
      </c>
      <c r="CU348">
        <f t="shared" si="225"/>
        <v>0</v>
      </c>
      <c r="CV348">
        <f t="shared" si="226"/>
        <v>1.44</v>
      </c>
      <c r="CW348">
        <f t="shared" si="227"/>
        <v>0</v>
      </c>
      <c r="CX348">
        <f t="shared" si="228"/>
        <v>0</v>
      </c>
      <c r="CY348">
        <f t="shared" si="229"/>
        <v>6319.7820000000011</v>
      </c>
      <c r="CZ348">
        <f t="shared" si="230"/>
        <v>902.82600000000002</v>
      </c>
      <c r="DC348" t="s">
        <v>3</v>
      </c>
      <c r="DD348" t="s">
        <v>27</v>
      </c>
      <c r="DE348" t="s">
        <v>27</v>
      </c>
      <c r="DF348" t="s">
        <v>27</v>
      </c>
      <c r="DG348" t="s">
        <v>27</v>
      </c>
      <c r="DH348" t="s">
        <v>3</v>
      </c>
      <c r="DI348" t="s">
        <v>27</v>
      </c>
      <c r="DJ348" t="s">
        <v>27</v>
      </c>
      <c r="DK348" t="s">
        <v>3</v>
      </c>
      <c r="DL348" t="s">
        <v>3</v>
      </c>
      <c r="DM348" t="s">
        <v>3</v>
      </c>
      <c r="DN348">
        <v>0</v>
      </c>
      <c r="DO348">
        <v>0</v>
      </c>
      <c r="DP348">
        <v>1</v>
      </c>
      <c r="DQ348">
        <v>1</v>
      </c>
      <c r="DU348">
        <v>1010</v>
      </c>
      <c r="DV348" t="s">
        <v>25</v>
      </c>
      <c r="DW348" t="s">
        <v>25</v>
      </c>
      <c r="DX348">
        <v>1</v>
      </c>
      <c r="DZ348" t="s">
        <v>3</v>
      </c>
      <c r="EA348" t="s">
        <v>3</v>
      </c>
      <c r="EB348" t="s">
        <v>3</v>
      </c>
      <c r="EC348" t="s">
        <v>3</v>
      </c>
      <c r="EE348">
        <v>63408733</v>
      </c>
      <c r="EF348">
        <v>1</v>
      </c>
      <c r="EG348" t="s">
        <v>28</v>
      </c>
      <c r="EH348">
        <v>0</v>
      </c>
      <c r="EI348" t="s">
        <v>3</v>
      </c>
      <c r="EJ348">
        <v>4</v>
      </c>
      <c r="EK348">
        <v>0</v>
      </c>
      <c r="EL348" t="s">
        <v>29</v>
      </c>
      <c r="EM348" t="s">
        <v>30</v>
      </c>
      <c r="EO348" t="s">
        <v>3</v>
      </c>
      <c r="EQ348">
        <v>1572864</v>
      </c>
      <c r="ER348">
        <v>699.07</v>
      </c>
      <c r="ES348">
        <v>3.57</v>
      </c>
      <c r="ET348">
        <v>361.12</v>
      </c>
      <c r="EU348">
        <v>217.63</v>
      </c>
      <c r="EV348">
        <v>334.38</v>
      </c>
      <c r="EW348">
        <v>0.48</v>
      </c>
      <c r="EX348">
        <v>0</v>
      </c>
      <c r="EY348">
        <v>0</v>
      </c>
      <c r="FQ348">
        <v>0</v>
      </c>
      <c r="FR348">
        <v>0</v>
      </c>
      <c r="FS348">
        <v>0</v>
      </c>
      <c r="FX348">
        <v>70</v>
      </c>
      <c r="FY348">
        <v>10</v>
      </c>
      <c r="GA348" t="s">
        <v>3</v>
      </c>
      <c r="GD348">
        <v>0</v>
      </c>
      <c r="GF348">
        <v>1678969108</v>
      </c>
      <c r="GG348">
        <v>2</v>
      </c>
      <c r="GH348">
        <v>1</v>
      </c>
      <c r="GI348">
        <v>-2</v>
      </c>
      <c r="GJ348">
        <v>0</v>
      </c>
      <c r="GK348">
        <f>ROUND(R348*(R12)/100,2)</f>
        <v>6346.09</v>
      </c>
      <c r="GL348">
        <f t="shared" si="231"/>
        <v>0</v>
      </c>
      <c r="GM348">
        <f t="shared" si="232"/>
        <v>32443.59</v>
      </c>
      <c r="GN348">
        <f t="shared" si="233"/>
        <v>0</v>
      </c>
      <c r="GO348">
        <f t="shared" si="234"/>
        <v>0</v>
      </c>
      <c r="GP348">
        <f t="shared" si="235"/>
        <v>32443.59</v>
      </c>
      <c r="GR348">
        <v>0</v>
      </c>
      <c r="GS348">
        <v>3</v>
      </c>
      <c r="GT348">
        <v>0</v>
      </c>
      <c r="GU348" t="s">
        <v>3</v>
      </c>
      <c r="GV348">
        <f t="shared" si="236"/>
        <v>0</v>
      </c>
      <c r="GW348">
        <v>1</v>
      </c>
      <c r="GX348">
        <f t="shared" si="237"/>
        <v>0</v>
      </c>
      <c r="HA348">
        <v>0</v>
      </c>
      <c r="HB348">
        <v>0</v>
      </c>
      <c r="HC348">
        <f t="shared" si="238"/>
        <v>0</v>
      </c>
      <c r="HE348" t="s">
        <v>3</v>
      </c>
      <c r="HF348" t="s">
        <v>3</v>
      </c>
      <c r="HM348" t="s">
        <v>3</v>
      </c>
      <c r="HN348" t="s">
        <v>3</v>
      </c>
      <c r="HO348" t="s">
        <v>3</v>
      </c>
      <c r="HP348" t="s">
        <v>3</v>
      </c>
      <c r="HQ348" t="s">
        <v>3</v>
      </c>
      <c r="HS348">
        <v>0</v>
      </c>
      <c r="IK348">
        <v>0</v>
      </c>
    </row>
    <row r="349" spans="1:245" x14ac:dyDescent="0.2">
      <c r="A349">
        <v>17</v>
      </c>
      <c r="B349">
        <v>1</v>
      </c>
      <c r="C349">
        <f>ROW(SmtRes!A228)</f>
        <v>228</v>
      </c>
      <c r="D349">
        <f>ROW(EtalonRes!A228)</f>
        <v>228</v>
      </c>
      <c r="E349" t="s">
        <v>289</v>
      </c>
      <c r="F349" t="s">
        <v>46</v>
      </c>
      <c r="G349" t="s">
        <v>290</v>
      </c>
      <c r="H349" t="s">
        <v>25</v>
      </c>
      <c r="I349">
        <v>8</v>
      </c>
      <c r="J349">
        <v>0</v>
      </c>
      <c r="K349">
        <v>8</v>
      </c>
      <c r="O349">
        <f t="shared" si="202"/>
        <v>6565.68</v>
      </c>
      <c r="P349">
        <f t="shared" si="203"/>
        <v>31.2</v>
      </c>
      <c r="Q349">
        <f t="shared" si="204"/>
        <v>0</v>
      </c>
      <c r="R349">
        <f t="shared" si="205"/>
        <v>0</v>
      </c>
      <c r="S349">
        <f t="shared" si="206"/>
        <v>6534.48</v>
      </c>
      <c r="T349">
        <f t="shared" si="207"/>
        <v>0</v>
      </c>
      <c r="U349">
        <f t="shared" si="208"/>
        <v>10.08</v>
      </c>
      <c r="V349">
        <f t="shared" si="209"/>
        <v>0</v>
      </c>
      <c r="W349">
        <f t="shared" si="210"/>
        <v>0</v>
      </c>
      <c r="X349">
        <f t="shared" si="211"/>
        <v>4574.1400000000003</v>
      </c>
      <c r="Y349">
        <f t="shared" si="212"/>
        <v>653.45000000000005</v>
      </c>
      <c r="AA349">
        <v>63640748</v>
      </c>
      <c r="AB349">
        <f t="shared" si="213"/>
        <v>820.71</v>
      </c>
      <c r="AC349">
        <f>ROUND(((ES349*3)),6)</f>
        <v>3.9</v>
      </c>
      <c r="AD349">
        <f>ROUND(((((ET349*3))-((EU349*3)))+AE349),6)</f>
        <v>0</v>
      </c>
      <c r="AE349">
        <f t="shared" si="239"/>
        <v>0</v>
      </c>
      <c r="AF349">
        <f t="shared" si="239"/>
        <v>816.81</v>
      </c>
      <c r="AG349">
        <f t="shared" si="217"/>
        <v>0</v>
      </c>
      <c r="AH349">
        <f t="shared" si="240"/>
        <v>1.26</v>
      </c>
      <c r="AI349">
        <f t="shared" si="240"/>
        <v>0</v>
      </c>
      <c r="AJ349">
        <f t="shared" si="219"/>
        <v>0</v>
      </c>
      <c r="AK349">
        <v>273.57</v>
      </c>
      <c r="AL349">
        <v>1.3</v>
      </c>
      <c r="AM349">
        <v>0</v>
      </c>
      <c r="AN349">
        <v>0</v>
      </c>
      <c r="AO349">
        <v>272.27</v>
      </c>
      <c r="AP349">
        <v>0</v>
      </c>
      <c r="AQ349">
        <v>0.42</v>
      </c>
      <c r="AR349">
        <v>0</v>
      </c>
      <c r="AS349">
        <v>0</v>
      </c>
      <c r="AT349">
        <v>70</v>
      </c>
      <c r="AU349">
        <v>10</v>
      </c>
      <c r="AV349">
        <v>1</v>
      </c>
      <c r="AW349">
        <v>1</v>
      </c>
      <c r="AZ349">
        <v>1</v>
      </c>
      <c r="BA349">
        <v>1</v>
      </c>
      <c r="BB349">
        <v>1</v>
      </c>
      <c r="BC349">
        <v>1</v>
      </c>
      <c r="BD349" t="s">
        <v>3</v>
      </c>
      <c r="BE349" t="s">
        <v>3</v>
      </c>
      <c r="BF349" t="s">
        <v>3</v>
      </c>
      <c r="BG349" t="s">
        <v>3</v>
      </c>
      <c r="BH349">
        <v>0</v>
      </c>
      <c r="BI349">
        <v>4</v>
      </c>
      <c r="BJ349" t="s">
        <v>48</v>
      </c>
      <c r="BM349">
        <v>0</v>
      </c>
      <c r="BN349">
        <v>0</v>
      </c>
      <c r="BO349" t="s">
        <v>3</v>
      </c>
      <c r="BP349">
        <v>0</v>
      </c>
      <c r="BQ349">
        <v>1</v>
      </c>
      <c r="BR349">
        <v>0</v>
      </c>
      <c r="BS349">
        <v>1</v>
      </c>
      <c r="BT349">
        <v>1</v>
      </c>
      <c r="BU349">
        <v>1</v>
      </c>
      <c r="BV349">
        <v>1</v>
      </c>
      <c r="BW349">
        <v>1</v>
      </c>
      <c r="BX349">
        <v>1</v>
      </c>
      <c r="BY349" t="s">
        <v>3</v>
      </c>
      <c r="BZ349">
        <v>70</v>
      </c>
      <c r="CA349">
        <v>10</v>
      </c>
      <c r="CB349" t="s">
        <v>3</v>
      </c>
      <c r="CE349">
        <v>0</v>
      </c>
      <c r="CF349">
        <v>0</v>
      </c>
      <c r="CG349">
        <v>0</v>
      </c>
      <c r="CM349">
        <v>0</v>
      </c>
      <c r="CN349" t="s">
        <v>3</v>
      </c>
      <c r="CO349">
        <v>0</v>
      </c>
      <c r="CP349">
        <f t="shared" si="220"/>
        <v>6565.6799999999994</v>
      </c>
      <c r="CQ349">
        <f t="shared" si="221"/>
        <v>3.9</v>
      </c>
      <c r="CR349">
        <f>(((((ET349*3))*BB349-((EU349*3))*BS349)+AE349*BS349)*AV349)</f>
        <v>0</v>
      </c>
      <c r="CS349">
        <f t="shared" si="223"/>
        <v>0</v>
      </c>
      <c r="CT349">
        <f t="shared" si="224"/>
        <v>816.81</v>
      </c>
      <c r="CU349">
        <f t="shared" si="225"/>
        <v>0</v>
      </c>
      <c r="CV349">
        <f t="shared" si="226"/>
        <v>1.26</v>
      </c>
      <c r="CW349">
        <f t="shared" si="227"/>
        <v>0</v>
      </c>
      <c r="CX349">
        <f t="shared" si="228"/>
        <v>0</v>
      </c>
      <c r="CY349">
        <f t="shared" si="229"/>
        <v>4574.1359999999995</v>
      </c>
      <c r="CZ349">
        <f t="shared" si="230"/>
        <v>653.44799999999998</v>
      </c>
      <c r="DC349" t="s">
        <v>3</v>
      </c>
      <c r="DD349" t="s">
        <v>27</v>
      </c>
      <c r="DE349" t="s">
        <v>27</v>
      </c>
      <c r="DF349" t="s">
        <v>27</v>
      </c>
      <c r="DG349" t="s">
        <v>27</v>
      </c>
      <c r="DH349" t="s">
        <v>3</v>
      </c>
      <c r="DI349" t="s">
        <v>27</v>
      </c>
      <c r="DJ349" t="s">
        <v>27</v>
      </c>
      <c r="DK349" t="s">
        <v>3</v>
      </c>
      <c r="DL349" t="s">
        <v>3</v>
      </c>
      <c r="DM349" t="s">
        <v>3</v>
      </c>
      <c r="DN349">
        <v>0</v>
      </c>
      <c r="DO349">
        <v>0</v>
      </c>
      <c r="DP349">
        <v>1</v>
      </c>
      <c r="DQ349">
        <v>1</v>
      </c>
      <c r="DU349">
        <v>1010</v>
      </c>
      <c r="DV349" t="s">
        <v>25</v>
      </c>
      <c r="DW349" t="s">
        <v>25</v>
      </c>
      <c r="DX349">
        <v>1</v>
      </c>
      <c r="DZ349" t="s">
        <v>3</v>
      </c>
      <c r="EA349" t="s">
        <v>3</v>
      </c>
      <c r="EB349" t="s">
        <v>3</v>
      </c>
      <c r="EC349" t="s">
        <v>3</v>
      </c>
      <c r="EE349">
        <v>63408733</v>
      </c>
      <c r="EF349">
        <v>1</v>
      </c>
      <c r="EG349" t="s">
        <v>28</v>
      </c>
      <c r="EH349">
        <v>0</v>
      </c>
      <c r="EI349" t="s">
        <v>3</v>
      </c>
      <c r="EJ349">
        <v>4</v>
      </c>
      <c r="EK349">
        <v>0</v>
      </c>
      <c r="EL349" t="s">
        <v>29</v>
      </c>
      <c r="EM349" t="s">
        <v>30</v>
      </c>
      <c r="EO349" t="s">
        <v>3</v>
      </c>
      <c r="EQ349">
        <v>1572864</v>
      </c>
      <c r="ER349">
        <v>273.57</v>
      </c>
      <c r="ES349">
        <v>1.3</v>
      </c>
      <c r="ET349">
        <v>0</v>
      </c>
      <c r="EU349">
        <v>0</v>
      </c>
      <c r="EV349">
        <v>272.27</v>
      </c>
      <c r="EW349">
        <v>0.42</v>
      </c>
      <c r="EX349">
        <v>0</v>
      </c>
      <c r="EY349">
        <v>0</v>
      </c>
      <c r="FQ349">
        <v>0</v>
      </c>
      <c r="FR349">
        <v>0</v>
      </c>
      <c r="FS349">
        <v>0</v>
      </c>
      <c r="FX349">
        <v>70</v>
      </c>
      <c r="FY349">
        <v>10</v>
      </c>
      <c r="GA349" t="s">
        <v>3</v>
      </c>
      <c r="GD349">
        <v>0</v>
      </c>
      <c r="GF349">
        <v>110509871</v>
      </c>
      <c r="GG349">
        <v>2</v>
      </c>
      <c r="GH349">
        <v>1</v>
      </c>
      <c r="GI349">
        <v>-2</v>
      </c>
      <c r="GJ349">
        <v>0</v>
      </c>
      <c r="GK349">
        <f>ROUND(R349*(R12)/100,2)</f>
        <v>0</v>
      </c>
      <c r="GL349">
        <f t="shared" si="231"/>
        <v>0</v>
      </c>
      <c r="GM349">
        <f t="shared" si="232"/>
        <v>11793.27</v>
      </c>
      <c r="GN349">
        <f t="shared" si="233"/>
        <v>0</v>
      </c>
      <c r="GO349">
        <f t="shared" si="234"/>
        <v>0</v>
      </c>
      <c r="GP349">
        <f t="shared" si="235"/>
        <v>11793.27</v>
      </c>
      <c r="GR349">
        <v>0</v>
      </c>
      <c r="GS349">
        <v>3</v>
      </c>
      <c r="GT349">
        <v>0</v>
      </c>
      <c r="GU349" t="s">
        <v>3</v>
      </c>
      <c r="GV349">
        <f t="shared" si="236"/>
        <v>0</v>
      </c>
      <c r="GW349">
        <v>1</v>
      </c>
      <c r="GX349">
        <f t="shared" si="237"/>
        <v>0</v>
      </c>
      <c r="HA349">
        <v>0</v>
      </c>
      <c r="HB349">
        <v>0</v>
      </c>
      <c r="HC349">
        <f t="shared" si="238"/>
        <v>0</v>
      </c>
      <c r="HE349" t="s">
        <v>3</v>
      </c>
      <c r="HF349" t="s">
        <v>3</v>
      </c>
      <c r="HM349" t="s">
        <v>3</v>
      </c>
      <c r="HN349" t="s">
        <v>3</v>
      </c>
      <c r="HO349" t="s">
        <v>3</v>
      </c>
      <c r="HP349" t="s">
        <v>3</v>
      </c>
      <c r="HQ349" t="s">
        <v>3</v>
      </c>
      <c r="HS349">
        <v>0</v>
      </c>
      <c r="IK349">
        <v>0</v>
      </c>
    </row>
    <row r="350" spans="1:245" x14ac:dyDescent="0.2">
      <c r="A350">
        <v>17</v>
      </c>
      <c r="B350">
        <v>1</v>
      </c>
      <c r="C350">
        <f>ROW(SmtRes!A236)</f>
        <v>236</v>
      </c>
      <c r="D350">
        <f>ROW(EtalonRes!A236)</f>
        <v>236</v>
      </c>
      <c r="E350" t="s">
        <v>291</v>
      </c>
      <c r="F350" t="s">
        <v>292</v>
      </c>
      <c r="G350" t="s">
        <v>293</v>
      </c>
      <c r="H350" t="s">
        <v>25</v>
      </c>
      <c r="I350">
        <v>8</v>
      </c>
      <c r="J350">
        <v>0</v>
      </c>
      <c r="K350">
        <v>8</v>
      </c>
      <c r="O350">
        <f t="shared" si="202"/>
        <v>10199.76</v>
      </c>
      <c r="P350">
        <f t="shared" si="203"/>
        <v>227.76</v>
      </c>
      <c r="Q350">
        <f t="shared" si="204"/>
        <v>3969.6</v>
      </c>
      <c r="R350">
        <f t="shared" si="205"/>
        <v>2392.3200000000002</v>
      </c>
      <c r="S350">
        <f t="shared" si="206"/>
        <v>6002.4</v>
      </c>
      <c r="T350">
        <f t="shared" si="207"/>
        <v>0</v>
      </c>
      <c r="U350">
        <f t="shared" si="208"/>
        <v>8.64</v>
      </c>
      <c r="V350">
        <f t="shared" si="209"/>
        <v>0</v>
      </c>
      <c r="W350">
        <f t="shared" si="210"/>
        <v>0</v>
      </c>
      <c r="X350">
        <f t="shared" si="211"/>
        <v>4201.68</v>
      </c>
      <c r="Y350">
        <f t="shared" si="212"/>
        <v>600.24</v>
      </c>
      <c r="AA350">
        <v>63640748</v>
      </c>
      <c r="AB350">
        <f t="shared" si="213"/>
        <v>1274.97</v>
      </c>
      <c r="AC350">
        <f>ROUND(((ES350*3)),6)</f>
        <v>28.47</v>
      </c>
      <c r="AD350">
        <f>ROUND(((((ET350*3))-((EU350*3)))+AE350),6)</f>
        <v>496.2</v>
      </c>
      <c r="AE350">
        <f t="shared" si="239"/>
        <v>299.04000000000002</v>
      </c>
      <c r="AF350">
        <f t="shared" si="239"/>
        <v>750.3</v>
      </c>
      <c r="AG350">
        <f t="shared" si="217"/>
        <v>0</v>
      </c>
      <c r="AH350">
        <f t="shared" si="240"/>
        <v>1.08</v>
      </c>
      <c r="AI350">
        <f t="shared" si="240"/>
        <v>0</v>
      </c>
      <c r="AJ350">
        <f t="shared" si="219"/>
        <v>0</v>
      </c>
      <c r="AK350">
        <v>424.99</v>
      </c>
      <c r="AL350">
        <v>9.49</v>
      </c>
      <c r="AM350">
        <v>165.4</v>
      </c>
      <c r="AN350">
        <v>99.68</v>
      </c>
      <c r="AO350">
        <v>250.1</v>
      </c>
      <c r="AP350">
        <v>0</v>
      </c>
      <c r="AQ350">
        <v>0.36</v>
      </c>
      <c r="AR350">
        <v>0</v>
      </c>
      <c r="AS350">
        <v>0</v>
      </c>
      <c r="AT350">
        <v>70</v>
      </c>
      <c r="AU350">
        <v>10</v>
      </c>
      <c r="AV350">
        <v>1</v>
      </c>
      <c r="AW350">
        <v>1</v>
      </c>
      <c r="AZ350">
        <v>1</v>
      </c>
      <c r="BA350">
        <v>1</v>
      </c>
      <c r="BB350">
        <v>1</v>
      </c>
      <c r="BC350">
        <v>1</v>
      </c>
      <c r="BD350" t="s">
        <v>3</v>
      </c>
      <c r="BE350" t="s">
        <v>3</v>
      </c>
      <c r="BF350" t="s">
        <v>3</v>
      </c>
      <c r="BG350" t="s">
        <v>3</v>
      </c>
      <c r="BH350">
        <v>0</v>
      </c>
      <c r="BI350">
        <v>4</v>
      </c>
      <c r="BJ350" t="s">
        <v>294</v>
      </c>
      <c r="BM350">
        <v>0</v>
      </c>
      <c r="BN350">
        <v>0</v>
      </c>
      <c r="BO350" t="s">
        <v>3</v>
      </c>
      <c r="BP350">
        <v>0</v>
      </c>
      <c r="BQ350">
        <v>1</v>
      </c>
      <c r="BR350">
        <v>0</v>
      </c>
      <c r="BS350">
        <v>1</v>
      </c>
      <c r="BT350">
        <v>1</v>
      </c>
      <c r="BU350">
        <v>1</v>
      </c>
      <c r="BV350">
        <v>1</v>
      </c>
      <c r="BW350">
        <v>1</v>
      </c>
      <c r="BX350">
        <v>1</v>
      </c>
      <c r="BY350" t="s">
        <v>3</v>
      </c>
      <c r="BZ350">
        <v>70</v>
      </c>
      <c r="CA350">
        <v>10</v>
      </c>
      <c r="CB350" t="s">
        <v>3</v>
      </c>
      <c r="CE350">
        <v>0</v>
      </c>
      <c r="CF350">
        <v>0</v>
      </c>
      <c r="CG350">
        <v>0</v>
      </c>
      <c r="CM350">
        <v>0</v>
      </c>
      <c r="CN350" t="s">
        <v>3</v>
      </c>
      <c r="CO350">
        <v>0</v>
      </c>
      <c r="CP350">
        <f t="shared" si="220"/>
        <v>10199.759999999998</v>
      </c>
      <c r="CQ350">
        <f t="shared" si="221"/>
        <v>28.47</v>
      </c>
      <c r="CR350">
        <f>(((((ET350*3))*BB350-((EU350*3))*BS350)+AE350*BS350)*AV350)</f>
        <v>496.20000000000005</v>
      </c>
      <c r="CS350">
        <f t="shared" si="223"/>
        <v>299.04000000000002</v>
      </c>
      <c r="CT350">
        <f t="shared" si="224"/>
        <v>750.3</v>
      </c>
      <c r="CU350">
        <f t="shared" si="225"/>
        <v>0</v>
      </c>
      <c r="CV350">
        <f t="shared" si="226"/>
        <v>1.08</v>
      </c>
      <c r="CW350">
        <f t="shared" si="227"/>
        <v>0</v>
      </c>
      <c r="CX350">
        <f t="shared" si="228"/>
        <v>0</v>
      </c>
      <c r="CY350">
        <f t="shared" si="229"/>
        <v>4201.68</v>
      </c>
      <c r="CZ350">
        <f t="shared" si="230"/>
        <v>600.24</v>
      </c>
      <c r="DC350" t="s">
        <v>3</v>
      </c>
      <c r="DD350" t="s">
        <v>27</v>
      </c>
      <c r="DE350" t="s">
        <v>27</v>
      </c>
      <c r="DF350" t="s">
        <v>27</v>
      </c>
      <c r="DG350" t="s">
        <v>27</v>
      </c>
      <c r="DH350" t="s">
        <v>3</v>
      </c>
      <c r="DI350" t="s">
        <v>27</v>
      </c>
      <c r="DJ350" t="s">
        <v>27</v>
      </c>
      <c r="DK350" t="s">
        <v>3</v>
      </c>
      <c r="DL350" t="s">
        <v>3</v>
      </c>
      <c r="DM350" t="s">
        <v>3</v>
      </c>
      <c r="DN350">
        <v>0</v>
      </c>
      <c r="DO350">
        <v>0</v>
      </c>
      <c r="DP350">
        <v>1</v>
      </c>
      <c r="DQ350">
        <v>1</v>
      </c>
      <c r="DU350">
        <v>1010</v>
      </c>
      <c r="DV350" t="s">
        <v>25</v>
      </c>
      <c r="DW350" t="s">
        <v>25</v>
      </c>
      <c r="DX350">
        <v>1</v>
      </c>
      <c r="DZ350" t="s">
        <v>3</v>
      </c>
      <c r="EA350" t="s">
        <v>3</v>
      </c>
      <c r="EB350" t="s">
        <v>3</v>
      </c>
      <c r="EC350" t="s">
        <v>3</v>
      </c>
      <c r="EE350">
        <v>63408733</v>
      </c>
      <c r="EF350">
        <v>1</v>
      </c>
      <c r="EG350" t="s">
        <v>28</v>
      </c>
      <c r="EH350">
        <v>0</v>
      </c>
      <c r="EI350" t="s">
        <v>3</v>
      </c>
      <c r="EJ350">
        <v>4</v>
      </c>
      <c r="EK350">
        <v>0</v>
      </c>
      <c r="EL350" t="s">
        <v>29</v>
      </c>
      <c r="EM350" t="s">
        <v>30</v>
      </c>
      <c r="EO350" t="s">
        <v>3</v>
      </c>
      <c r="EQ350">
        <v>1572864</v>
      </c>
      <c r="ER350">
        <v>424.99</v>
      </c>
      <c r="ES350">
        <v>9.49</v>
      </c>
      <c r="ET350">
        <v>165.4</v>
      </c>
      <c r="EU350">
        <v>99.68</v>
      </c>
      <c r="EV350">
        <v>250.1</v>
      </c>
      <c r="EW350">
        <v>0.36</v>
      </c>
      <c r="EX350">
        <v>0</v>
      </c>
      <c r="EY350">
        <v>0</v>
      </c>
      <c r="FQ350">
        <v>0</v>
      </c>
      <c r="FR350">
        <v>0</v>
      </c>
      <c r="FS350">
        <v>0</v>
      </c>
      <c r="FX350">
        <v>70</v>
      </c>
      <c r="FY350">
        <v>10</v>
      </c>
      <c r="GA350" t="s">
        <v>3</v>
      </c>
      <c r="GD350">
        <v>0</v>
      </c>
      <c r="GF350">
        <v>1085802597</v>
      </c>
      <c r="GG350">
        <v>2</v>
      </c>
      <c r="GH350">
        <v>1</v>
      </c>
      <c r="GI350">
        <v>-2</v>
      </c>
      <c r="GJ350">
        <v>0</v>
      </c>
      <c r="GK350">
        <f>ROUND(R350*(R12)/100,2)</f>
        <v>2583.71</v>
      </c>
      <c r="GL350">
        <f t="shared" si="231"/>
        <v>0</v>
      </c>
      <c r="GM350">
        <f t="shared" si="232"/>
        <v>17585.39</v>
      </c>
      <c r="GN350">
        <f t="shared" si="233"/>
        <v>0</v>
      </c>
      <c r="GO350">
        <f t="shared" si="234"/>
        <v>0</v>
      </c>
      <c r="GP350">
        <f t="shared" si="235"/>
        <v>17585.39</v>
      </c>
      <c r="GR350">
        <v>0</v>
      </c>
      <c r="GS350">
        <v>3</v>
      </c>
      <c r="GT350">
        <v>0</v>
      </c>
      <c r="GU350" t="s">
        <v>3</v>
      </c>
      <c r="GV350">
        <f t="shared" si="236"/>
        <v>0</v>
      </c>
      <c r="GW350">
        <v>1</v>
      </c>
      <c r="GX350">
        <f t="shared" si="237"/>
        <v>0</v>
      </c>
      <c r="HA350">
        <v>0</v>
      </c>
      <c r="HB350">
        <v>0</v>
      </c>
      <c r="HC350">
        <f t="shared" si="238"/>
        <v>0</v>
      </c>
      <c r="HE350" t="s">
        <v>3</v>
      </c>
      <c r="HF350" t="s">
        <v>3</v>
      </c>
      <c r="HM350" t="s">
        <v>3</v>
      </c>
      <c r="HN350" t="s">
        <v>3</v>
      </c>
      <c r="HO350" t="s">
        <v>3</v>
      </c>
      <c r="HP350" t="s">
        <v>3</v>
      </c>
      <c r="HQ350" t="s">
        <v>3</v>
      </c>
      <c r="HS350">
        <v>0</v>
      </c>
      <c r="IK350">
        <v>0</v>
      </c>
    </row>
    <row r="351" spans="1:245" x14ac:dyDescent="0.2">
      <c r="A351">
        <v>17</v>
      </c>
      <c r="B351">
        <v>1</v>
      </c>
      <c r="C351">
        <f>ROW(SmtRes!A244)</f>
        <v>244</v>
      </c>
      <c r="D351">
        <f>ROW(EtalonRes!A244)</f>
        <v>244</v>
      </c>
      <c r="E351" t="s">
        <v>295</v>
      </c>
      <c r="F351" t="s">
        <v>296</v>
      </c>
      <c r="G351" t="s">
        <v>297</v>
      </c>
      <c r="H351" t="s">
        <v>25</v>
      </c>
      <c r="I351">
        <v>24</v>
      </c>
      <c r="J351">
        <v>0</v>
      </c>
      <c r="K351">
        <v>24</v>
      </c>
      <c r="O351">
        <f t="shared" si="202"/>
        <v>34771.68</v>
      </c>
      <c r="P351">
        <f t="shared" si="203"/>
        <v>452.88</v>
      </c>
      <c r="Q351">
        <f t="shared" si="204"/>
        <v>12900.96</v>
      </c>
      <c r="R351">
        <f t="shared" si="205"/>
        <v>7775.28</v>
      </c>
      <c r="S351">
        <f t="shared" si="206"/>
        <v>21417.84</v>
      </c>
      <c r="T351">
        <f t="shared" si="207"/>
        <v>0</v>
      </c>
      <c r="U351">
        <f t="shared" si="208"/>
        <v>30.96</v>
      </c>
      <c r="V351">
        <f t="shared" si="209"/>
        <v>0</v>
      </c>
      <c r="W351">
        <f t="shared" si="210"/>
        <v>0</v>
      </c>
      <c r="X351">
        <f t="shared" si="211"/>
        <v>14992.49</v>
      </c>
      <c r="Y351">
        <f t="shared" si="212"/>
        <v>2141.7800000000002</v>
      </c>
      <c r="AA351">
        <v>63640748</v>
      </c>
      <c r="AB351">
        <f t="shared" si="213"/>
        <v>1448.82</v>
      </c>
      <c r="AC351">
        <f>ROUND(((ES351*3)),6)</f>
        <v>18.87</v>
      </c>
      <c r="AD351">
        <f>ROUND(((((ET351*3))-((EU351*3)))+AE351),6)</f>
        <v>537.54</v>
      </c>
      <c r="AE351">
        <f t="shared" si="239"/>
        <v>323.97000000000003</v>
      </c>
      <c r="AF351">
        <f t="shared" si="239"/>
        <v>892.41</v>
      </c>
      <c r="AG351">
        <f t="shared" si="217"/>
        <v>0</v>
      </c>
      <c r="AH351">
        <f t="shared" si="240"/>
        <v>1.29</v>
      </c>
      <c r="AI351">
        <f t="shared" si="240"/>
        <v>0</v>
      </c>
      <c r="AJ351">
        <f t="shared" si="219"/>
        <v>0</v>
      </c>
      <c r="AK351">
        <v>482.94</v>
      </c>
      <c r="AL351">
        <v>6.29</v>
      </c>
      <c r="AM351">
        <v>179.18</v>
      </c>
      <c r="AN351">
        <v>107.99</v>
      </c>
      <c r="AO351">
        <v>297.47000000000003</v>
      </c>
      <c r="AP351">
        <v>0</v>
      </c>
      <c r="AQ351">
        <v>0.43</v>
      </c>
      <c r="AR351">
        <v>0</v>
      </c>
      <c r="AS351">
        <v>0</v>
      </c>
      <c r="AT351">
        <v>70</v>
      </c>
      <c r="AU351">
        <v>10</v>
      </c>
      <c r="AV351">
        <v>1</v>
      </c>
      <c r="AW351">
        <v>1</v>
      </c>
      <c r="AZ351">
        <v>1</v>
      </c>
      <c r="BA351">
        <v>1</v>
      </c>
      <c r="BB351">
        <v>1</v>
      </c>
      <c r="BC351">
        <v>1</v>
      </c>
      <c r="BD351" t="s">
        <v>3</v>
      </c>
      <c r="BE351" t="s">
        <v>3</v>
      </c>
      <c r="BF351" t="s">
        <v>3</v>
      </c>
      <c r="BG351" t="s">
        <v>3</v>
      </c>
      <c r="BH351">
        <v>0</v>
      </c>
      <c r="BI351">
        <v>4</v>
      </c>
      <c r="BJ351" t="s">
        <v>298</v>
      </c>
      <c r="BM351">
        <v>0</v>
      </c>
      <c r="BN351">
        <v>0</v>
      </c>
      <c r="BO351" t="s">
        <v>3</v>
      </c>
      <c r="BP351">
        <v>0</v>
      </c>
      <c r="BQ351">
        <v>1</v>
      </c>
      <c r="BR351">
        <v>0</v>
      </c>
      <c r="BS351">
        <v>1</v>
      </c>
      <c r="BT351">
        <v>1</v>
      </c>
      <c r="BU351">
        <v>1</v>
      </c>
      <c r="BV351">
        <v>1</v>
      </c>
      <c r="BW351">
        <v>1</v>
      </c>
      <c r="BX351">
        <v>1</v>
      </c>
      <c r="BY351" t="s">
        <v>3</v>
      </c>
      <c r="BZ351">
        <v>70</v>
      </c>
      <c r="CA351">
        <v>10</v>
      </c>
      <c r="CB351" t="s">
        <v>3</v>
      </c>
      <c r="CE351">
        <v>0</v>
      </c>
      <c r="CF351">
        <v>0</v>
      </c>
      <c r="CG351">
        <v>0</v>
      </c>
      <c r="CM351">
        <v>0</v>
      </c>
      <c r="CN351" t="s">
        <v>3</v>
      </c>
      <c r="CO351">
        <v>0</v>
      </c>
      <c r="CP351">
        <f t="shared" si="220"/>
        <v>34771.68</v>
      </c>
      <c r="CQ351">
        <f t="shared" si="221"/>
        <v>18.87</v>
      </c>
      <c r="CR351">
        <f>(((((ET351*3))*BB351-((EU351*3))*BS351)+AE351*BS351)*AV351)</f>
        <v>537.54</v>
      </c>
      <c r="CS351">
        <f t="shared" si="223"/>
        <v>323.97000000000003</v>
      </c>
      <c r="CT351">
        <f t="shared" si="224"/>
        <v>892.41</v>
      </c>
      <c r="CU351">
        <f t="shared" si="225"/>
        <v>0</v>
      </c>
      <c r="CV351">
        <f t="shared" si="226"/>
        <v>1.29</v>
      </c>
      <c r="CW351">
        <f t="shared" si="227"/>
        <v>0</v>
      </c>
      <c r="CX351">
        <f t="shared" si="228"/>
        <v>0</v>
      </c>
      <c r="CY351">
        <f t="shared" si="229"/>
        <v>14992.488000000001</v>
      </c>
      <c r="CZ351">
        <f t="shared" si="230"/>
        <v>2141.7840000000001</v>
      </c>
      <c r="DC351" t="s">
        <v>3</v>
      </c>
      <c r="DD351" t="s">
        <v>27</v>
      </c>
      <c r="DE351" t="s">
        <v>27</v>
      </c>
      <c r="DF351" t="s">
        <v>27</v>
      </c>
      <c r="DG351" t="s">
        <v>27</v>
      </c>
      <c r="DH351" t="s">
        <v>3</v>
      </c>
      <c r="DI351" t="s">
        <v>27</v>
      </c>
      <c r="DJ351" t="s">
        <v>27</v>
      </c>
      <c r="DK351" t="s">
        <v>3</v>
      </c>
      <c r="DL351" t="s">
        <v>3</v>
      </c>
      <c r="DM351" t="s">
        <v>3</v>
      </c>
      <c r="DN351">
        <v>0</v>
      </c>
      <c r="DO351">
        <v>0</v>
      </c>
      <c r="DP351">
        <v>1</v>
      </c>
      <c r="DQ351">
        <v>1</v>
      </c>
      <c r="DU351">
        <v>1010</v>
      </c>
      <c r="DV351" t="s">
        <v>25</v>
      </c>
      <c r="DW351" t="s">
        <v>25</v>
      </c>
      <c r="DX351">
        <v>1</v>
      </c>
      <c r="DZ351" t="s">
        <v>3</v>
      </c>
      <c r="EA351" t="s">
        <v>3</v>
      </c>
      <c r="EB351" t="s">
        <v>3</v>
      </c>
      <c r="EC351" t="s">
        <v>3</v>
      </c>
      <c r="EE351">
        <v>63408733</v>
      </c>
      <c r="EF351">
        <v>1</v>
      </c>
      <c r="EG351" t="s">
        <v>28</v>
      </c>
      <c r="EH351">
        <v>0</v>
      </c>
      <c r="EI351" t="s">
        <v>3</v>
      </c>
      <c r="EJ351">
        <v>4</v>
      </c>
      <c r="EK351">
        <v>0</v>
      </c>
      <c r="EL351" t="s">
        <v>29</v>
      </c>
      <c r="EM351" t="s">
        <v>30</v>
      </c>
      <c r="EO351" t="s">
        <v>3</v>
      </c>
      <c r="EQ351">
        <v>1572864</v>
      </c>
      <c r="ER351">
        <v>482.94</v>
      </c>
      <c r="ES351">
        <v>6.29</v>
      </c>
      <c r="ET351">
        <v>179.18</v>
      </c>
      <c r="EU351">
        <v>107.99</v>
      </c>
      <c r="EV351">
        <v>297.47000000000003</v>
      </c>
      <c r="EW351">
        <v>0.43</v>
      </c>
      <c r="EX351">
        <v>0</v>
      </c>
      <c r="EY351">
        <v>0</v>
      </c>
      <c r="FQ351">
        <v>0</v>
      </c>
      <c r="FR351">
        <v>0</v>
      </c>
      <c r="FS351">
        <v>0</v>
      </c>
      <c r="FX351">
        <v>70</v>
      </c>
      <c r="FY351">
        <v>10</v>
      </c>
      <c r="GA351" t="s">
        <v>3</v>
      </c>
      <c r="GD351">
        <v>0</v>
      </c>
      <c r="GF351">
        <v>-1820447705</v>
      </c>
      <c r="GG351">
        <v>2</v>
      </c>
      <c r="GH351">
        <v>1</v>
      </c>
      <c r="GI351">
        <v>-2</v>
      </c>
      <c r="GJ351">
        <v>0</v>
      </c>
      <c r="GK351">
        <f>ROUND(R351*(R12)/100,2)</f>
        <v>8397.2999999999993</v>
      </c>
      <c r="GL351">
        <f t="shared" si="231"/>
        <v>0</v>
      </c>
      <c r="GM351">
        <f t="shared" si="232"/>
        <v>60303.25</v>
      </c>
      <c r="GN351">
        <f t="shared" si="233"/>
        <v>0</v>
      </c>
      <c r="GO351">
        <f t="shared" si="234"/>
        <v>0</v>
      </c>
      <c r="GP351">
        <f t="shared" si="235"/>
        <v>60303.25</v>
      </c>
      <c r="GR351">
        <v>0</v>
      </c>
      <c r="GS351">
        <v>3</v>
      </c>
      <c r="GT351">
        <v>0</v>
      </c>
      <c r="GU351" t="s">
        <v>3</v>
      </c>
      <c r="GV351">
        <f t="shared" si="236"/>
        <v>0</v>
      </c>
      <c r="GW351">
        <v>1</v>
      </c>
      <c r="GX351">
        <f t="shared" si="237"/>
        <v>0</v>
      </c>
      <c r="HA351">
        <v>0</v>
      </c>
      <c r="HB351">
        <v>0</v>
      </c>
      <c r="HC351">
        <f t="shared" si="238"/>
        <v>0</v>
      </c>
      <c r="HE351" t="s">
        <v>3</v>
      </c>
      <c r="HF351" t="s">
        <v>3</v>
      </c>
      <c r="HM351" t="s">
        <v>3</v>
      </c>
      <c r="HN351" t="s">
        <v>3</v>
      </c>
      <c r="HO351" t="s">
        <v>3</v>
      </c>
      <c r="HP351" t="s">
        <v>3</v>
      </c>
      <c r="HQ351" t="s">
        <v>3</v>
      </c>
      <c r="HS351">
        <v>0</v>
      </c>
      <c r="IK351">
        <v>0</v>
      </c>
    </row>
    <row r="352" spans="1:245" x14ac:dyDescent="0.2">
      <c r="A352">
        <v>17</v>
      </c>
      <c r="B352">
        <v>1</v>
      </c>
      <c r="C352">
        <f>ROW(SmtRes!A246)</f>
        <v>246</v>
      </c>
      <c r="D352">
        <f>ROW(EtalonRes!A246)</f>
        <v>246</v>
      </c>
      <c r="E352" t="s">
        <v>299</v>
      </c>
      <c r="F352" t="s">
        <v>36</v>
      </c>
      <c r="G352" t="s">
        <v>300</v>
      </c>
      <c r="H352" t="s">
        <v>25</v>
      </c>
      <c r="I352">
        <v>43</v>
      </c>
      <c r="J352">
        <v>0</v>
      </c>
      <c r="K352">
        <v>43</v>
      </c>
      <c r="O352">
        <f t="shared" si="202"/>
        <v>2397.6799999999998</v>
      </c>
      <c r="P352">
        <f t="shared" si="203"/>
        <v>1.29</v>
      </c>
      <c r="Q352">
        <f t="shared" si="204"/>
        <v>0</v>
      </c>
      <c r="R352">
        <f t="shared" si="205"/>
        <v>0</v>
      </c>
      <c r="S352">
        <f t="shared" si="206"/>
        <v>2396.39</v>
      </c>
      <c r="T352">
        <f t="shared" si="207"/>
        <v>0</v>
      </c>
      <c r="U352">
        <f t="shared" si="208"/>
        <v>3.44</v>
      </c>
      <c r="V352">
        <f t="shared" si="209"/>
        <v>0</v>
      </c>
      <c r="W352">
        <f t="shared" si="210"/>
        <v>0</v>
      </c>
      <c r="X352">
        <f t="shared" si="211"/>
        <v>1677.47</v>
      </c>
      <c r="Y352">
        <f t="shared" si="212"/>
        <v>239.64</v>
      </c>
      <c r="AA352">
        <v>63640748</v>
      </c>
      <c r="AB352">
        <f t="shared" si="213"/>
        <v>55.76</v>
      </c>
      <c r="AC352">
        <f>ROUND(((ES352/2)),6)</f>
        <v>0.03</v>
      </c>
      <c r="AD352">
        <f>ROUND(((((ET352/2))-((EU352/2)))+AE352),6)</f>
        <v>0</v>
      </c>
      <c r="AE352">
        <f>ROUND(((EU352/2)),6)</f>
        <v>0</v>
      </c>
      <c r="AF352">
        <f>ROUND(((EV352/2)),6)</f>
        <v>55.73</v>
      </c>
      <c r="AG352">
        <f t="shared" si="217"/>
        <v>0</v>
      </c>
      <c r="AH352">
        <f>((EW352/2))</f>
        <v>0.08</v>
      </c>
      <c r="AI352">
        <f>((EX352/2))</f>
        <v>0</v>
      </c>
      <c r="AJ352">
        <f t="shared" si="219"/>
        <v>0</v>
      </c>
      <c r="AK352">
        <v>111.52</v>
      </c>
      <c r="AL352">
        <v>0.06</v>
      </c>
      <c r="AM352">
        <v>0</v>
      </c>
      <c r="AN352">
        <v>0</v>
      </c>
      <c r="AO352">
        <v>111.46</v>
      </c>
      <c r="AP352">
        <v>0</v>
      </c>
      <c r="AQ352">
        <v>0.16</v>
      </c>
      <c r="AR352">
        <v>0</v>
      </c>
      <c r="AS352">
        <v>0</v>
      </c>
      <c r="AT352">
        <v>70</v>
      </c>
      <c r="AU352">
        <v>10</v>
      </c>
      <c r="AV352">
        <v>1</v>
      </c>
      <c r="AW352">
        <v>1</v>
      </c>
      <c r="AZ352">
        <v>1</v>
      </c>
      <c r="BA352">
        <v>1</v>
      </c>
      <c r="BB352">
        <v>1</v>
      </c>
      <c r="BC352">
        <v>1</v>
      </c>
      <c r="BD352" t="s">
        <v>3</v>
      </c>
      <c r="BE352" t="s">
        <v>3</v>
      </c>
      <c r="BF352" t="s">
        <v>3</v>
      </c>
      <c r="BG352" t="s">
        <v>3</v>
      </c>
      <c r="BH352">
        <v>0</v>
      </c>
      <c r="BI352">
        <v>4</v>
      </c>
      <c r="BJ352" t="s">
        <v>38</v>
      </c>
      <c r="BM352">
        <v>0</v>
      </c>
      <c r="BN352">
        <v>0</v>
      </c>
      <c r="BO352" t="s">
        <v>3</v>
      </c>
      <c r="BP352">
        <v>0</v>
      </c>
      <c r="BQ352">
        <v>1</v>
      </c>
      <c r="BR352">
        <v>0</v>
      </c>
      <c r="BS352">
        <v>1</v>
      </c>
      <c r="BT352">
        <v>1</v>
      </c>
      <c r="BU352">
        <v>1</v>
      </c>
      <c r="BV352">
        <v>1</v>
      </c>
      <c r="BW352">
        <v>1</v>
      </c>
      <c r="BX352">
        <v>1</v>
      </c>
      <c r="BY352" t="s">
        <v>3</v>
      </c>
      <c r="BZ352">
        <v>70</v>
      </c>
      <c r="CA352">
        <v>10</v>
      </c>
      <c r="CB352" t="s">
        <v>3</v>
      </c>
      <c r="CE352">
        <v>0</v>
      </c>
      <c r="CF352">
        <v>0</v>
      </c>
      <c r="CG352">
        <v>0</v>
      </c>
      <c r="CM352">
        <v>0</v>
      </c>
      <c r="CN352" t="s">
        <v>3</v>
      </c>
      <c r="CO352">
        <v>0</v>
      </c>
      <c r="CP352">
        <f t="shared" si="220"/>
        <v>2397.6799999999998</v>
      </c>
      <c r="CQ352">
        <f t="shared" si="221"/>
        <v>0.03</v>
      </c>
      <c r="CR352">
        <f>(((((ET352/2))*BB352-((EU352/2))*BS352)+AE352*BS352)*AV352)</f>
        <v>0</v>
      </c>
      <c r="CS352">
        <f t="shared" si="223"/>
        <v>0</v>
      </c>
      <c r="CT352">
        <f t="shared" si="224"/>
        <v>55.73</v>
      </c>
      <c r="CU352">
        <f t="shared" si="225"/>
        <v>0</v>
      </c>
      <c r="CV352">
        <f t="shared" si="226"/>
        <v>0.08</v>
      </c>
      <c r="CW352">
        <f t="shared" si="227"/>
        <v>0</v>
      </c>
      <c r="CX352">
        <f t="shared" si="228"/>
        <v>0</v>
      </c>
      <c r="CY352">
        <f t="shared" si="229"/>
        <v>1677.473</v>
      </c>
      <c r="CZ352">
        <f t="shared" si="230"/>
        <v>239.63899999999998</v>
      </c>
      <c r="DC352" t="s">
        <v>3</v>
      </c>
      <c r="DD352" t="s">
        <v>39</v>
      </c>
      <c r="DE352" t="s">
        <v>39</v>
      </c>
      <c r="DF352" t="s">
        <v>39</v>
      </c>
      <c r="DG352" t="s">
        <v>39</v>
      </c>
      <c r="DH352" t="s">
        <v>3</v>
      </c>
      <c r="DI352" t="s">
        <v>39</v>
      </c>
      <c r="DJ352" t="s">
        <v>39</v>
      </c>
      <c r="DK352" t="s">
        <v>3</v>
      </c>
      <c r="DL352" t="s">
        <v>3</v>
      </c>
      <c r="DM352" t="s">
        <v>3</v>
      </c>
      <c r="DN352">
        <v>0</v>
      </c>
      <c r="DO352">
        <v>0</v>
      </c>
      <c r="DP352">
        <v>1</v>
      </c>
      <c r="DQ352">
        <v>1</v>
      </c>
      <c r="DU352">
        <v>1010</v>
      </c>
      <c r="DV352" t="s">
        <v>25</v>
      </c>
      <c r="DW352" t="s">
        <v>25</v>
      </c>
      <c r="DX352">
        <v>1</v>
      </c>
      <c r="DZ352" t="s">
        <v>3</v>
      </c>
      <c r="EA352" t="s">
        <v>3</v>
      </c>
      <c r="EB352" t="s">
        <v>3</v>
      </c>
      <c r="EC352" t="s">
        <v>3</v>
      </c>
      <c r="EE352">
        <v>63408733</v>
      </c>
      <c r="EF352">
        <v>1</v>
      </c>
      <c r="EG352" t="s">
        <v>28</v>
      </c>
      <c r="EH352">
        <v>0</v>
      </c>
      <c r="EI352" t="s">
        <v>3</v>
      </c>
      <c r="EJ352">
        <v>4</v>
      </c>
      <c r="EK352">
        <v>0</v>
      </c>
      <c r="EL352" t="s">
        <v>29</v>
      </c>
      <c r="EM352" t="s">
        <v>30</v>
      </c>
      <c r="EO352" t="s">
        <v>3</v>
      </c>
      <c r="EQ352">
        <v>1572864</v>
      </c>
      <c r="ER352">
        <v>111.52</v>
      </c>
      <c r="ES352">
        <v>0.06</v>
      </c>
      <c r="ET352">
        <v>0</v>
      </c>
      <c r="EU352">
        <v>0</v>
      </c>
      <c r="EV352">
        <v>111.46</v>
      </c>
      <c r="EW352">
        <v>0.16</v>
      </c>
      <c r="EX352">
        <v>0</v>
      </c>
      <c r="EY352">
        <v>0</v>
      </c>
      <c r="FQ352">
        <v>0</v>
      </c>
      <c r="FR352">
        <v>0</v>
      </c>
      <c r="FS352">
        <v>0</v>
      </c>
      <c r="FX352">
        <v>70</v>
      </c>
      <c r="FY352">
        <v>10</v>
      </c>
      <c r="GA352" t="s">
        <v>3</v>
      </c>
      <c r="GD352">
        <v>0</v>
      </c>
      <c r="GF352">
        <v>-1782225987</v>
      </c>
      <c r="GG352">
        <v>2</v>
      </c>
      <c r="GH352">
        <v>1</v>
      </c>
      <c r="GI352">
        <v>-2</v>
      </c>
      <c r="GJ352">
        <v>0</v>
      </c>
      <c r="GK352">
        <f>ROUND(R352*(R12)/100,2)</f>
        <v>0</v>
      </c>
      <c r="GL352">
        <f t="shared" si="231"/>
        <v>0</v>
      </c>
      <c r="GM352">
        <f t="shared" si="232"/>
        <v>4314.79</v>
      </c>
      <c r="GN352">
        <f t="shared" si="233"/>
        <v>0</v>
      </c>
      <c r="GO352">
        <f t="shared" si="234"/>
        <v>0</v>
      </c>
      <c r="GP352">
        <f t="shared" si="235"/>
        <v>4314.79</v>
      </c>
      <c r="GR352">
        <v>0</v>
      </c>
      <c r="GS352">
        <v>3</v>
      </c>
      <c r="GT352">
        <v>0</v>
      </c>
      <c r="GU352" t="s">
        <v>3</v>
      </c>
      <c r="GV352">
        <f t="shared" si="236"/>
        <v>0</v>
      </c>
      <c r="GW352">
        <v>1</v>
      </c>
      <c r="GX352">
        <f t="shared" si="237"/>
        <v>0</v>
      </c>
      <c r="HA352">
        <v>0</v>
      </c>
      <c r="HB352">
        <v>0</v>
      </c>
      <c r="HC352">
        <f t="shared" si="238"/>
        <v>0</v>
      </c>
      <c r="HE352" t="s">
        <v>3</v>
      </c>
      <c r="HF352" t="s">
        <v>3</v>
      </c>
      <c r="HM352" t="s">
        <v>3</v>
      </c>
      <c r="HN352" t="s">
        <v>3</v>
      </c>
      <c r="HO352" t="s">
        <v>3</v>
      </c>
      <c r="HP352" t="s">
        <v>3</v>
      </c>
      <c r="HQ352" t="s">
        <v>3</v>
      </c>
      <c r="HS352">
        <v>0</v>
      </c>
      <c r="IK352">
        <v>0</v>
      </c>
    </row>
    <row r="353" spans="1:245" x14ac:dyDescent="0.2">
      <c r="A353">
        <v>17</v>
      </c>
      <c r="B353">
        <v>1</v>
      </c>
      <c r="C353">
        <f>ROW(SmtRes!A250)</f>
        <v>250</v>
      </c>
      <c r="D353">
        <f>ROW(EtalonRes!A250)</f>
        <v>250</v>
      </c>
      <c r="E353" t="s">
        <v>301</v>
      </c>
      <c r="F353" t="s">
        <v>157</v>
      </c>
      <c r="G353" t="s">
        <v>302</v>
      </c>
      <c r="H353" t="s">
        <v>25</v>
      </c>
      <c r="I353">
        <v>5</v>
      </c>
      <c r="J353">
        <v>0</v>
      </c>
      <c r="K353">
        <v>5</v>
      </c>
      <c r="O353">
        <f t="shared" si="202"/>
        <v>7581.6</v>
      </c>
      <c r="P353">
        <f t="shared" si="203"/>
        <v>57.75</v>
      </c>
      <c r="Q353">
        <f t="shared" si="204"/>
        <v>0</v>
      </c>
      <c r="R353">
        <f t="shared" si="205"/>
        <v>0</v>
      </c>
      <c r="S353">
        <f t="shared" si="206"/>
        <v>7523.85</v>
      </c>
      <c r="T353">
        <f t="shared" si="207"/>
        <v>0</v>
      </c>
      <c r="U353">
        <f t="shared" si="208"/>
        <v>10.8</v>
      </c>
      <c r="V353">
        <f t="shared" si="209"/>
        <v>0</v>
      </c>
      <c r="W353">
        <f t="shared" si="210"/>
        <v>0</v>
      </c>
      <c r="X353">
        <f t="shared" si="211"/>
        <v>5266.7</v>
      </c>
      <c r="Y353">
        <f t="shared" si="212"/>
        <v>752.39</v>
      </c>
      <c r="AA353">
        <v>63640748</v>
      </c>
      <c r="AB353">
        <f t="shared" si="213"/>
        <v>1516.32</v>
      </c>
      <c r="AC353">
        <f>ROUND(((ES353*3)),6)</f>
        <v>11.55</v>
      </c>
      <c r="AD353">
        <f>ROUND(((((ET353*3))-((EU353*3)))+AE353),6)</f>
        <v>0</v>
      </c>
      <c r="AE353">
        <f>ROUND(((EU353*3)),6)</f>
        <v>0</v>
      </c>
      <c r="AF353">
        <f>ROUND(((EV353*3)),6)</f>
        <v>1504.77</v>
      </c>
      <c r="AG353">
        <f t="shared" si="217"/>
        <v>0</v>
      </c>
      <c r="AH353">
        <f>((EW353*3))</f>
        <v>2.16</v>
      </c>
      <c r="AI353">
        <f>((EX353*3))</f>
        <v>0</v>
      </c>
      <c r="AJ353">
        <f t="shared" si="219"/>
        <v>0</v>
      </c>
      <c r="AK353">
        <v>505.44</v>
      </c>
      <c r="AL353">
        <v>3.85</v>
      </c>
      <c r="AM353">
        <v>0</v>
      </c>
      <c r="AN353">
        <v>0</v>
      </c>
      <c r="AO353">
        <v>501.59</v>
      </c>
      <c r="AP353">
        <v>0</v>
      </c>
      <c r="AQ353">
        <v>0.72</v>
      </c>
      <c r="AR353">
        <v>0</v>
      </c>
      <c r="AS353">
        <v>0</v>
      </c>
      <c r="AT353">
        <v>70</v>
      </c>
      <c r="AU353">
        <v>10</v>
      </c>
      <c r="AV353">
        <v>1</v>
      </c>
      <c r="AW353">
        <v>1</v>
      </c>
      <c r="AZ353">
        <v>1</v>
      </c>
      <c r="BA353">
        <v>1</v>
      </c>
      <c r="BB353">
        <v>1</v>
      </c>
      <c r="BC353">
        <v>1</v>
      </c>
      <c r="BD353" t="s">
        <v>3</v>
      </c>
      <c r="BE353" t="s">
        <v>3</v>
      </c>
      <c r="BF353" t="s">
        <v>3</v>
      </c>
      <c r="BG353" t="s">
        <v>3</v>
      </c>
      <c r="BH353">
        <v>0</v>
      </c>
      <c r="BI353">
        <v>4</v>
      </c>
      <c r="BJ353" t="s">
        <v>159</v>
      </c>
      <c r="BM353">
        <v>0</v>
      </c>
      <c r="BN353">
        <v>0</v>
      </c>
      <c r="BO353" t="s">
        <v>3</v>
      </c>
      <c r="BP353">
        <v>0</v>
      </c>
      <c r="BQ353">
        <v>1</v>
      </c>
      <c r="BR353">
        <v>0</v>
      </c>
      <c r="BS353">
        <v>1</v>
      </c>
      <c r="BT353">
        <v>1</v>
      </c>
      <c r="BU353">
        <v>1</v>
      </c>
      <c r="BV353">
        <v>1</v>
      </c>
      <c r="BW353">
        <v>1</v>
      </c>
      <c r="BX353">
        <v>1</v>
      </c>
      <c r="BY353" t="s">
        <v>3</v>
      </c>
      <c r="BZ353">
        <v>70</v>
      </c>
      <c r="CA353">
        <v>10</v>
      </c>
      <c r="CB353" t="s">
        <v>3</v>
      </c>
      <c r="CE353">
        <v>0</v>
      </c>
      <c r="CF353">
        <v>0</v>
      </c>
      <c r="CG353">
        <v>0</v>
      </c>
      <c r="CM353">
        <v>0</v>
      </c>
      <c r="CN353" t="s">
        <v>3</v>
      </c>
      <c r="CO353">
        <v>0</v>
      </c>
      <c r="CP353">
        <f t="shared" si="220"/>
        <v>7581.6</v>
      </c>
      <c r="CQ353">
        <f t="shared" si="221"/>
        <v>11.55</v>
      </c>
      <c r="CR353">
        <f>(((((ET353*3))*BB353-((EU353*3))*BS353)+AE353*BS353)*AV353)</f>
        <v>0</v>
      </c>
      <c r="CS353">
        <f t="shared" si="223"/>
        <v>0</v>
      </c>
      <c r="CT353">
        <f t="shared" si="224"/>
        <v>1504.77</v>
      </c>
      <c r="CU353">
        <f t="shared" si="225"/>
        <v>0</v>
      </c>
      <c r="CV353">
        <f t="shared" si="226"/>
        <v>2.16</v>
      </c>
      <c r="CW353">
        <f t="shared" si="227"/>
        <v>0</v>
      </c>
      <c r="CX353">
        <f t="shared" si="228"/>
        <v>0</v>
      </c>
      <c r="CY353">
        <f t="shared" si="229"/>
        <v>5266.6949999999997</v>
      </c>
      <c r="CZ353">
        <f t="shared" si="230"/>
        <v>752.38499999999999</v>
      </c>
      <c r="DC353" t="s">
        <v>3</v>
      </c>
      <c r="DD353" t="s">
        <v>27</v>
      </c>
      <c r="DE353" t="s">
        <v>27</v>
      </c>
      <c r="DF353" t="s">
        <v>27</v>
      </c>
      <c r="DG353" t="s">
        <v>27</v>
      </c>
      <c r="DH353" t="s">
        <v>3</v>
      </c>
      <c r="DI353" t="s">
        <v>27</v>
      </c>
      <c r="DJ353" t="s">
        <v>27</v>
      </c>
      <c r="DK353" t="s">
        <v>3</v>
      </c>
      <c r="DL353" t="s">
        <v>3</v>
      </c>
      <c r="DM353" t="s">
        <v>3</v>
      </c>
      <c r="DN353">
        <v>0</v>
      </c>
      <c r="DO353">
        <v>0</v>
      </c>
      <c r="DP353">
        <v>1</v>
      </c>
      <c r="DQ353">
        <v>1</v>
      </c>
      <c r="DU353">
        <v>1010</v>
      </c>
      <c r="DV353" t="s">
        <v>25</v>
      </c>
      <c r="DW353" t="s">
        <v>25</v>
      </c>
      <c r="DX353">
        <v>1</v>
      </c>
      <c r="DZ353" t="s">
        <v>3</v>
      </c>
      <c r="EA353" t="s">
        <v>3</v>
      </c>
      <c r="EB353" t="s">
        <v>3</v>
      </c>
      <c r="EC353" t="s">
        <v>3</v>
      </c>
      <c r="EE353">
        <v>63408733</v>
      </c>
      <c r="EF353">
        <v>1</v>
      </c>
      <c r="EG353" t="s">
        <v>28</v>
      </c>
      <c r="EH353">
        <v>0</v>
      </c>
      <c r="EI353" t="s">
        <v>3</v>
      </c>
      <c r="EJ353">
        <v>4</v>
      </c>
      <c r="EK353">
        <v>0</v>
      </c>
      <c r="EL353" t="s">
        <v>29</v>
      </c>
      <c r="EM353" t="s">
        <v>30</v>
      </c>
      <c r="EO353" t="s">
        <v>3</v>
      </c>
      <c r="EQ353">
        <v>1572864</v>
      </c>
      <c r="ER353">
        <v>505.44</v>
      </c>
      <c r="ES353">
        <v>3.85</v>
      </c>
      <c r="ET353">
        <v>0</v>
      </c>
      <c r="EU353">
        <v>0</v>
      </c>
      <c r="EV353">
        <v>501.59</v>
      </c>
      <c r="EW353">
        <v>0.72</v>
      </c>
      <c r="EX353">
        <v>0</v>
      </c>
      <c r="EY353">
        <v>0</v>
      </c>
      <c r="FQ353">
        <v>0</v>
      </c>
      <c r="FR353">
        <v>0</v>
      </c>
      <c r="FS353">
        <v>0</v>
      </c>
      <c r="FX353">
        <v>70</v>
      </c>
      <c r="FY353">
        <v>10</v>
      </c>
      <c r="GA353" t="s">
        <v>3</v>
      </c>
      <c r="GD353">
        <v>0</v>
      </c>
      <c r="GF353">
        <v>1863677970</v>
      </c>
      <c r="GG353">
        <v>2</v>
      </c>
      <c r="GH353">
        <v>1</v>
      </c>
      <c r="GI353">
        <v>-2</v>
      </c>
      <c r="GJ353">
        <v>0</v>
      </c>
      <c r="GK353">
        <f>ROUND(R353*(R12)/100,2)</f>
        <v>0</v>
      </c>
      <c r="GL353">
        <f t="shared" si="231"/>
        <v>0</v>
      </c>
      <c r="GM353">
        <f t="shared" si="232"/>
        <v>13600.69</v>
      </c>
      <c r="GN353">
        <f t="shared" si="233"/>
        <v>0</v>
      </c>
      <c r="GO353">
        <f t="shared" si="234"/>
        <v>0</v>
      </c>
      <c r="GP353">
        <f t="shared" si="235"/>
        <v>13600.69</v>
      </c>
      <c r="GR353">
        <v>0</v>
      </c>
      <c r="GS353">
        <v>3</v>
      </c>
      <c r="GT353">
        <v>0</v>
      </c>
      <c r="GU353" t="s">
        <v>3</v>
      </c>
      <c r="GV353">
        <f t="shared" si="236"/>
        <v>0</v>
      </c>
      <c r="GW353">
        <v>1</v>
      </c>
      <c r="GX353">
        <f t="shared" si="237"/>
        <v>0</v>
      </c>
      <c r="HA353">
        <v>0</v>
      </c>
      <c r="HB353">
        <v>0</v>
      </c>
      <c r="HC353">
        <f t="shared" si="238"/>
        <v>0</v>
      </c>
      <c r="HE353" t="s">
        <v>3</v>
      </c>
      <c r="HF353" t="s">
        <v>3</v>
      </c>
      <c r="HM353" t="s">
        <v>3</v>
      </c>
      <c r="HN353" t="s">
        <v>3</v>
      </c>
      <c r="HO353" t="s">
        <v>3</v>
      </c>
      <c r="HP353" t="s">
        <v>3</v>
      </c>
      <c r="HQ353" t="s">
        <v>3</v>
      </c>
      <c r="HS353">
        <v>0</v>
      </c>
      <c r="IK353">
        <v>0</v>
      </c>
    </row>
    <row r="355" spans="1:245" x14ac:dyDescent="0.2">
      <c r="A355" s="6">
        <v>51</v>
      </c>
      <c r="B355" s="6">
        <f>B332</f>
        <v>1</v>
      </c>
      <c r="C355" s="6">
        <f>A332</f>
        <v>4</v>
      </c>
      <c r="D355" s="6">
        <f>ROW(A332)</f>
        <v>332</v>
      </c>
      <c r="E355" s="6"/>
      <c r="F355" s="6" t="str">
        <f>IF(F332&lt;&gt;"",F332,"")</f>
        <v>Новый раздел</v>
      </c>
      <c r="G355" s="6" t="str">
        <f>IF(G332&lt;&gt;"",G332,"")</f>
        <v>Раздел: 6. Система газового пожаротушения</v>
      </c>
      <c r="H355" s="6">
        <v>0</v>
      </c>
      <c r="I355" s="6"/>
      <c r="J355" s="6"/>
      <c r="K355" s="6"/>
      <c r="L355" s="6"/>
      <c r="M355" s="6"/>
      <c r="N355" s="6"/>
      <c r="O355" s="6">
        <f t="shared" ref="O355:T355" si="241">ROUND(AB355,2)</f>
        <v>152137.16</v>
      </c>
      <c r="P355" s="6">
        <f t="shared" si="241"/>
        <v>2253.7800000000002</v>
      </c>
      <c r="Q355" s="6">
        <f t="shared" si="241"/>
        <v>36743.1</v>
      </c>
      <c r="R355" s="6">
        <f t="shared" si="241"/>
        <v>22143.99</v>
      </c>
      <c r="S355" s="6">
        <f t="shared" si="241"/>
        <v>113140.28</v>
      </c>
      <c r="T355" s="6">
        <f t="shared" si="241"/>
        <v>0</v>
      </c>
      <c r="U355" s="6">
        <f>AH355</f>
        <v>159.98000000000002</v>
      </c>
      <c r="V355" s="6">
        <f>AI355</f>
        <v>0</v>
      </c>
      <c r="W355" s="6">
        <f>ROUND(AJ355,2)</f>
        <v>0</v>
      </c>
      <c r="X355" s="6">
        <f>ROUND(AK355,2)</f>
        <v>79198.22</v>
      </c>
      <c r="Y355" s="6">
        <f>ROUND(AL355,2)</f>
        <v>11314.05</v>
      </c>
      <c r="Z355" s="6"/>
      <c r="AA355" s="6"/>
      <c r="AB355" s="6">
        <f>ROUND(SUMIF(AA336:AA353,"=63640748",O336:O353),2)</f>
        <v>152137.16</v>
      </c>
      <c r="AC355" s="6">
        <f>ROUND(SUMIF(AA336:AA353,"=63640748",P336:P353),2)</f>
        <v>2253.7800000000002</v>
      </c>
      <c r="AD355" s="6">
        <f>ROUND(SUMIF(AA336:AA353,"=63640748",Q336:Q353),2)</f>
        <v>36743.1</v>
      </c>
      <c r="AE355" s="6">
        <f>ROUND(SUMIF(AA336:AA353,"=63640748",R336:R353),2)</f>
        <v>22143.99</v>
      </c>
      <c r="AF355" s="6">
        <f>ROUND(SUMIF(AA336:AA353,"=63640748",S336:S353),2)</f>
        <v>113140.28</v>
      </c>
      <c r="AG355" s="6">
        <f>ROUND(SUMIF(AA336:AA353,"=63640748",T336:T353),2)</f>
        <v>0</v>
      </c>
      <c r="AH355" s="6">
        <f>SUMIF(AA336:AA353,"=63640748",U336:U353)</f>
        <v>159.98000000000002</v>
      </c>
      <c r="AI355" s="6">
        <f>SUMIF(AA336:AA353,"=63640748",V336:V353)</f>
        <v>0</v>
      </c>
      <c r="AJ355" s="6">
        <f>ROUND(SUMIF(AA336:AA353,"=63640748",W336:W353),2)</f>
        <v>0</v>
      </c>
      <c r="AK355" s="6">
        <f>ROUND(SUMIF(AA336:AA353,"=63640748",X336:X353),2)</f>
        <v>79198.22</v>
      </c>
      <c r="AL355" s="6">
        <f>ROUND(SUMIF(AA336:AA353,"=63640748",Y336:Y353),2)</f>
        <v>11314.05</v>
      </c>
      <c r="AM355" s="6"/>
      <c r="AN355" s="6"/>
      <c r="AO355" s="6">
        <f t="shared" ref="AO355:BD355" si="242">ROUND(BX355,2)</f>
        <v>0</v>
      </c>
      <c r="AP355" s="6">
        <f t="shared" si="242"/>
        <v>0</v>
      </c>
      <c r="AQ355" s="6">
        <f t="shared" si="242"/>
        <v>0</v>
      </c>
      <c r="AR355" s="6">
        <f t="shared" si="242"/>
        <v>266564.94</v>
      </c>
      <c r="AS355" s="6">
        <f t="shared" si="242"/>
        <v>0</v>
      </c>
      <c r="AT355" s="6">
        <f t="shared" si="242"/>
        <v>0</v>
      </c>
      <c r="AU355" s="6">
        <f t="shared" si="242"/>
        <v>266564.94</v>
      </c>
      <c r="AV355" s="6">
        <f t="shared" si="242"/>
        <v>2253.7800000000002</v>
      </c>
      <c r="AW355" s="6">
        <f t="shared" si="242"/>
        <v>2253.7800000000002</v>
      </c>
      <c r="AX355" s="6">
        <f t="shared" si="242"/>
        <v>0</v>
      </c>
      <c r="AY355" s="6">
        <f t="shared" si="242"/>
        <v>2253.7800000000002</v>
      </c>
      <c r="AZ355" s="6">
        <f t="shared" si="242"/>
        <v>0</v>
      </c>
      <c r="BA355" s="6">
        <f t="shared" si="242"/>
        <v>0</v>
      </c>
      <c r="BB355" s="6">
        <f t="shared" si="242"/>
        <v>0</v>
      </c>
      <c r="BC355" s="6">
        <f t="shared" si="242"/>
        <v>0</v>
      </c>
      <c r="BD355" s="6">
        <f t="shared" si="242"/>
        <v>0</v>
      </c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>
        <f>ROUND(SUMIF(AA336:AA353,"=63640748",FQ336:FQ353),2)</f>
        <v>0</v>
      </c>
      <c r="BY355" s="6">
        <f>ROUND(SUMIF(AA336:AA353,"=63640748",FR336:FR353),2)</f>
        <v>0</v>
      </c>
      <c r="BZ355" s="6">
        <f>ROUND(SUMIF(AA336:AA353,"=63640748",GL336:GL353),2)</f>
        <v>0</v>
      </c>
      <c r="CA355" s="6">
        <f>ROUND(SUMIF(AA336:AA353,"=63640748",GM336:GM353),2)</f>
        <v>266564.94</v>
      </c>
      <c r="CB355" s="6">
        <f>ROUND(SUMIF(AA336:AA353,"=63640748",GN336:GN353),2)</f>
        <v>0</v>
      </c>
      <c r="CC355" s="6">
        <f>ROUND(SUMIF(AA336:AA353,"=63640748",GO336:GO353),2)</f>
        <v>0</v>
      </c>
      <c r="CD355" s="6">
        <f>ROUND(SUMIF(AA336:AA353,"=63640748",GP336:GP353),2)</f>
        <v>266564.94</v>
      </c>
      <c r="CE355" s="6">
        <f>AC355-BX355</f>
        <v>2253.7800000000002</v>
      </c>
      <c r="CF355" s="6">
        <f>AC355-BY355</f>
        <v>2253.7800000000002</v>
      </c>
      <c r="CG355" s="6">
        <f>BX355-BZ355</f>
        <v>0</v>
      </c>
      <c r="CH355" s="6">
        <f>AC355-BX355-BY355+BZ355</f>
        <v>2253.7800000000002</v>
      </c>
      <c r="CI355" s="6">
        <f>BY355-BZ355</f>
        <v>0</v>
      </c>
      <c r="CJ355" s="6">
        <f>ROUND(SUMIF(AA336:AA353,"=63640748",GX336:GX353),2)</f>
        <v>0</v>
      </c>
      <c r="CK355" s="6">
        <f>ROUND(SUMIF(AA336:AA353,"=63640748",GY336:GY353),2)</f>
        <v>0</v>
      </c>
      <c r="CL355" s="6">
        <f>ROUND(SUMIF(AA336:AA353,"=63640748",GZ336:GZ353),2)</f>
        <v>0</v>
      </c>
      <c r="CM355" s="6">
        <f>ROUND(SUMIF(AA336:AA353,"=63640748",HD336:HD353),2)</f>
        <v>0</v>
      </c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>
        <v>0</v>
      </c>
    </row>
    <row r="357" spans="1:245" x14ac:dyDescent="0.2">
      <c r="A357" s="3">
        <v>50</v>
      </c>
      <c r="B357" s="3">
        <v>0</v>
      </c>
      <c r="C357" s="3">
        <v>0</v>
      </c>
      <c r="D357" s="3">
        <v>1</v>
      </c>
      <c r="E357" s="3">
        <v>201</v>
      </c>
      <c r="F357" s="3">
        <f>ROUND(Source!O355,O357)</f>
        <v>152137.16</v>
      </c>
      <c r="G357" s="3" t="s">
        <v>78</v>
      </c>
      <c r="H357" s="3" t="s">
        <v>79</v>
      </c>
      <c r="I357" s="3"/>
      <c r="J357" s="3"/>
      <c r="K357" s="3">
        <v>201</v>
      </c>
      <c r="L357" s="3">
        <v>1</v>
      </c>
      <c r="M357" s="3">
        <v>3</v>
      </c>
      <c r="N357" s="3" t="s">
        <v>3</v>
      </c>
      <c r="O357" s="3">
        <v>2</v>
      </c>
      <c r="P357" s="3"/>
      <c r="Q357" s="3"/>
      <c r="R357" s="3"/>
      <c r="S357" s="3"/>
      <c r="T357" s="3"/>
      <c r="U357" s="3"/>
      <c r="V357" s="3"/>
      <c r="W357" s="3">
        <v>152137.16</v>
      </c>
      <c r="X357" s="3">
        <v>1</v>
      </c>
      <c r="Y357" s="3">
        <v>152137.16</v>
      </c>
      <c r="Z357" s="3"/>
      <c r="AA357" s="3"/>
      <c r="AB357" s="3"/>
    </row>
    <row r="358" spans="1:245" x14ac:dyDescent="0.2">
      <c r="A358" s="3">
        <v>50</v>
      </c>
      <c r="B358" s="3">
        <v>0</v>
      </c>
      <c r="C358" s="3">
        <v>0</v>
      </c>
      <c r="D358" s="3">
        <v>1</v>
      </c>
      <c r="E358" s="3">
        <v>202</v>
      </c>
      <c r="F358" s="3">
        <f>ROUND(Source!P355,O358)</f>
        <v>2253.7800000000002</v>
      </c>
      <c r="G358" s="3" t="s">
        <v>80</v>
      </c>
      <c r="H358" s="3" t="s">
        <v>81</v>
      </c>
      <c r="I358" s="3"/>
      <c r="J358" s="3"/>
      <c r="K358" s="3">
        <v>202</v>
      </c>
      <c r="L358" s="3">
        <v>2</v>
      </c>
      <c r="M358" s="3">
        <v>3</v>
      </c>
      <c r="N358" s="3" t="s">
        <v>3</v>
      </c>
      <c r="O358" s="3">
        <v>2</v>
      </c>
      <c r="P358" s="3"/>
      <c r="Q358" s="3"/>
      <c r="R358" s="3"/>
      <c r="S358" s="3"/>
      <c r="T358" s="3"/>
      <c r="U358" s="3"/>
      <c r="V358" s="3"/>
      <c r="W358" s="3">
        <v>2253.7800000000002</v>
      </c>
      <c r="X358" s="3">
        <v>1</v>
      </c>
      <c r="Y358" s="3">
        <v>2253.7800000000002</v>
      </c>
      <c r="Z358" s="3"/>
      <c r="AA358" s="3"/>
      <c r="AB358" s="3"/>
    </row>
    <row r="359" spans="1:245" x14ac:dyDescent="0.2">
      <c r="A359" s="3">
        <v>50</v>
      </c>
      <c r="B359" s="3">
        <v>0</v>
      </c>
      <c r="C359" s="3">
        <v>0</v>
      </c>
      <c r="D359" s="3">
        <v>1</v>
      </c>
      <c r="E359" s="3">
        <v>222</v>
      </c>
      <c r="F359" s="3">
        <f>ROUND(Source!AO355,O359)</f>
        <v>0</v>
      </c>
      <c r="G359" s="3" t="s">
        <v>82</v>
      </c>
      <c r="H359" s="3" t="s">
        <v>83</v>
      </c>
      <c r="I359" s="3"/>
      <c r="J359" s="3"/>
      <c r="K359" s="3">
        <v>222</v>
      </c>
      <c r="L359" s="3">
        <v>3</v>
      </c>
      <c r="M359" s="3">
        <v>3</v>
      </c>
      <c r="N359" s="3" t="s">
        <v>3</v>
      </c>
      <c r="O359" s="3">
        <v>2</v>
      </c>
      <c r="P359" s="3"/>
      <c r="Q359" s="3"/>
      <c r="R359" s="3"/>
      <c r="S359" s="3"/>
      <c r="T359" s="3"/>
      <c r="U359" s="3"/>
      <c r="V359" s="3"/>
      <c r="W359" s="3">
        <v>0</v>
      </c>
      <c r="X359" s="3">
        <v>1</v>
      </c>
      <c r="Y359" s="3">
        <v>0</v>
      </c>
      <c r="Z359" s="3"/>
      <c r="AA359" s="3"/>
      <c r="AB359" s="3"/>
    </row>
    <row r="360" spans="1:245" x14ac:dyDescent="0.2">
      <c r="A360" s="3">
        <v>50</v>
      </c>
      <c r="B360" s="3">
        <v>0</v>
      </c>
      <c r="C360" s="3">
        <v>0</v>
      </c>
      <c r="D360" s="3">
        <v>1</v>
      </c>
      <c r="E360" s="3">
        <v>225</v>
      </c>
      <c r="F360" s="3">
        <f>ROUND(Source!AV355,O360)</f>
        <v>2253.7800000000002</v>
      </c>
      <c r="G360" s="3" t="s">
        <v>84</v>
      </c>
      <c r="H360" s="3" t="s">
        <v>85</v>
      </c>
      <c r="I360" s="3"/>
      <c r="J360" s="3"/>
      <c r="K360" s="3">
        <v>225</v>
      </c>
      <c r="L360" s="3">
        <v>4</v>
      </c>
      <c r="M360" s="3">
        <v>3</v>
      </c>
      <c r="N360" s="3" t="s">
        <v>3</v>
      </c>
      <c r="O360" s="3">
        <v>2</v>
      </c>
      <c r="P360" s="3"/>
      <c r="Q360" s="3"/>
      <c r="R360" s="3"/>
      <c r="S360" s="3"/>
      <c r="T360" s="3"/>
      <c r="U360" s="3"/>
      <c r="V360" s="3"/>
      <c r="W360" s="3">
        <v>2253.7800000000002</v>
      </c>
      <c r="X360" s="3">
        <v>1</v>
      </c>
      <c r="Y360" s="3">
        <v>2253.7800000000002</v>
      </c>
      <c r="Z360" s="3"/>
      <c r="AA360" s="3"/>
      <c r="AB360" s="3"/>
    </row>
    <row r="361" spans="1:245" x14ac:dyDescent="0.2">
      <c r="A361" s="3">
        <v>50</v>
      </c>
      <c r="B361" s="3">
        <v>0</v>
      </c>
      <c r="C361" s="3">
        <v>0</v>
      </c>
      <c r="D361" s="3">
        <v>1</v>
      </c>
      <c r="E361" s="3">
        <v>226</v>
      </c>
      <c r="F361" s="3">
        <f>ROUND(Source!AW355,O361)</f>
        <v>2253.7800000000002</v>
      </c>
      <c r="G361" s="3" t="s">
        <v>86</v>
      </c>
      <c r="H361" s="3" t="s">
        <v>87</v>
      </c>
      <c r="I361" s="3"/>
      <c r="J361" s="3"/>
      <c r="K361" s="3">
        <v>226</v>
      </c>
      <c r="L361" s="3">
        <v>5</v>
      </c>
      <c r="M361" s="3">
        <v>3</v>
      </c>
      <c r="N361" s="3" t="s">
        <v>3</v>
      </c>
      <c r="O361" s="3">
        <v>2</v>
      </c>
      <c r="P361" s="3"/>
      <c r="Q361" s="3"/>
      <c r="R361" s="3"/>
      <c r="S361" s="3"/>
      <c r="T361" s="3"/>
      <c r="U361" s="3"/>
      <c r="V361" s="3"/>
      <c r="W361" s="3">
        <v>2253.7800000000002</v>
      </c>
      <c r="X361" s="3">
        <v>1</v>
      </c>
      <c r="Y361" s="3">
        <v>2253.7800000000002</v>
      </c>
      <c r="Z361" s="3"/>
      <c r="AA361" s="3"/>
      <c r="AB361" s="3"/>
    </row>
    <row r="362" spans="1:245" x14ac:dyDescent="0.2">
      <c r="A362" s="3">
        <v>50</v>
      </c>
      <c r="B362" s="3">
        <v>0</v>
      </c>
      <c r="C362" s="3">
        <v>0</v>
      </c>
      <c r="D362" s="3">
        <v>1</v>
      </c>
      <c r="E362" s="3">
        <v>227</v>
      </c>
      <c r="F362" s="3">
        <f>ROUND(Source!AX355,O362)</f>
        <v>0</v>
      </c>
      <c r="G362" s="3" t="s">
        <v>88</v>
      </c>
      <c r="H362" s="3" t="s">
        <v>89</v>
      </c>
      <c r="I362" s="3"/>
      <c r="J362" s="3"/>
      <c r="K362" s="3">
        <v>227</v>
      </c>
      <c r="L362" s="3">
        <v>6</v>
      </c>
      <c r="M362" s="3">
        <v>3</v>
      </c>
      <c r="N362" s="3" t="s">
        <v>3</v>
      </c>
      <c r="O362" s="3">
        <v>2</v>
      </c>
      <c r="P362" s="3"/>
      <c r="Q362" s="3"/>
      <c r="R362" s="3"/>
      <c r="S362" s="3"/>
      <c r="T362" s="3"/>
      <c r="U362" s="3"/>
      <c r="V362" s="3"/>
      <c r="W362" s="3">
        <v>0</v>
      </c>
      <c r="X362" s="3">
        <v>1</v>
      </c>
      <c r="Y362" s="3">
        <v>0</v>
      </c>
      <c r="Z362" s="3"/>
      <c r="AA362" s="3"/>
      <c r="AB362" s="3"/>
    </row>
    <row r="363" spans="1:245" x14ac:dyDescent="0.2">
      <c r="A363" s="3">
        <v>50</v>
      </c>
      <c r="B363" s="3">
        <v>0</v>
      </c>
      <c r="C363" s="3">
        <v>0</v>
      </c>
      <c r="D363" s="3">
        <v>1</v>
      </c>
      <c r="E363" s="3">
        <v>228</v>
      </c>
      <c r="F363" s="3">
        <f>ROUND(Source!AY355,O363)</f>
        <v>2253.7800000000002</v>
      </c>
      <c r="G363" s="3" t="s">
        <v>90</v>
      </c>
      <c r="H363" s="3" t="s">
        <v>91</v>
      </c>
      <c r="I363" s="3"/>
      <c r="J363" s="3"/>
      <c r="K363" s="3">
        <v>228</v>
      </c>
      <c r="L363" s="3">
        <v>7</v>
      </c>
      <c r="M363" s="3">
        <v>3</v>
      </c>
      <c r="N363" s="3" t="s">
        <v>3</v>
      </c>
      <c r="O363" s="3">
        <v>2</v>
      </c>
      <c r="P363" s="3"/>
      <c r="Q363" s="3"/>
      <c r="R363" s="3"/>
      <c r="S363" s="3"/>
      <c r="T363" s="3"/>
      <c r="U363" s="3"/>
      <c r="V363" s="3"/>
      <c r="W363" s="3">
        <v>2253.7800000000002</v>
      </c>
      <c r="X363" s="3">
        <v>1</v>
      </c>
      <c r="Y363" s="3">
        <v>2253.7800000000002</v>
      </c>
      <c r="Z363" s="3"/>
      <c r="AA363" s="3"/>
      <c r="AB363" s="3"/>
    </row>
    <row r="364" spans="1:245" x14ac:dyDescent="0.2">
      <c r="A364" s="3">
        <v>50</v>
      </c>
      <c r="B364" s="3">
        <v>0</v>
      </c>
      <c r="C364" s="3">
        <v>0</v>
      </c>
      <c r="D364" s="3">
        <v>1</v>
      </c>
      <c r="E364" s="3">
        <v>216</v>
      </c>
      <c r="F364" s="3">
        <f>ROUND(Source!AP355,O364)</f>
        <v>0</v>
      </c>
      <c r="G364" s="3" t="s">
        <v>92</v>
      </c>
      <c r="H364" s="3" t="s">
        <v>93</v>
      </c>
      <c r="I364" s="3"/>
      <c r="J364" s="3"/>
      <c r="K364" s="3">
        <v>216</v>
      </c>
      <c r="L364" s="3">
        <v>8</v>
      </c>
      <c r="M364" s="3">
        <v>3</v>
      </c>
      <c r="N364" s="3" t="s">
        <v>3</v>
      </c>
      <c r="O364" s="3">
        <v>2</v>
      </c>
      <c r="P364" s="3"/>
      <c r="Q364" s="3"/>
      <c r="R364" s="3"/>
      <c r="S364" s="3"/>
      <c r="T364" s="3"/>
      <c r="U364" s="3"/>
      <c r="V364" s="3"/>
      <c r="W364" s="3">
        <v>0</v>
      </c>
      <c r="X364" s="3">
        <v>1</v>
      </c>
      <c r="Y364" s="3">
        <v>0</v>
      </c>
      <c r="Z364" s="3"/>
      <c r="AA364" s="3"/>
      <c r="AB364" s="3"/>
    </row>
    <row r="365" spans="1:245" x14ac:dyDescent="0.2">
      <c r="A365" s="3">
        <v>50</v>
      </c>
      <c r="B365" s="3">
        <v>0</v>
      </c>
      <c r="C365" s="3">
        <v>0</v>
      </c>
      <c r="D365" s="3">
        <v>1</v>
      </c>
      <c r="E365" s="3">
        <v>223</v>
      </c>
      <c r="F365" s="3">
        <f>ROUND(Source!AQ355,O365)</f>
        <v>0</v>
      </c>
      <c r="G365" s="3" t="s">
        <v>94</v>
      </c>
      <c r="H365" s="3" t="s">
        <v>95</v>
      </c>
      <c r="I365" s="3"/>
      <c r="J365" s="3"/>
      <c r="K365" s="3">
        <v>223</v>
      </c>
      <c r="L365" s="3">
        <v>9</v>
      </c>
      <c r="M365" s="3">
        <v>3</v>
      </c>
      <c r="N365" s="3" t="s">
        <v>3</v>
      </c>
      <c r="O365" s="3">
        <v>2</v>
      </c>
      <c r="P365" s="3"/>
      <c r="Q365" s="3"/>
      <c r="R365" s="3"/>
      <c r="S365" s="3"/>
      <c r="T365" s="3"/>
      <c r="U365" s="3"/>
      <c r="V365" s="3"/>
      <c r="W365" s="3">
        <v>0</v>
      </c>
      <c r="X365" s="3">
        <v>1</v>
      </c>
      <c r="Y365" s="3">
        <v>0</v>
      </c>
      <c r="Z365" s="3"/>
      <c r="AA365" s="3"/>
      <c r="AB365" s="3"/>
    </row>
    <row r="366" spans="1:245" x14ac:dyDescent="0.2">
      <c r="A366" s="3">
        <v>50</v>
      </c>
      <c r="B366" s="3">
        <v>0</v>
      </c>
      <c r="C366" s="3">
        <v>0</v>
      </c>
      <c r="D366" s="3">
        <v>1</v>
      </c>
      <c r="E366" s="3">
        <v>229</v>
      </c>
      <c r="F366" s="3">
        <f>ROUND(Source!AZ355,O366)</f>
        <v>0</v>
      </c>
      <c r="G366" s="3" t="s">
        <v>96</v>
      </c>
      <c r="H366" s="3" t="s">
        <v>97</v>
      </c>
      <c r="I366" s="3"/>
      <c r="J366" s="3"/>
      <c r="K366" s="3">
        <v>229</v>
      </c>
      <c r="L366" s="3">
        <v>10</v>
      </c>
      <c r="M366" s="3">
        <v>3</v>
      </c>
      <c r="N366" s="3" t="s">
        <v>3</v>
      </c>
      <c r="O366" s="3">
        <v>2</v>
      </c>
      <c r="P366" s="3"/>
      <c r="Q366" s="3"/>
      <c r="R366" s="3"/>
      <c r="S366" s="3"/>
      <c r="T366" s="3"/>
      <c r="U366" s="3"/>
      <c r="V366" s="3"/>
      <c r="W366" s="3">
        <v>0</v>
      </c>
      <c r="X366" s="3">
        <v>1</v>
      </c>
      <c r="Y366" s="3">
        <v>0</v>
      </c>
      <c r="Z366" s="3"/>
      <c r="AA366" s="3"/>
      <c r="AB366" s="3"/>
    </row>
    <row r="367" spans="1:245" x14ac:dyDescent="0.2">
      <c r="A367" s="3">
        <v>50</v>
      </c>
      <c r="B367" s="3">
        <v>0</v>
      </c>
      <c r="C367" s="3">
        <v>0</v>
      </c>
      <c r="D367" s="3">
        <v>1</v>
      </c>
      <c r="E367" s="3">
        <v>203</v>
      </c>
      <c r="F367" s="3">
        <f>ROUND(Source!Q355,O367)</f>
        <v>36743.1</v>
      </c>
      <c r="G367" s="3" t="s">
        <v>98</v>
      </c>
      <c r="H367" s="3" t="s">
        <v>99</v>
      </c>
      <c r="I367" s="3"/>
      <c r="J367" s="3"/>
      <c r="K367" s="3">
        <v>203</v>
      </c>
      <c r="L367" s="3">
        <v>11</v>
      </c>
      <c r="M367" s="3">
        <v>3</v>
      </c>
      <c r="N367" s="3" t="s">
        <v>3</v>
      </c>
      <c r="O367" s="3">
        <v>2</v>
      </c>
      <c r="P367" s="3"/>
      <c r="Q367" s="3"/>
      <c r="R367" s="3"/>
      <c r="S367" s="3"/>
      <c r="T367" s="3"/>
      <c r="U367" s="3"/>
      <c r="V367" s="3"/>
      <c r="W367" s="3">
        <v>36743.1</v>
      </c>
      <c r="X367" s="3">
        <v>1</v>
      </c>
      <c r="Y367" s="3">
        <v>36743.1</v>
      </c>
      <c r="Z367" s="3"/>
      <c r="AA367" s="3"/>
      <c r="AB367" s="3"/>
    </row>
    <row r="368" spans="1:245" x14ac:dyDescent="0.2">
      <c r="A368" s="3">
        <v>50</v>
      </c>
      <c r="B368" s="3">
        <v>0</v>
      </c>
      <c r="C368" s="3">
        <v>0</v>
      </c>
      <c r="D368" s="3">
        <v>1</v>
      </c>
      <c r="E368" s="3">
        <v>231</v>
      </c>
      <c r="F368" s="3">
        <f>ROUND(Source!BB355,O368)</f>
        <v>0</v>
      </c>
      <c r="G368" s="3" t="s">
        <v>100</v>
      </c>
      <c r="H368" s="3" t="s">
        <v>101</v>
      </c>
      <c r="I368" s="3"/>
      <c r="J368" s="3"/>
      <c r="K368" s="3">
        <v>231</v>
      </c>
      <c r="L368" s="3">
        <v>12</v>
      </c>
      <c r="M368" s="3">
        <v>3</v>
      </c>
      <c r="N368" s="3" t="s">
        <v>3</v>
      </c>
      <c r="O368" s="3">
        <v>2</v>
      </c>
      <c r="P368" s="3"/>
      <c r="Q368" s="3"/>
      <c r="R368" s="3"/>
      <c r="S368" s="3"/>
      <c r="T368" s="3"/>
      <c r="U368" s="3"/>
      <c r="V368" s="3"/>
      <c r="W368" s="3">
        <v>0</v>
      </c>
      <c r="X368" s="3">
        <v>1</v>
      </c>
      <c r="Y368" s="3">
        <v>0</v>
      </c>
      <c r="Z368" s="3"/>
      <c r="AA368" s="3"/>
      <c r="AB368" s="3"/>
    </row>
    <row r="369" spans="1:28" x14ac:dyDescent="0.2">
      <c r="A369" s="3">
        <v>50</v>
      </c>
      <c r="B369" s="3">
        <v>0</v>
      </c>
      <c r="C369" s="3">
        <v>0</v>
      </c>
      <c r="D369" s="3">
        <v>1</v>
      </c>
      <c r="E369" s="3">
        <v>204</v>
      </c>
      <c r="F369" s="3">
        <f>ROUND(Source!R355,O369)</f>
        <v>22143.99</v>
      </c>
      <c r="G369" s="3" t="s">
        <v>102</v>
      </c>
      <c r="H369" s="3" t="s">
        <v>103</v>
      </c>
      <c r="I369" s="3"/>
      <c r="J369" s="3"/>
      <c r="K369" s="3">
        <v>204</v>
      </c>
      <c r="L369" s="3">
        <v>13</v>
      </c>
      <c r="M369" s="3">
        <v>3</v>
      </c>
      <c r="N369" s="3" t="s">
        <v>3</v>
      </c>
      <c r="O369" s="3">
        <v>2</v>
      </c>
      <c r="P369" s="3"/>
      <c r="Q369" s="3"/>
      <c r="R369" s="3"/>
      <c r="S369" s="3"/>
      <c r="T369" s="3"/>
      <c r="U369" s="3"/>
      <c r="V369" s="3"/>
      <c r="W369" s="3">
        <v>22143.99</v>
      </c>
      <c r="X369" s="3">
        <v>1</v>
      </c>
      <c r="Y369" s="3">
        <v>22143.99</v>
      </c>
      <c r="Z369" s="3"/>
      <c r="AA369" s="3"/>
      <c r="AB369" s="3"/>
    </row>
    <row r="370" spans="1:28" x14ac:dyDescent="0.2">
      <c r="A370" s="3">
        <v>50</v>
      </c>
      <c r="B370" s="3">
        <v>0</v>
      </c>
      <c r="C370" s="3">
        <v>0</v>
      </c>
      <c r="D370" s="3">
        <v>1</v>
      </c>
      <c r="E370" s="3">
        <v>205</v>
      </c>
      <c r="F370" s="3">
        <f>ROUND(Source!S355,O370)</f>
        <v>113140.28</v>
      </c>
      <c r="G370" s="3" t="s">
        <v>104</v>
      </c>
      <c r="H370" s="3" t="s">
        <v>105</v>
      </c>
      <c r="I370" s="3"/>
      <c r="J370" s="3"/>
      <c r="K370" s="3">
        <v>205</v>
      </c>
      <c r="L370" s="3">
        <v>14</v>
      </c>
      <c r="M370" s="3">
        <v>3</v>
      </c>
      <c r="N370" s="3" t="s">
        <v>3</v>
      </c>
      <c r="O370" s="3">
        <v>2</v>
      </c>
      <c r="P370" s="3"/>
      <c r="Q370" s="3"/>
      <c r="R370" s="3"/>
      <c r="S370" s="3"/>
      <c r="T370" s="3"/>
      <c r="U370" s="3"/>
      <c r="V370" s="3"/>
      <c r="W370" s="3">
        <v>113140.28</v>
      </c>
      <c r="X370" s="3">
        <v>1</v>
      </c>
      <c r="Y370" s="3">
        <v>113140.28</v>
      </c>
      <c r="Z370" s="3"/>
      <c r="AA370" s="3"/>
      <c r="AB370" s="3"/>
    </row>
    <row r="371" spans="1:28" x14ac:dyDescent="0.2">
      <c r="A371" s="3">
        <v>50</v>
      </c>
      <c r="B371" s="3">
        <v>0</v>
      </c>
      <c r="C371" s="3">
        <v>0</v>
      </c>
      <c r="D371" s="3">
        <v>1</v>
      </c>
      <c r="E371" s="3">
        <v>232</v>
      </c>
      <c r="F371" s="3">
        <f>ROUND(Source!BC355,O371)</f>
        <v>0</v>
      </c>
      <c r="G371" s="3" t="s">
        <v>106</v>
      </c>
      <c r="H371" s="3" t="s">
        <v>107</v>
      </c>
      <c r="I371" s="3"/>
      <c r="J371" s="3"/>
      <c r="K371" s="3">
        <v>232</v>
      </c>
      <c r="L371" s="3">
        <v>15</v>
      </c>
      <c r="M371" s="3">
        <v>3</v>
      </c>
      <c r="N371" s="3" t="s">
        <v>3</v>
      </c>
      <c r="O371" s="3">
        <v>2</v>
      </c>
      <c r="P371" s="3"/>
      <c r="Q371" s="3"/>
      <c r="R371" s="3"/>
      <c r="S371" s="3"/>
      <c r="T371" s="3"/>
      <c r="U371" s="3"/>
      <c r="V371" s="3"/>
      <c r="W371" s="3">
        <v>0</v>
      </c>
      <c r="X371" s="3">
        <v>1</v>
      </c>
      <c r="Y371" s="3">
        <v>0</v>
      </c>
      <c r="Z371" s="3"/>
      <c r="AA371" s="3"/>
      <c r="AB371" s="3"/>
    </row>
    <row r="372" spans="1:28" x14ac:dyDescent="0.2">
      <c r="A372" s="3">
        <v>50</v>
      </c>
      <c r="B372" s="3">
        <v>0</v>
      </c>
      <c r="C372" s="3">
        <v>0</v>
      </c>
      <c r="D372" s="3">
        <v>1</v>
      </c>
      <c r="E372" s="3">
        <v>214</v>
      </c>
      <c r="F372" s="3">
        <f>ROUND(Source!AS355,O372)</f>
        <v>0</v>
      </c>
      <c r="G372" s="3" t="s">
        <v>108</v>
      </c>
      <c r="H372" s="3" t="s">
        <v>109</v>
      </c>
      <c r="I372" s="3"/>
      <c r="J372" s="3"/>
      <c r="K372" s="3">
        <v>214</v>
      </c>
      <c r="L372" s="3">
        <v>16</v>
      </c>
      <c r="M372" s="3">
        <v>3</v>
      </c>
      <c r="N372" s="3" t="s">
        <v>3</v>
      </c>
      <c r="O372" s="3">
        <v>2</v>
      </c>
      <c r="P372" s="3"/>
      <c r="Q372" s="3"/>
      <c r="R372" s="3"/>
      <c r="S372" s="3"/>
      <c r="T372" s="3"/>
      <c r="U372" s="3"/>
      <c r="V372" s="3"/>
      <c r="W372" s="3">
        <v>0</v>
      </c>
      <c r="X372" s="3">
        <v>1</v>
      </c>
      <c r="Y372" s="3">
        <v>0</v>
      </c>
      <c r="Z372" s="3"/>
      <c r="AA372" s="3"/>
      <c r="AB372" s="3"/>
    </row>
    <row r="373" spans="1:28" x14ac:dyDescent="0.2">
      <c r="A373" s="3">
        <v>50</v>
      </c>
      <c r="B373" s="3">
        <v>0</v>
      </c>
      <c r="C373" s="3">
        <v>0</v>
      </c>
      <c r="D373" s="3">
        <v>1</v>
      </c>
      <c r="E373" s="3">
        <v>215</v>
      </c>
      <c r="F373" s="3">
        <f>ROUND(Source!AT355,O373)</f>
        <v>0</v>
      </c>
      <c r="G373" s="3" t="s">
        <v>110</v>
      </c>
      <c r="H373" s="3" t="s">
        <v>111</v>
      </c>
      <c r="I373" s="3"/>
      <c r="J373" s="3"/>
      <c r="K373" s="3">
        <v>215</v>
      </c>
      <c r="L373" s="3">
        <v>17</v>
      </c>
      <c r="M373" s="3">
        <v>3</v>
      </c>
      <c r="N373" s="3" t="s">
        <v>3</v>
      </c>
      <c r="O373" s="3">
        <v>2</v>
      </c>
      <c r="P373" s="3"/>
      <c r="Q373" s="3"/>
      <c r="R373" s="3"/>
      <c r="S373" s="3"/>
      <c r="T373" s="3"/>
      <c r="U373" s="3"/>
      <c r="V373" s="3"/>
      <c r="W373" s="3">
        <v>0</v>
      </c>
      <c r="X373" s="3">
        <v>1</v>
      </c>
      <c r="Y373" s="3">
        <v>0</v>
      </c>
      <c r="Z373" s="3"/>
      <c r="AA373" s="3"/>
      <c r="AB373" s="3"/>
    </row>
    <row r="374" spans="1:28" x14ac:dyDescent="0.2">
      <c r="A374" s="3">
        <v>50</v>
      </c>
      <c r="B374" s="3">
        <v>0</v>
      </c>
      <c r="C374" s="3">
        <v>0</v>
      </c>
      <c r="D374" s="3">
        <v>1</v>
      </c>
      <c r="E374" s="3">
        <v>217</v>
      </c>
      <c r="F374" s="3">
        <f>ROUND(Source!AU355,O374)</f>
        <v>266564.94</v>
      </c>
      <c r="G374" s="3" t="s">
        <v>112</v>
      </c>
      <c r="H374" s="3" t="s">
        <v>113</v>
      </c>
      <c r="I374" s="3"/>
      <c r="J374" s="3"/>
      <c r="K374" s="3">
        <v>217</v>
      </c>
      <c r="L374" s="3">
        <v>18</v>
      </c>
      <c r="M374" s="3">
        <v>3</v>
      </c>
      <c r="N374" s="3" t="s">
        <v>3</v>
      </c>
      <c r="O374" s="3">
        <v>2</v>
      </c>
      <c r="P374" s="3"/>
      <c r="Q374" s="3"/>
      <c r="R374" s="3"/>
      <c r="S374" s="3"/>
      <c r="T374" s="3"/>
      <c r="U374" s="3"/>
      <c r="V374" s="3"/>
      <c r="W374" s="3">
        <v>266564.94</v>
      </c>
      <c r="X374" s="3">
        <v>1</v>
      </c>
      <c r="Y374" s="3">
        <v>266564.94</v>
      </c>
      <c r="Z374" s="3"/>
      <c r="AA374" s="3"/>
      <c r="AB374" s="3"/>
    </row>
    <row r="375" spans="1:28" x14ac:dyDescent="0.2">
      <c r="A375" s="3">
        <v>50</v>
      </c>
      <c r="B375" s="3">
        <v>0</v>
      </c>
      <c r="C375" s="3">
        <v>0</v>
      </c>
      <c r="D375" s="3">
        <v>1</v>
      </c>
      <c r="E375" s="3">
        <v>230</v>
      </c>
      <c r="F375" s="3">
        <f>ROUND(Source!BA355,O375)</f>
        <v>0</v>
      </c>
      <c r="G375" s="3" t="s">
        <v>114</v>
      </c>
      <c r="H375" s="3" t="s">
        <v>115</v>
      </c>
      <c r="I375" s="3"/>
      <c r="J375" s="3"/>
      <c r="K375" s="3">
        <v>230</v>
      </c>
      <c r="L375" s="3">
        <v>19</v>
      </c>
      <c r="M375" s="3">
        <v>3</v>
      </c>
      <c r="N375" s="3" t="s">
        <v>3</v>
      </c>
      <c r="O375" s="3">
        <v>2</v>
      </c>
      <c r="P375" s="3"/>
      <c r="Q375" s="3"/>
      <c r="R375" s="3"/>
      <c r="S375" s="3"/>
      <c r="T375" s="3"/>
      <c r="U375" s="3"/>
      <c r="V375" s="3"/>
      <c r="W375" s="3">
        <v>0</v>
      </c>
      <c r="X375" s="3">
        <v>1</v>
      </c>
      <c r="Y375" s="3">
        <v>0</v>
      </c>
      <c r="Z375" s="3"/>
      <c r="AA375" s="3"/>
      <c r="AB375" s="3"/>
    </row>
    <row r="376" spans="1:28" x14ac:dyDescent="0.2">
      <c r="A376" s="3">
        <v>50</v>
      </c>
      <c r="B376" s="3">
        <v>0</v>
      </c>
      <c r="C376" s="3">
        <v>0</v>
      </c>
      <c r="D376" s="3">
        <v>1</v>
      </c>
      <c r="E376" s="3">
        <v>206</v>
      </c>
      <c r="F376" s="3">
        <f>ROUND(Source!T355,O376)</f>
        <v>0</v>
      </c>
      <c r="G376" s="3" t="s">
        <v>116</v>
      </c>
      <c r="H376" s="3" t="s">
        <v>117</v>
      </c>
      <c r="I376" s="3"/>
      <c r="J376" s="3"/>
      <c r="K376" s="3">
        <v>206</v>
      </c>
      <c r="L376" s="3">
        <v>20</v>
      </c>
      <c r="M376" s="3">
        <v>3</v>
      </c>
      <c r="N376" s="3" t="s">
        <v>3</v>
      </c>
      <c r="O376" s="3">
        <v>2</v>
      </c>
      <c r="P376" s="3"/>
      <c r="Q376" s="3"/>
      <c r="R376" s="3"/>
      <c r="S376" s="3"/>
      <c r="T376" s="3"/>
      <c r="U376" s="3"/>
      <c r="V376" s="3"/>
      <c r="W376" s="3">
        <v>0</v>
      </c>
      <c r="X376" s="3">
        <v>1</v>
      </c>
      <c r="Y376" s="3">
        <v>0</v>
      </c>
      <c r="Z376" s="3"/>
      <c r="AA376" s="3"/>
      <c r="AB376" s="3"/>
    </row>
    <row r="377" spans="1:28" x14ac:dyDescent="0.2">
      <c r="A377" s="3">
        <v>50</v>
      </c>
      <c r="B377" s="3">
        <v>0</v>
      </c>
      <c r="C377" s="3">
        <v>0</v>
      </c>
      <c r="D377" s="3">
        <v>1</v>
      </c>
      <c r="E377" s="3">
        <v>207</v>
      </c>
      <c r="F377" s="3">
        <f>Source!U355</f>
        <v>159.98000000000002</v>
      </c>
      <c r="G377" s="3" t="s">
        <v>118</v>
      </c>
      <c r="H377" s="3" t="s">
        <v>119</v>
      </c>
      <c r="I377" s="3"/>
      <c r="J377" s="3"/>
      <c r="K377" s="3">
        <v>207</v>
      </c>
      <c r="L377" s="3">
        <v>21</v>
      </c>
      <c r="M377" s="3">
        <v>3</v>
      </c>
      <c r="N377" s="3" t="s">
        <v>3</v>
      </c>
      <c r="O377" s="3">
        <v>-1</v>
      </c>
      <c r="P377" s="3"/>
      <c r="Q377" s="3"/>
      <c r="R377" s="3"/>
      <c r="S377" s="3"/>
      <c r="T377" s="3"/>
      <c r="U377" s="3"/>
      <c r="V377" s="3"/>
      <c r="W377" s="3">
        <v>159.98000000000002</v>
      </c>
      <c r="X377" s="3">
        <v>1</v>
      </c>
      <c r="Y377" s="3">
        <v>159.98000000000002</v>
      </c>
      <c r="Z377" s="3"/>
      <c r="AA377" s="3"/>
      <c r="AB377" s="3"/>
    </row>
    <row r="378" spans="1:28" x14ac:dyDescent="0.2">
      <c r="A378" s="3">
        <v>50</v>
      </c>
      <c r="B378" s="3">
        <v>0</v>
      </c>
      <c r="C378" s="3">
        <v>0</v>
      </c>
      <c r="D378" s="3">
        <v>1</v>
      </c>
      <c r="E378" s="3">
        <v>208</v>
      </c>
      <c r="F378" s="3">
        <f>Source!V355</f>
        <v>0</v>
      </c>
      <c r="G378" s="3" t="s">
        <v>120</v>
      </c>
      <c r="H378" s="3" t="s">
        <v>121</v>
      </c>
      <c r="I378" s="3"/>
      <c r="J378" s="3"/>
      <c r="K378" s="3">
        <v>208</v>
      </c>
      <c r="L378" s="3">
        <v>22</v>
      </c>
      <c r="M378" s="3">
        <v>3</v>
      </c>
      <c r="N378" s="3" t="s">
        <v>3</v>
      </c>
      <c r="O378" s="3">
        <v>-1</v>
      </c>
      <c r="P378" s="3"/>
      <c r="Q378" s="3"/>
      <c r="R378" s="3"/>
      <c r="S378" s="3"/>
      <c r="T378" s="3"/>
      <c r="U378" s="3"/>
      <c r="V378" s="3"/>
      <c r="W378" s="3">
        <v>0</v>
      </c>
      <c r="X378" s="3">
        <v>1</v>
      </c>
      <c r="Y378" s="3">
        <v>0</v>
      </c>
      <c r="Z378" s="3"/>
      <c r="AA378" s="3"/>
      <c r="AB378" s="3"/>
    </row>
    <row r="379" spans="1:28" x14ac:dyDescent="0.2">
      <c r="A379" s="3">
        <v>50</v>
      </c>
      <c r="B379" s="3">
        <v>0</v>
      </c>
      <c r="C379" s="3">
        <v>0</v>
      </c>
      <c r="D379" s="3">
        <v>1</v>
      </c>
      <c r="E379" s="3">
        <v>209</v>
      </c>
      <c r="F379" s="3">
        <f>ROUND(Source!W355,O379)</f>
        <v>0</v>
      </c>
      <c r="G379" s="3" t="s">
        <v>122</v>
      </c>
      <c r="H379" s="3" t="s">
        <v>123</v>
      </c>
      <c r="I379" s="3"/>
      <c r="J379" s="3"/>
      <c r="K379" s="3">
        <v>209</v>
      </c>
      <c r="L379" s="3">
        <v>23</v>
      </c>
      <c r="M379" s="3">
        <v>3</v>
      </c>
      <c r="N379" s="3" t="s">
        <v>3</v>
      </c>
      <c r="O379" s="3">
        <v>2</v>
      </c>
      <c r="P379" s="3"/>
      <c r="Q379" s="3"/>
      <c r="R379" s="3"/>
      <c r="S379" s="3"/>
      <c r="T379" s="3"/>
      <c r="U379" s="3"/>
      <c r="V379" s="3"/>
      <c r="W379" s="3">
        <v>0</v>
      </c>
      <c r="X379" s="3">
        <v>1</v>
      </c>
      <c r="Y379" s="3">
        <v>0</v>
      </c>
      <c r="Z379" s="3"/>
      <c r="AA379" s="3"/>
      <c r="AB379" s="3"/>
    </row>
    <row r="380" spans="1:28" x14ac:dyDescent="0.2">
      <c r="A380" s="3">
        <v>50</v>
      </c>
      <c r="B380" s="3">
        <v>0</v>
      </c>
      <c r="C380" s="3">
        <v>0</v>
      </c>
      <c r="D380" s="3">
        <v>1</v>
      </c>
      <c r="E380" s="3">
        <v>233</v>
      </c>
      <c r="F380" s="3">
        <f>ROUND(Source!BD355,O380)</f>
        <v>0</v>
      </c>
      <c r="G380" s="3" t="s">
        <v>124</v>
      </c>
      <c r="H380" s="3" t="s">
        <v>125</v>
      </c>
      <c r="I380" s="3"/>
      <c r="J380" s="3"/>
      <c r="K380" s="3">
        <v>233</v>
      </c>
      <c r="L380" s="3">
        <v>24</v>
      </c>
      <c r="M380" s="3">
        <v>3</v>
      </c>
      <c r="N380" s="3" t="s">
        <v>3</v>
      </c>
      <c r="O380" s="3">
        <v>2</v>
      </c>
      <c r="P380" s="3"/>
      <c r="Q380" s="3"/>
      <c r="R380" s="3"/>
      <c r="S380" s="3"/>
      <c r="T380" s="3"/>
      <c r="U380" s="3"/>
      <c r="V380" s="3"/>
      <c r="W380" s="3">
        <v>0</v>
      </c>
      <c r="X380" s="3">
        <v>1</v>
      </c>
      <c r="Y380" s="3">
        <v>0</v>
      </c>
      <c r="Z380" s="3"/>
      <c r="AA380" s="3"/>
      <c r="AB380" s="3"/>
    </row>
    <row r="381" spans="1:28" x14ac:dyDescent="0.2">
      <c r="A381" s="3">
        <v>50</v>
      </c>
      <c r="B381" s="3">
        <v>0</v>
      </c>
      <c r="C381" s="3">
        <v>0</v>
      </c>
      <c r="D381" s="3">
        <v>1</v>
      </c>
      <c r="E381" s="3">
        <v>210</v>
      </c>
      <c r="F381" s="3">
        <f>ROUND(Source!X355,O381)</f>
        <v>79198.22</v>
      </c>
      <c r="G381" s="3" t="s">
        <v>126</v>
      </c>
      <c r="H381" s="3" t="s">
        <v>127</v>
      </c>
      <c r="I381" s="3"/>
      <c r="J381" s="3"/>
      <c r="K381" s="3">
        <v>210</v>
      </c>
      <c r="L381" s="3">
        <v>25</v>
      </c>
      <c r="M381" s="3">
        <v>3</v>
      </c>
      <c r="N381" s="3" t="s">
        <v>3</v>
      </c>
      <c r="O381" s="3">
        <v>2</v>
      </c>
      <c r="P381" s="3"/>
      <c r="Q381" s="3"/>
      <c r="R381" s="3"/>
      <c r="S381" s="3"/>
      <c r="T381" s="3"/>
      <c r="U381" s="3"/>
      <c r="V381" s="3"/>
      <c r="W381" s="3">
        <v>79198.22</v>
      </c>
      <c r="X381" s="3">
        <v>1</v>
      </c>
      <c r="Y381" s="3">
        <v>79198.22</v>
      </c>
      <c r="Z381" s="3"/>
      <c r="AA381" s="3"/>
      <c r="AB381" s="3"/>
    </row>
    <row r="382" spans="1:28" x14ac:dyDescent="0.2">
      <c r="A382" s="3">
        <v>50</v>
      </c>
      <c r="B382" s="3">
        <v>0</v>
      </c>
      <c r="C382" s="3">
        <v>0</v>
      </c>
      <c r="D382" s="3">
        <v>1</v>
      </c>
      <c r="E382" s="3">
        <v>211</v>
      </c>
      <c r="F382" s="3">
        <f>ROUND(Source!Y355,O382)</f>
        <v>11314.05</v>
      </c>
      <c r="G382" s="3" t="s">
        <v>128</v>
      </c>
      <c r="H382" s="3" t="s">
        <v>129</v>
      </c>
      <c r="I382" s="3"/>
      <c r="J382" s="3"/>
      <c r="K382" s="3">
        <v>211</v>
      </c>
      <c r="L382" s="3">
        <v>26</v>
      </c>
      <c r="M382" s="3">
        <v>3</v>
      </c>
      <c r="N382" s="3" t="s">
        <v>3</v>
      </c>
      <c r="O382" s="3">
        <v>2</v>
      </c>
      <c r="P382" s="3"/>
      <c r="Q382" s="3"/>
      <c r="R382" s="3"/>
      <c r="S382" s="3"/>
      <c r="T382" s="3"/>
      <c r="U382" s="3"/>
      <c r="V382" s="3"/>
      <c r="W382" s="3">
        <v>11314.05</v>
      </c>
      <c r="X382" s="3">
        <v>1</v>
      </c>
      <c r="Y382" s="3">
        <v>11314.05</v>
      </c>
      <c r="Z382" s="3"/>
      <c r="AA382" s="3"/>
      <c r="AB382" s="3"/>
    </row>
    <row r="383" spans="1:28" x14ac:dyDescent="0.2">
      <c r="A383" s="3">
        <v>50</v>
      </c>
      <c r="B383" s="3">
        <v>0</v>
      </c>
      <c r="C383" s="3">
        <v>0</v>
      </c>
      <c r="D383" s="3">
        <v>1</v>
      </c>
      <c r="E383" s="3">
        <v>224</v>
      </c>
      <c r="F383" s="3">
        <f>ROUND(Source!AR355,O383)</f>
        <v>266564.94</v>
      </c>
      <c r="G383" s="3" t="s">
        <v>130</v>
      </c>
      <c r="H383" s="3" t="s">
        <v>131</v>
      </c>
      <c r="I383" s="3"/>
      <c r="J383" s="3"/>
      <c r="K383" s="3">
        <v>224</v>
      </c>
      <c r="L383" s="3">
        <v>27</v>
      </c>
      <c r="M383" s="3">
        <v>3</v>
      </c>
      <c r="N383" s="3" t="s">
        <v>3</v>
      </c>
      <c r="O383" s="3">
        <v>2</v>
      </c>
      <c r="P383" s="3"/>
      <c r="Q383" s="3"/>
      <c r="R383" s="3"/>
      <c r="S383" s="3"/>
      <c r="T383" s="3"/>
      <c r="U383" s="3"/>
      <c r="V383" s="3"/>
      <c r="W383" s="3">
        <v>266564.94</v>
      </c>
      <c r="X383" s="3">
        <v>1</v>
      </c>
      <c r="Y383" s="3">
        <v>266564.94</v>
      </c>
      <c r="Z383" s="3"/>
      <c r="AA383" s="3"/>
      <c r="AB383" s="3"/>
    </row>
    <row r="385" spans="1:206" x14ac:dyDescent="0.2">
      <c r="A385" s="6">
        <v>51</v>
      </c>
      <c r="B385" s="6">
        <f>B20</f>
        <v>1</v>
      </c>
      <c r="C385" s="6">
        <f>A20</f>
        <v>3</v>
      </c>
      <c r="D385" s="6">
        <f>ROW(A20)</f>
        <v>20</v>
      </c>
      <c r="E385" s="6"/>
      <c r="F385" s="6" t="str">
        <f>IF(F20&lt;&gt;"",F20,"")</f>
        <v>Новая локальная смета</v>
      </c>
      <c r="G385" s="6" t="str">
        <f>IF(G20&lt;&gt;"",G20,"")</f>
        <v>Техническое обслуживание систем безопасности РАМТ</v>
      </c>
      <c r="H385" s="6">
        <v>0</v>
      </c>
      <c r="I385" s="6"/>
      <c r="J385" s="6"/>
      <c r="K385" s="6"/>
      <c r="L385" s="6"/>
      <c r="M385" s="6"/>
      <c r="N385" s="6"/>
      <c r="O385" s="6">
        <f t="shared" ref="O385:T385" si="243">ROUND(O120+O161+O226+O265+O302+O355+AB385,2)</f>
        <v>353579.75</v>
      </c>
      <c r="P385" s="6">
        <f t="shared" si="243"/>
        <v>11587.04</v>
      </c>
      <c r="Q385" s="6">
        <f t="shared" si="243"/>
        <v>39492.31</v>
      </c>
      <c r="R385" s="6">
        <f t="shared" si="243"/>
        <v>23796.9</v>
      </c>
      <c r="S385" s="6">
        <f t="shared" si="243"/>
        <v>302500.40000000002</v>
      </c>
      <c r="T385" s="6">
        <f t="shared" si="243"/>
        <v>0</v>
      </c>
      <c r="U385" s="6">
        <f>U120+U161+U226+U265+U302+U355+AH385</f>
        <v>431.64</v>
      </c>
      <c r="V385" s="6">
        <f>V120+V161+V226+V265+V302+V355+AI385</f>
        <v>0</v>
      </c>
      <c r="W385" s="6">
        <f>ROUND(W120+W161+W226+W265+W302+W355+AJ385,2)</f>
        <v>0</v>
      </c>
      <c r="X385" s="6">
        <f>ROUND(X120+X161+X226+X265+X302+X355+AK385,2)</f>
        <v>211750.32</v>
      </c>
      <c r="Y385" s="6">
        <f>ROUND(Y120+Y161+Y226+Y265+Y302+Y355+AL385,2)</f>
        <v>30250.080000000002</v>
      </c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>
        <f t="shared" ref="AO385:BD385" si="244">ROUND(AO120+AO161+AO226+AO265+AO302+AO355+BX385,2)</f>
        <v>0</v>
      </c>
      <c r="AP385" s="6">
        <f t="shared" si="244"/>
        <v>0</v>
      </c>
      <c r="AQ385" s="6">
        <f t="shared" si="244"/>
        <v>0</v>
      </c>
      <c r="AR385" s="6">
        <f t="shared" si="244"/>
        <v>621280.80000000005</v>
      </c>
      <c r="AS385" s="6">
        <f t="shared" si="244"/>
        <v>0</v>
      </c>
      <c r="AT385" s="6">
        <f t="shared" si="244"/>
        <v>0</v>
      </c>
      <c r="AU385" s="6">
        <f t="shared" si="244"/>
        <v>621280.80000000005</v>
      </c>
      <c r="AV385" s="6">
        <f t="shared" si="244"/>
        <v>11587.04</v>
      </c>
      <c r="AW385" s="6">
        <f t="shared" si="244"/>
        <v>11587.04</v>
      </c>
      <c r="AX385" s="6">
        <f t="shared" si="244"/>
        <v>0</v>
      </c>
      <c r="AY385" s="6">
        <f t="shared" si="244"/>
        <v>11587.04</v>
      </c>
      <c r="AZ385" s="6">
        <f t="shared" si="244"/>
        <v>0</v>
      </c>
      <c r="BA385" s="6">
        <f t="shared" si="244"/>
        <v>0</v>
      </c>
      <c r="BB385" s="6">
        <f t="shared" si="244"/>
        <v>0</v>
      </c>
      <c r="BC385" s="6">
        <f t="shared" si="244"/>
        <v>0</v>
      </c>
      <c r="BD385" s="6">
        <f t="shared" si="244"/>
        <v>0</v>
      </c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>
        <v>0</v>
      </c>
    </row>
    <row r="387" spans="1:206" x14ac:dyDescent="0.2">
      <c r="A387" s="3">
        <v>50</v>
      </c>
      <c r="B387" s="3">
        <v>0</v>
      </c>
      <c r="C387" s="3">
        <v>0</v>
      </c>
      <c r="D387" s="3">
        <v>1</v>
      </c>
      <c r="E387" s="3">
        <v>201</v>
      </c>
      <c r="F387" s="3">
        <f>ROUND(Source!O385,O387)</f>
        <v>353579.75</v>
      </c>
      <c r="G387" s="3" t="s">
        <v>78</v>
      </c>
      <c r="H387" s="3" t="s">
        <v>79</v>
      </c>
      <c r="I387" s="3"/>
      <c r="J387" s="3"/>
      <c r="K387" s="3">
        <v>201</v>
      </c>
      <c r="L387" s="3">
        <v>1</v>
      </c>
      <c r="M387" s="3">
        <v>3</v>
      </c>
      <c r="N387" s="3" t="s">
        <v>3</v>
      </c>
      <c r="O387" s="3">
        <v>2</v>
      </c>
      <c r="P387" s="3"/>
      <c r="Q387" s="3"/>
      <c r="R387" s="3"/>
      <c r="S387" s="3"/>
      <c r="T387" s="3"/>
      <c r="U387" s="3"/>
      <c r="V387" s="3"/>
      <c r="W387" s="3">
        <v>353579.75</v>
      </c>
      <c r="X387" s="3">
        <v>1</v>
      </c>
      <c r="Y387" s="3">
        <v>353579.75</v>
      </c>
      <c r="Z387" s="3"/>
      <c r="AA387" s="3"/>
      <c r="AB387" s="3"/>
    </row>
    <row r="388" spans="1:206" x14ac:dyDescent="0.2">
      <c r="A388" s="3">
        <v>50</v>
      </c>
      <c r="B388" s="3">
        <v>1</v>
      </c>
      <c r="C388" s="3">
        <v>0</v>
      </c>
      <c r="D388" s="3">
        <v>1</v>
      </c>
      <c r="E388" s="3">
        <v>202</v>
      </c>
      <c r="F388" s="3">
        <f>ROUND(Source!P385,O388)</f>
        <v>11587.04</v>
      </c>
      <c r="G388" s="3" t="s">
        <v>80</v>
      </c>
      <c r="H388" s="3" t="s">
        <v>81</v>
      </c>
      <c r="I388" s="3"/>
      <c r="J388" s="3"/>
      <c r="K388" s="3">
        <v>202</v>
      </c>
      <c r="L388" s="3">
        <v>2</v>
      </c>
      <c r="M388" s="3">
        <v>0</v>
      </c>
      <c r="N388" s="3" t="s">
        <v>3</v>
      </c>
      <c r="O388" s="3">
        <v>2</v>
      </c>
      <c r="P388" s="3"/>
      <c r="Q388" s="3"/>
      <c r="R388" s="3"/>
      <c r="S388" s="3"/>
      <c r="T388" s="3"/>
      <c r="U388" s="3"/>
      <c r="V388" s="3"/>
      <c r="W388" s="3">
        <v>11587.04</v>
      </c>
      <c r="X388" s="3">
        <v>1</v>
      </c>
      <c r="Y388" s="3">
        <v>11587.04</v>
      </c>
      <c r="Z388" s="3"/>
      <c r="AA388" s="3"/>
      <c r="AB388" s="3"/>
    </row>
    <row r="389" spans="1:206" x14ac:dyDescent="0.2">
      <c r="A389" s="3">
        <v>50</v>
      </c>
      <c r="B389" s="3">
        <v>0</v>
      </c>
      <c r="C389" s="3">
        <v>0</v>
      </c>
      <c r="D389" s="3">
        <v>1</v>
      </c>
      <c r="E389" s="3">
        <v>222</v>
      </c>
      <c r="F389" s="3">
        <f>ROUND(Source!AO385,O389)</f>
        <v>0</v>
      </c>
      <c r="G389" s="3" t="s">
        <v>82</v>
      </c>
      <c r="H389" s="3" t="s">
        <v>83</v>
      </c>
      <c r="I389" s="3"/>
      <c r="J389" s="3"/>
      <c r="K389" s="3">
        <v>222</v>
      </c>
      <c r="L389" s="3">
        <v>3</v>
      </c>
      <c r="M389" s="3">
        <v>3</v>
      </c>
      <c r="N389" s="3" t="s">
        <v>3</v>
      </c>
      <c r="O389" s="3">
        <v>2</v>
      </c>
      <c r="P389" s="3"/>
      <c r="Q389" s="3"/>
      <c r="R389" s="3"/>
      <c r="S389" s="3"/>
      <c r="T389" s="3"/>
      <c r="U389" s="3"/>
      <c r="V389" s="3"/>
      <c r="W389" s="3">
        <v>0</v>
      </c>
      <c r="X389" s="3">
        <v>1</v>
      </c>
      <c r="Y389" s="3">
        <v>0</v>
      </c>
      <c r="Z389" s="3"/>
      <c r="AA389" s="3"/>
      <c r="AB389" s="3"/>
    </row>
    <row r="390" spans="1:206" x14ac:dyDescent="0.2">
      <c r="A390" s="3">
        <v>50</v>
      </c>
      <c r="B390" s="3">
        <v>0</v>
      </c>
      <c r="C390" s="3">
        <v>0</v>
      </c>
      <c r="D390" s="3">
        <v>1</v>
      </c>
      <c r="E390" s="3">
        <v>225</v>
      </c>
      <c r="F390" s="3">
        <f>ROUND(Source!AV385,O390)</f>
        <v>11587.04</v>
      </c>
      <c r="G390" s="3" t="s">
        <v>84</v>
      </c>
      <c r="H390" s="3" t="s">
        <v>85</v>
      </c>
      <c r="I390" s="3"/>
      <c r="J390" s="3"/>
      <c r="K390" s="3">
        <v>225</v>
      </c>
      <c r="L390" s="3">
        <v>4</v>
      </c>
      <c r="M390" s="3">
        <v>3</v>
      </c>
      <c r="N390" s="3" t="s">
        <v>3</v>
      </c>
      <c r="O390" s="3">
        <v>2</v>
      </c>
      <c r="P390" s="3"/>
      <c r="Q390" s="3"/>
      <c r="R390" s="3"/>
      <c r="S390" s="3"/>
      <c r="T390" s="3"/>
      <c r="U390" s="3"/>
      <c r="V390" s="3"/>
      <c r="W390" s="3">
        <v>11587.04</v>
      </c>
      <c r="X390" s="3">
        <v>1</v>
      </c>
      <c r="Y390" s="3">
        <v>11587.04</v>
      </c>
      <c r="Z390" s="3"/>
      <c r="AA390" s="3"/>
      <c r="AB390" s="3"/>
    </row>
    <row r="391" spans="1:206" x14ac:dyDescent="0.2">
      <c r="A391" s="3">
        <v>50</v>
      </c>
      <c r="B391" s="3">
        <v>0</v>
      </c>
      <c r="C391" s="3">
        <v>0</v>
      </c>
      <c r="D391" s="3">
        <v>1</v>
      </c>
      <c r="E391" s="3">
        <v>226</v>
      </c>
      <c r="F391" s="3">
        <f>ROUND(Source!AW385,O391)</f>
        <v>11587.04</v>
      </c>
      <c r="G391" s="3" t="s">
        <v>86</v>
      </c>
      <c r="H391" s="3" t="s">
        <v>87</v>
      </c>
      <c r="I391" s="3"/>
      <c r="J391" s="3"/>
      <c r="K391" s="3">
        <v>226</v>
      </c>
      <c r="L391" s="3">
        <v>5</v>
      </c>
      <c r="M391" s="3">
        <v>3</v>
      </c>
      <c r="N391" s="3" t="s">
        <v>3</v>
      </c>
      <c r="O391" s="3">
        <v>2</v>
      </c>
      <c r="P391" s="3"/>
      <c r="Q391" s="3"/>
      <c r="R391" s="3"/>
      <c r="S391" s="3"/>
      <c r="T391" s="3"/>
      <c r="U391" s="3"/>
      <c r="V391" s="3"/>
      <c r="W391" s="3">
        <v>11587.04</v>
      </c>
      <c r="X391" s="3">
        <v>1</v>
      </c>
      <c r="Y391" s="3">
        <v>11587.04</v>
      </c>
      <c r="Z391" s="3"/>
      <c r="AA391" s="3"/>
      <c r="AB391" s="3"/>
    </row>
    <row r="392" spans="1:206" x14ac:dyDescent="0.2">
      <c r="A392" s="3">
        <v>50</v>
      </c>
      <c r="B392" s="3">
        <v>0</v>
      </c>
      <c r="C392" s="3">
        <v>0</v>
      </c>
      <c r="D392" s="3">
        <v>1</v>
      </c>
      <c r="E392" s="3">
        <v>227</v>
      </c>
      <c r="F392" s="3">
        <f>ROUND(Source!AX385,O392)</f>
        <v>0</v>
      </c>
      <c r="G392" s="3" t="s">
        <v>88</v>
      </c>
      <c r="H392" s="3" t="s">
        <v>89</v>
      </c>
      <c r="I392" s="3"/>
      <c r="J392" s="3"/>
      <c r="K392" s="3">
        <v>227</v>
      </c>
      <c r="L392" s="3">
        <v>6</v>
      </c>
      <c r="M392" s="3">
        <v>3</v>
      </c>
      <c r="N392" s="3" t="s">
        <v>3</v>
      </c>
      <c r="O392" s="3">
        <v>2</v>
      </c>
      <c r="P392" s="3"/>
      <c r="Q392" s="3"/>
      <c r="R392" s="3"/>
      <c r="S392" s="3"/>
      <c r="T392" s="3"/>
      <c r="U392" s="3"/>
      <c r="V392" s="3"/>
      <c r="W392" s="3">
        <v>0</v>
      </c>
      <c r="X392" s="3">
        <v>1</v>
      </c>
      <c r="Y392" s="3">
        <v>0</v>
      </c>
      <c r="Z392" s="3"/>
      <c r="AA392" s="3"/>
      <c r="AB392" s="3"/>
    </row>
    <row r="393" spans="1:206" x14ac:dyDescent="0.2">
      <c r="A393" s="3">
        <v>50</v>
      </c>
      <c r="B393" s="3">
        <v>0</v>
      </c>
      <c r="C393" s="3">
        <v>0</v>
      </c>
      <c r="D393" s="3">
        <v>1</v>
      </c>
      <c r="E393" s="3">
        <v>228</v>
      </c>
      <c r="F393" s="3">
        <f>ROUND(Source!AY385,O393)</f>
        <v>11587.04</v>
      </c>
      <c r="G393" s="3" t="s">
        <v>90</v>
      </c>
      <c r="H393" s="3" t="s">
        <v>91</v>
      </c>
      <c r="I393" s="3"/>
      <c r="J393" s="3"/>
      <c r="K393" s="3">
        <v>228</v>
      </c>
      <c r="L393" s="3">
        <v>7</v>
      </c>
      <c r="M393" s="3">
        <v>3</v>
      </c>
      <c r="N393" s="3" t="s">
        <v>3</v>
      </c>
      <c r="O393" s="3">
        <v>2</v>
      </c>
      <c r="P393" s="3"/>
      <c r="Q393" s="3"/>
      <c r="R393" s="3"/>
      <c r="S393" s="3"/>
      <c r="T393" s="3"/>
      <c r="U393" s="3"/>
      <c r="V393" s="3"/>
      <c r="W393" s="3">
        <v>11587.04</v>
      </c>
      <c r="X393" s="3">
        <v>1</v>
      </c>
      <c r="Y393" s="3">
        <v>11587.04</v>
      </c>
      <c r="Z393" s="3"/>
      <c r="AA393" s="3"/>
      <c r="AB393" s="3"/>
    </row>
    <row r="394" spans="1:206" x14ac:dyDescent="0.2">
      <c r="A394" s="3">
        <v>50</v>
      </c>
      <c r="B394" s="3">
        <v>0</v>
      </c>
      <c r="C394" s="3">
        <v>0</v>
      </c>
      <c r="D394" s="3">
        <v>1</v>
      </c>
      <c r="E394" s="3">
        <v>216</v>
      </c>
      <c r="F394" s="3">
        <f>ROUND(Source!AP385,O394)</f>
        <v>0</v>
      </c>
      <c r="G394" s="3" t="s">
        <v>92</v>
      </c>
      <c r="H394" s="3" t="s">
        <v>93</v>
      </c>
      <c r="I394" s="3"/>
      <c r="J394" s="3"/>
      <c r="K394" s="3">
        <v>216</v>
      </c>
      <c r="L394" s="3">
        <v>8</v>
      </c>
      <c r="M394" s="3">
        <v>3</v>
      </c>
      <c r="N394" s="3" t="s">
        <v>3</v>
      </c>
      <c r="O394" s="3">
        <v>2</v>
      </c>
      <c r="P394" s="3"/>
      <c r="Q394" s="3"/>
      <c r="R394" s="3"/>
      <c r="S394" s="3"/>
      <c r="T394" s="3"/>
      <c r="U394" s="3"/>
      <c r="V394" s="3"/>
      <c r="W394" s="3">
        <v>0</v>
      </c>
      <c r="X394" s="3">
        <v>1</v>
      </c>
      <c r="Y394" s="3">
        <v>0</v>
      </c>
      <c r="Z394" s="3"/>
      <c r="AA394" s="3"/>
      <c r="AB394" s="3"/>
    </row>
    <row r="395" spans="1:206" x14ac:dyDescent="0.2">
      <c r="A395" s="3">
        <v>50</v>
      </c>
      <c r="B395" s="3">
        <v>0</v>
      </c>
      <c r="C395" s="3">
        <v>0</v>
      </c>
      <c r="D395" s="3">
        <v>1</v>
      </c>
      <c r="E395" s="3">
        <v>223</v>
      </c>
      <c r="F395" s="3">
        <f>ROUND(Source!AQ385,O395)</f>
        <v>0</v>
      </c>
      <c r="G395" s="3" t="s">
        <v>94</v>
      </c>
      <c r="H395" s="3" t="s">
        <v>95</v>
      </c>
      <c r="I395" s="3"/>
      <c r="J395" s="3"/>
      <c r="K395" s="3">
        <v>223</v>
      </c>
      <c r="L395" s="3">
        <v>9</v>
      </c>
      <c r="M395" s="3">
        <v>3</v>
      </c>
      <c r="N395" s="3" t="s">
        <v>3</v>
      </c>
      <c r="O395" s="3">
        <v>2</v>
      </c>
      <c r="P395" s="3"/>
      <c r="Q395" s="3"/>
      <c r="R395" s="3"/>
      <c r="S395" s="3"/>
      <c r="T395" s="3"/>
      <c r="U395" s="3"/>
      <c r="V395" s="3"/>
      <c r="W395" s="3">
        <v>0</v>
      </c>
      <c r="X395" s="3">
        <v>1</v>
      </c>
      <c r="Y395" s="3">
        <v>0</v>
      </c>
      <c r="Z395" s="3"/>
      <c r="AA395" s="3"/>
      <c r="AB395" s="3"/>
    </row>
    <row r="396" spans="1:206" x14ac:dyDescent="0.2">
      <c r="A396" s="3">
        <v>50</v>
      </c>
      <c r="B396" s="3">
        <v>0</v>
      </c>
      <c r="C396" s="3">
        <v>0</v>
      </c>
      <c r="D396" s="3">
        <v>1</v>
      </c>
      <c r="E396" s="3">
        <v>229</v>
      </c>
      <c r="F396" s="3">
        <f>ROUND(Source!AZ385,O396)</f>
        <v>0</v>
      </c>
      <c r="G396" s="3" t="s">
        <v>96</v>
      </c>
      <c r="H396" s="3" t="s">
        <v>97</v>
      </c>
      <c r="I396" s="3"/>
      <c r="J396" s="3"/>
      <c r="K396" s="3">
        <v>229</v>
      </c>
      <c r="L396" s="3">
        <v>10</v>
      </c>
      <c r="M396" s="3">
        <v>3</v>
      </c>
      <c r="N396" s="3" t="s">
        <v>3</v>
      </c>
      <c r="O396" s="3">
        <v>2</v>
      </c>
      <c r="P396" s="3"/>
      <c r="Q396" s="3"/>
      <c r="R396" s="3"/>
      <c r="S396" s="3"/>
      <c r="T396" s="3"/>
      <c r="U396" s="3"/>
      <c r="V396" s="3"/>
      <c r="W396" s="3">
        <v>0</v>
      </c>
      <c r="X396" s="3">
        <v>1</v>
      </c>
      <c r="Y396" s="3">
        <v>0</v>
      </c>
      <c r="Z396" s="3"/>
      <c r="AA396" s="3"/>
      <c r="AB396" s="3"/>
    </row>
    <row r="397" spans="1:206" x14ac:dyDescent="0.2">
      <c r="A397" s="3">
        <v>50</v>
      </c>
      <c r="B397" s="3">
        <v>1</v>
      </c>
      <c r="C397" s="3">
        <v>0</v>
      </c>
      <c r="D397" s="3">
        <v>1</v>
      </c>
      <c r="E397" s="3">
        <v>203</v>
      </c>
      <c r="F397" s="3">
        <f>ROUND(Source!Q385,O397)</f>
        <v>39492.31</v>
      </c>
      <c r="G397" s="3" t="s">
        <v>98</v>
      </c>
      <c r="H397" s="3" t="s">
        <v>99</v>
      </c>
      <c r="I397" s="3"/>
      <c r="J397" s="3"/>
      <c r="K397" s="3">
        <v>203</v>
      </c>
      <c r="L397" s="3">
        <v>11</v>
      </c>
      <c r="M397" s="3">
        <v>0</v>
      </c>
      <c r="N397" s="3" t="s">
        <v>3</v>
      </c>
      <c r="O397" s="3">
        <v>2</v>
      </c>
      <c r="P397" s="3"/>
      <c r="Q397" s="3"/>
      <c r="R397" s="3"/>
      <c r="S397" s="3"/>
      <c r="T397" s="3"/>
      <c r="U397" s="3"/>
      <c r="V397" s="3"/>
      <c r="W397" s="3">
        <v>39492.31</v>
      </c>
      <c r="X397" s="3">
        <v>1</v>
      </c>
      <c r="Y397" s="3">
        <v>39492.31</v>
      </c>
      <c r="Z397" s="3"/>
      <c r="AA397" s="3"/>
      <c r="AB397" s="3"/>
    </row>
    <row r="398" spans="1:206" x14ac:dyDescent="0.2">
      <c r="A398" s="3">
        <v>50</v>
      </c>
      <c r="B398" s="3">
        <v>0</v>
      </c>
      <c r="C398" s="3">
        <v>0</v>
      </c>
      <c r="D398" s="3">
        <v>1</v>
      </c>
      <c r="E398" s="3">
        <v>231</v>
      </c>
      <c r="F398" s="3">
        <f>ROUND(Source!BB385,O398)</f>
        <v>0</v>
      </c>
      <c r="G398" s="3" t="s">
        <v>100</v>
      </c>
      <c r="H398" s="3" t="s">
        <v>101</v>
      </c>
      <c r="I398" s="3"/>
      <c r="J398" s="3"/>
      <c r="K398" s="3">
        <v>231</v>
      </c>
      <c r="L398" s="3">
        <v>12</v>
      </c>
      <c r="M398" s="3">
        <v>3</v>
      </c>
      <c r="N398" s="3" t="s">
        <v>3</v>
      </c>
      <c r="O398" s="3">
        <v>2</v>
      </c>
      <c r="P398" s="3"/>
      <c r="Q398" s="3"/>
      <c r="R398" s="3"/>
      <c r="S398" s="3"/>
      <c r="T398" s="3"/>
      <c r="U398" s="3"/>
      <c r="V398" s="3"/>
      <c r="W398" s="3">
        <v>0</v>
      </c>
      <c r="X398" s="3">
        <v>1</v>
      </c>
      <c r="Y398" s="3">
        <v>0</v>
      </c>
      <c r="Z398" s="3"/>
      <c r="AA398" s="3"/>
      <c r="AB398" s="3"/>
    </row>
    <row r="399" spans="1:206" x14ac:dyDescent="0.2">
      <c r="A399" s="3">
        <v>50</v>
      </c>
      <c r="B399" s="3">
        <v>1</v>
      </c>
      <c r="C399" s="3">
        <v>0</v>
      </c>
      <c r="D399" s="3">
        <v>1</v>
      </c>
      <c r="E399" s="3">
        <v>204</v>
      </c>
      <c r="F399" s="3">
        <f>ROUND(Source!R385,O399)</f>
        <v>23796.9</v>
      </c>
      <c r="G399" s="3" t="s">
        <v>102</v>
      </c>
      <c r="H399" s="3" t="s">
        <v>103</v>
      </c>
      <c r="I399" s="3"/>
      <c r="J399" s="3"/>
      <c r="K399" s="3">
        <v>204</v>
      </c>
      <c r="L399" s="3">
        <v>13</v>
      </c>
      <c r="M399" s="3">
        <v>0</v>
      </c>
      <c r="N399" s="3" t="s">
        <v>3</v>
      </c>
      <c r="O399" s="3">
        <v>2</v>
      </c>
      <c r="P399" s="3"/>
      <c r="Q399" s="3"/>
      <c r="R399" s="3"/>
      <c r="S399" s="3"/>
      <c r="T399" s="3"/>
      <c r="U399" s="3"/>
      <c r="V399" s="3"/>
      <c r="W399" s="3">
        <v>23796.9</v>
      </c>
      <c r="X399" s="3">
        <v>1</v>
      </c>
      <c r="Y399" s="3">
        <v>23796.9</v>
      </c>
      <c r="Z399" s="3"/>
      <c r="AA399" s="3"/>
      <c r="AB399" s="3"/>
    </row>
    <row r="400" spans="1:206" x14ac:dyDescent="0.2">
      <c r="A400" s="3">
        <v>50</v>
      </c>
      <c r="B400" s="3">
        <v>1</v>
      </c>
      <c r="C400" s="3">
        <v>0</v>
      </c>
      <c r="D400" s="3">
        <v>1</v>
      </c>
      <c r="E400" s="3">
        <v>205</v>
      </c>
      <c r="F400" s="3">
        <f>ROUND(Source!S385,O400)</f>
        <v>302500.40000000002</v>
      </c>
      <c r="G400" s="3" t="s">
        <v>104</v>
      </c>
      <c r="H400" s="3" t="s">
        <v>105</v>
      </c>
      <c r="I400" s="3"/>
      <c r="J400" s="3"/>
      <c r="K400" s="3">
        <v>205</v>
      </c>
      <c r="L400" s="3">
        <v>14</v>
      </c>
      <c r="M400" s="3">
        <v>0</v>
      </c>
      <c r="N400" s="3" t="s">
        <v>3</v>
      </c>
      <c r="O400" s="3">
        <v>2</v>
      </c>
      <c r="P400" s="3"/>
      <c r="Q400" s="3"/>
      <c r="R400" s="3"/>
      <c r="S400" s="3"/>
      <c r="T400" s="3"/>
      <c r="U400" s="3"/>
      <c r="V400" s="3"/>
      <c r="W400" s="3">
        <v>302500.40000000002</v>
      </c>
      <c r="X400" s="3">
        <v>1</v>
      </c>
      <c r="Y400" s="3">
        <v>302500.40000000002</v>
      </c>
      <c r="Z400" s="3"/>
      <c r="AA400" s="3"/>
      <c r="AB400" s="3"/>
    </row>
    <row r="401" spans="1:28" x14ac:dyDescent="0.2">
      <c r="A401" s="3">
        <v>50</v>
      </c>
      <c r="B401" s="3">
        <v>0</v>
      </c>
      <c r="C401" s="3">
        <v>0</v>
      </c>
      <c r="D401" s="3">
        <v>1</v>
      </c>
      <c r="E401" s="3">
        <v>232</v>
      </c>
      <c r="F401" s="3">
        <f>ROUND(Source!BC385,O401)</f>
        <v>0</v>
      </c>
      <c r="G401" s="3" t="s">
        <v>106</v>
      </c>
      <c r="H401" s="3" t="s">
        <v>107</v>
      </c>
      <c r="I401" s="3"/>
      <c r="J401" s="3"/>
      <c r="K401" s="3">
        <v>232</v>
      </c>
      <c r="L401" s="3">
        <v>15</v>
      </c>
      <c r="M401" s="3">
        <v>3</v>
      </c>
      <c r="N401" s="3" t="s">
        <v>3</v>
      </c>
      <c r="O401" s="3">
        <v>2</v>
      </c>
      <c r="P401" s="3"/>
      <c r="Q401" s="3"/>
      <c r="R401" s="3"/>
      <c r="S401" s="3"/>
      <c r="T401" s="3"/>
      <c r="U401" s="3"/>
      <c r="V401" s="3"/>
      <c r="W401" s="3">
        <v>0</v>
      </c>
      <c r="X401" s="3">
        <v>1</v>
      </c>
      <c r="Y401" s="3">
        <v>0</v>
      </c>
      <c r="Z401" s="3"/>
      <c r="AA401" s="3"/>
      <c r="AB401" s="3"/>
    </row>
    <row r="402" spans="1:28" x14ac:dyDescent="0.2">
      <c r="A402" s="3">
        <v>50</v>
      </c>
      <c r="B402" s="3">
        <v>0</v>
      </c>
      <c r="C402" s="3">
        <v>0</v>
      </c>
      <c r="D402" s="3">
        <v>1</v>
      </c>
      <c r="E402" s="3">
        <v>214</v>
      </c>
      <c r="F402" s="3">
        <f>ROUND(Source!AS385,O402)</f>
        <v>0</v>
      </c>
      <c r="G402" s="3" t="s">
        <v>108</v>
      </c>
      <c r="H402" s="3" t="s">
        <v>109</v>
      </c>
      <c r="I402" s="3"/>
      <c r="J402" s="3"/>
      <c r="K402" s="3">
        <v>214</v>
      </c>
      <c r="L402" s="3">
        <v>16</v>
      </c>
      <c r="M402" s="3">
        <v>3</v>
      </c>
      <c r="N402" s="3" t="s">
        <v>3</v>
      </c>
      <c r="O402" s="3">
        <v>2</v>
      </c>
      <c r="P402" s="3"/>
      <c r="Q402" s="3"/>
      <c r="R402" s="3"/>
      <c r="S402" s="3"/>
      <c r="T402" s="3"/>
      <c r="U402" s="3"/>
      <c r="V402" s="3"/>
      <c r="W402" s="3">
        <v>0</v>
      </c>
      <c r="X402" s="3">
        <v>1</v>
      </c>
      <c r="Y402" s="3">
        <v>0</v>
      </c>
      <c r="Z402" s="3"/>
      <c r="AA402" s="3"/>
      <c r="AB402" s="3"/>
    </row>
    <row r="403" spans="1:28" x14ac:dyDescent="0.2">
      <c r="A403" s="3">
        <v>50</v>
      </c>
      <c r="B403" s="3">
        <v>0</v>
      </c>
      <c r="C403" s="3">
        <v>0</v>
      </c>
      <c r="D403" s="3">
        <v>1</v>
      </c>
      <c r="E403" s="3">
        <v>215</v>
      </c>
      <c r="F403" s="3">
        <f>ROUND(Source!AT385,O403)</f>
        <v>0</v>
      </c>
      <c r="G403" s="3" t="s">
        <v>110</v>
      </c>
      <c r="H403" s="3" t="s">
        <v>111</v>
      </c>
      <c r="I403" s="3"/>
      <c r="J403" s="3"/>
      <c r="K403" s="3">
        <v>215</v>
      </c>
      <c r="L403" s="3">
        <v>17</v>
      </c>
      <c r="M403" s="3">
        <v>3</v>
      </c>
      <c r="N403" s="3" t="s">
        <v>3</v>
      </c>
      <c r="O403" s="3">
        <v>2</v>
      </c>
      <c r="P403" s="3"/>
      <c r="Q403" s="3"/>
      <c r="R403" s="3"/>
      <c r="S403" s="3"/>
      <c r="T403" s="3"/>
      <c r="U403" s="3"/>
      <c r="V403" s="3"/>
      <c r="W403" s="3">
        <v>0</v>
      </c>
      <c r="X403" s="3">
        <v>1</v>
      </c>
      <c r="Y403" s="3">
        <v>0</v>
      </c>
      <c r="Z403" s="3"/>
      <c r="AA403" s="3"/>
      <c r="AB403" s="3"/>
    </row>
    <row r="404" spans="1:28" x14ac:dyDescent="0.2">
      <c r="A404" s="3">
        <v>50</v>
      </c>
      <c r="B404" s="3">
        <v>0</v>
      </c>
      <c r="C404" s="3">
        <v>0</v>
      </c>
      <c r="D404" s="3">
        <v>1</v>
      </c>
      <c r="E404" s="3">
        <v>217</v>
      </c>
      <c r="F404" s="3">
        <f>ROUND(Source!AU385,O404)</f>
        <v>621280.80000000005</v>
      </c>
      <c r="G404" s="3" t="s">
        <v>112</v>
      </c>
      <c r="H404" s="3" t="s">
        <v>113</v>
      </c>
      <c r="I404" s="3"/>
      <c r="J404" s="3"/>
      <c r="K404" s="3">
        <v>217</v>
      </c>
      <c r="L404" s="3">
        <v>18</v>
      </c>
      <c r="M404" s="3">
        <v>3</v>
      </c>
      <c r="N404" s="3" t="s">
        <v>3</v>
      </c>
      <c r="O404" s="3">
        <v>2</v>
      </c>
      <c r="P404" s="3"/>
      <c r="Q404" s="3"/>
      <c r="R404" s="3"/>
      <c r="S404" s="3"/>
      <c r="T404" s="3"/>
      <c r="U404" s="3"/>
      <c r="V404" s="3"/>
      <c r="W404" s="3">
        <v>621280.80000000005</v>
      </c>
      <c r="X404" s="3">
        <v>1</v>
      </c>
      <c r="Y404" s="3">
        <v>621280.80000000005</v>
      </c>
      <c r="Z404" s="3"/>
      <c r="AA404" s="3"/>
      <c r="AB404" s="3"/>
    </row>
    <row r="405" spans="1:28" x14ac:dyDescent="0.2">
      <c r="A405" s="3">
        <v>50</v>
      </c>
      <c r="B405" s="3">
        <v>0</v>
      </c>
      <c r="C405" s="3">
        <v>0</v>
      </c>
      <c r="D405" s="3">
        <v>1</v>
      </c>
      <c r="E405" s="3">
        <v>230</v>
      </c>
      <c r="F405" s="3">
        <f>ROUND(Source!BA385,O405)</f>
        <v>0</v>
      </c>
      <c r="G405" s="3" t="s">
        <v>114</v>
      </c>
      <c r="H405" s="3" t="s">
        <v>115</v>
      </c>
      <c r="I405" s="3"/>
      <c r="J405" s="3"/>
      <c r="K405" s="3">
        <v>230</v>
      </c>
      <c r="L405" s="3">
        <v>19</v>
      </c>
      <c r="M405" s="3">
        <v>3</v>
      </c>
      <c r="N405" s="3" t="s">
        <v>3</v>
      </c>
      <c r="O405" s="3">
        <v>2</v>
      </c>
      <c r="P405" s="3"/>
      <c r="Q405" s="3"/>
      <c r="R405" s="3"/>
      <c r="S405" s="3"/>
      <c r="T405" s="3"/>
      <c r="U405" s="3"/>
      <c r="V405" s="3"/>
      <c r="W405" s="3">
        <v>0</v>
      </c>
      <c r="X405" s="3">
        <v>1</v>
      </c>
      <c r="Y405" s="3">
        <v>0</v>
      </c>
      <c r="Z405" s="3"/>
      <c r="AA405" s="3"/>
      <c r="AB405" s="3"/>
    </row>
    <row r="406" spans="1:28" x14ac:dyDescent="0.2">
      <c r="A406" s="3">
        <v>50</v>
      </c>
      <c r="B406" s="3">
        <v>0</v>
      </c>
      <c r="C406" s="3">
        <v>0</v>
      </c>
      <c r="D406" s="3">
        <v>1</v>
      </c>
      <c r="E406" s="3">
        <v>206</v>
      </c>
      <c r="F406" s="3">
        <f>ROUND(Source!T385,O406)</f>
        <v>0</v>
      </c>
      <c r="G406" s="3" t="s">
        <v>116</v>
      </c>
      <c r="H406" s="3" t="s">
        <v>117</v>
      </c>
      <c r="I406" s="3"/>
      <c r="J406" s="3"/>
      <c r="K406" s="3">
        <v>206</v>
      </c>
      <c r="L406" s="3">
        <v>20</v>
      </c>
      <c r="M406" s="3">
        <v>3</v>
      </c>
      <c r="N406" s="3" t="s">
        <v>3</v>
      </c>
      <c r="O406" s="3">
        <v>2</v>
      </c>
      <c r="P406" s="3"/>
      <c r="Q406" s="3"/>
      <c r="R406" s="3"/>
      <c r="S406" s="3"/>
      <c r="T406" s="3"/>
      <c r="U406" s="3"/>
      <c r="V406" s="3"/>
      <c r="W406" s="3">
        <v>0</v>
      </c>
      <c r="X406" s="3">
        <v>1</v>
      </c>
      <c r="Y406" s="3">
        <v>0</v>
      </c>
      <c r="Z406" s="3"/>
      <c r="AA406" s="3"/>
      <c r="AB406" s="3"/>
    </row>
    <row r="407" spans="1:28" x14ac:dyDescent="0.2">
      <c r="A407" s="3">
        <v>50</v>
      </c>
      <c r="B407" s="3">
        <v>1</v>
      </c>
      <c r="C407" s="3">
        <v>0</v>
      </c>
      <c r="D407" s="3">
        <v>1</v>
      </c>
      <c r="E407" s="3">
        <v>207</v>
      </c>
      <c r="F407" s="3">
        <f>Source!U385</f>
        <v>431.64</v>
      </c>
      <c r="G407" s="3" t="s">
        <v>118</v>
      </c>
      <c r="H407" s="3" t="s">
        <v>119</v>
      </c>
      <c r="I407" s="3"/>
      <c r="J407" s="3"/>
      <c r="K407" s="3">
        <v>207</v>
      </c>
      <c r="L407" s="3">
        <v>21</v>
      </c>
      <c r="M407" s="3">
        <v>0</v>
      </c>
      <c r="N407" s="3" t="s">
        <v>3</v>
      </c>
      <c r="O407" s="3">
        <v>-1</v>
      </c>
      <c r="P407" s="3"/>
      <c r="Q407" s="3"/>
      <c r="R407" s="3"/>
      <c r="S407" s="3"/>
      <c r="T407" s="3"/>
      <c r="U407" s="3"/>
      <c r="V407" s="3"/>
      <c r="W407" s="3">
        <v>431.64</v>
      </c>
      <c r="X407" s="3">
        <v>1</v>
      </c>
      <c r="Y407" s="3">
        <v>431.64</v>
      </c>
      <c r="Z407" s="3"/>
      <c r="AA407" s="3"/>
      <c r="AB407" s="3"/>
    </row>
    <row r="408" spans="1:28" x14ac:dyDescent="0.2">
      <c r="A408" s="3">
        <v>50</v>
      </c>
      <c r="B408" s="3">
        <v>0</v>
      </c>
      <c r="C408" s="3">
        <v>0</v>
      </c>
      <c r="D408" s="3">
        <v>1</v>
      </c>
      <c r="E408" s="3">
        <v>208</v>
      </c>
      <c r="F408" s="3">
        <f>Source!V385</f>
        <v>0</v>
      </c>
      <c r="G408" s="3" t="s">
        <v>120</v>
      </c>
      <c r="H408" s="3" t="s">
        <v>121</v>
      </c>
      <c r="I408" s="3"/>
      <c r="J408" s="3"/>
      <c r="K408" s="3">
        <v>208</v>
      </c>
      <c r="L408" s="3">
        <v>22</v>
      </c>
      <c r="M408" s="3">
        <v>3</v>
      </c>
      <c r="N408" s="3" t="s">
        <v>3</v>
      </c>
      <c r="O408" s="3">
        <v>-1</v>
      </c>
      <c r="P408" s="3"/>
      <c r="Q408" s="3"/>
      <c r="R408" s="3"/>
      <c r="S408" s="3"/>
      <c r="T408" s="3"/>
      <c r="U408" s="3"/>
      <c r="V408" s="3"/>
      <c r="W408" s="3">
        <v>0</v>
      </c>
      <c r="X408" s="3">
        <v>1</v>
      </c>
      <c r="Y408" s="3">
        <v>0</v>
      </c>
      <c r="Z408" s="3"/>
      <c r="AA408" s="3"/>
      <c r="AB408" s="3"/>
    </row>
    <row r="409" spans="1:28" x14ac:dyDescent="0.2">
      <c r="A409" s="3">
        <v>50</v>
      </c>
      <c r="B409" s="3">
        <v>0</v>
      </c>
      <c r="C409" s="3">
        <v>0</v>
      </c>
      <c r="D409" s="3">
        <v>1</v>
      </c>
      <c r="E409" s="3">
        <v>209</v>
      </c>
      <c r="F409" s="3">
        <f>ROUND(Source!W385,O409)</f>
        <v>0</v>
      </c>
      <c r="G409" s="3" t="s">
        <v>122</v>
      </c>
      <c r="H409" s="3" t="s">
        <v>123</v>
      </c>
      <c r="I409" s="3"/>
      <c r="J409" s="3"/>
      <c r="K409" s="3">
        <v>209</v>
      </c>
      <c r="L409" s="3">
        <v>23</v>
      </c>
      <c r="M409" s="3">
        <v>3</v>
      </c>
      <c r="N409" s="3" t="s">
        <v>3</v>
      </c>
      <c r="O409" s="3">
        <v>2</v>
      </c>
      <c r="P409" s="3"/>
      <c r="Q409" s="3"/>
      <c r="R409" s="3"/>
      <c r="S409" s="3"/>
      <c r="T409" s="3"/>
      <c r="U409" s="3"/>
      <c r="V409" s="3"/>
      <c r="W409" s="3">
        <v>0</v>
      </c>
      <c r="X409" s="3">
        <v>1</v>
      </c>
      <c r="Y409" s="3">
        <v>0</v>
      </c>
      <c r="Z409" s="3"/>
      <c r="AA409" s="3"/>
      <c r="AB409" s="3"/>
    </row>
    <row r="410" spans="1:28" x14ac:dyDescent="0.2">
      <c r="A410" s="3">
        <v>50</v>
      </c>
      <c r="B410" s="3">
        <v>0</v>
      </c>
      <c r="C410" s="3">
        <v>0</v>
      </c>
      <c r="D410" s="3">
        <v>1</v>
      </c>
      <c r="E410" s="3">
        <v>233</v>
      </c>
      <c r="F410" s="3">
        <f>ROUND(Source!BD385,O410)</f>
        <v>0</v>
      </c>
      <c r="G410" s="3" t="s">
        <v>124</v>
      </c>
      <c r="H410" s="3" t="s">
        <v>125</v>
      </c>
      <c r="I410" s="3"/>
      <c r="J410" s="3"/>
      <c r="K410" s="3">
        <v>233</v>
      </c>
      <c r="L410" s="3">
        <v>24</v>
      </c>
      <c r="M410" s="3">
        <v>3</v>
      </c>
      <c r="N410" s="3" t="s">
        <v>3</v>
      </c>
      <c r="O410" s="3">
        <v>2</v>
      </c>
      <c r="P410" s="3"/>
      <c r="Q410" s="3"/>
      <c r="R410" s="3"/>
      <c r="S410" s="3"/>
      <c r="T410" s="3"/>
      <c r="U410" s="3"/>
      <c r="V410" s="3"/>
      <c r="W410" s="3">
        <v>0</v>
      </c>
      <c r="X410" s="3">
        <v>1</v>
      </c>
      <c r="Y410" s="3">
        <v>0</v>
      </c>
      <c r="Z410" s="3"/>
      <c r="AA410" s="3"/>
      <c r="AB410" s="3"/>
    </row>
    <row r="411" spans="1:28" x14ac:dyDescent="0.2">
      <c r="A411" s="3">
        <v>50</v>
      </c>
      <c r="B411" s="3">
        <v>1</v>
      </c>
      <c r="C411" s="3">
        <v>0</v>
      </c>
      <c r="D411" s="3">
        <v>1</v>
      </c>
      <c r="E411" s="3">
        <v>210</v>
      </c>
      <c r="F411" s="3">
        <f>ROUND(Source!X385,O411)</f>
        <v>211750.32</v>
      </c>
      <c r="G411" s="3" t="s">
        <v>126</v>
      </c>
      <c r="H411" s="3" t="s">
        <v>127</v>
      </c>
      <c r="I411" s="3"/>
      <c r="J411" s="3"/>
      <c r="K411" s="3">
        <v>210</v>
      </c>
      <c r="L411" s="3">
        <v>25</v>
      </c>
      <c r="M411" s="3">
        <v>0</v>
      </c>
      <c r="N411" s="3" t="s">
        <v>3</v>
      </c>
      <c r="O411" s="3">
        <v>2</v>
      </c>
      <c r="P411" s="3"/>
      <c r="Q411" s="3"/>
      <c r="R411" s="3"/>
      <c r="S411" s="3"/>
      <c r="T411" s="3"/>
      <c r="U411" s="3"/>
      <c r="V411" s="3"/>
      <c r="W411" s="3">
        <v>211750.32</v>
      </c>
      <c r="X411" s="3">
        <v>1</v>
      </c>
      <c r="Y411" s="3">
        <v>211750.32</v>
      </c>
      <c r="Z411" s="3"/>
      <c r="AA411" s="3"/>
      <c r="AB411" s="3"/>
    </row>
    <row r="412" spans="1:28" x14ac:dyDescent="0.2">
      <c r="A412" s="3">
        <v>50</v>
      </c>
      <c r="B412" s="3">
        <v>1</v>
      </c>
      <c r="C412" s="3">
        <v>0</v>
      </c>
      <c r="D412" s="3">
        <v>1</v>
      </c>
      <c r="E412" s="3">
        <v>211</v>
      </c>
      <c r="F412" s="3">
        <f>ROUND(Source!Y385,O412)</f>
        <v>30250.080000000002</v>
      </c>
      <c r="G412" s="3" t="s">
        <v>128</v>
      </c>
      <c r="H412" s="3" t="s">
        <v>129</v>
      </c>
      <c r="I412" s="3"/>
      <c r="J412" s="3"/>
      <c r="K412" s="3">
        <v>211</v>
      </c>
      <c r="L412" s="3">
        <v>26</v>
      </c>
      <c r="M412" s="3">
        <v>0</v>
      </c>
      <c r="N412" s="3" t="s">
        <v>3</v>
      </c>
      <c r="O412" s="3">
        <v>2</v>
      </c>
      <c r="P412" s="3"/>
      <c r="Q412" s="3"/>
      <c r="R412" s="3"/>
      <c r="S412" s="3"/>
      <c r="T412" s="3"/>
      <c r="U412" s="3"/>
      <c r="V412" s="3"/>
      <c r="W412" s="3">
        <v>30250.080000000002</v>
      </c>
      <c r="X412" s="3">
        <v>1</v>
      </c>
      <c r="Y412" s="3">
        <v>30250.080000000002</v>
      </c>
      <c r="Z412" s="3"/>
      <c r="AA412" s="3"/>
      <c r="AB412" s="3"/>
    </row>
    <row r="413" spans="1:28" x14ac:dyDescent="0.2">
      <c r="A413" s="3">
        <v>50</v>
      </c>
      <c r="B413" s="3">
        <v>1</v>
      </c>
      <c r="C413" s="3">
        <v>0</v>
      </c>
      <c r="D413" s="3">
        <v>1</v>
      </c>
      <c r="E413" s="3">
        <v>224</v>
      </c>
      <c r="F413" s="3">
        <f>ROUND(Source!AR385,O413)</f>
        <v>621280.80000000005</v>
      </c>
      <c r="G413" s="3" t="s">
        <v>130</v>
      </c>
      <c r="H413" s="3" t="s">
        <v>131</v>
      </c>
      <c r="I413" s="3"/>
      <c r="J413" s="3"/>
      <c r="K413" s="3">
        <v>224</v>
      </c>
      <c r="L413" s="3">
        <v>27</v>
      </c>
      <c r="M413" s="3">
        <v>0</v>
      </c>
      <c r="N413" s="3" t="s">
        <v>3</v>
      </c>
      <c r="O413" s="3">
        <v>2</v>
      </c>
      <c r="P413" s="3"/>
      <c r="Q413" s="3"/>
      <c r="R413" s="3"/>
      <c r="S413" s="3"/>
      <c r="T413" s="3"/>
      <c r="U413" s="3"/>
      <c r="V413" s="3"/>
      <c r="W413" s="3">
        <v>621280.80000000005</v>
      </c>
      <c r="X413" s="3">
        <v>1</v>
      </c>
      <c r="Y413" s="3">
        <v>621280.80000000005</v>
      </c>
      <c r="Z413" s="3"/>
      <c r="AA413" s="3"/>
      <c r="AB413" s="3"/>
    </row>
    <row r="414" spans="1:28" x14ac:dyDescent="0.2">
      <c r="A414" s="3">
        <v>50</v>
      </c>
      <c r="B414" s="3">
        <v>1</v>
      </c>
      <c r="C414" s="3">
        <v>0</v>
      </c>
      <c r="D414" s="3">
        <v>2</v>
      </c>
      <c r="E414" s="3">
        <v>0</v>
      </c>
      <c r="F414" s="3">
        <f>ROUND(ROUND(598175/1.22/F413,11),O414)</f>
        <v>0.78918804033000001</v>
      </c>
      <c r="G414" s="3" t="s">
        <v>303</v>
      </c>
      <c r="H414" s="3" t="s">
        <v>304</v>
      </c>
      <c r="I414" s="3"/>
      <c r="J414" s="3"/>
      <c r="K414" s="3">
        <v>212</v>
      </c>
      <c r="L414" s="3">
        <v>28</v>
      </c>
      <c r="M414" s="3">
        <v>0</v>
      </c>
      <c r="N414" s="3" t="s">
        <v>3</v>
      </c>
      <c r="O414" s="3">
        <v>11</v>
      </c>
      <c r="P414" s="3"/>
      <c r="Q414" s="3"/>
      <c r="R414" s="3"/>
      <c r="S414" s="3"/>
      <c r="T414" s="3"/>
      <c r="U414" s="3"/>
      <c r="V414" s="3"/>
      <c r="W414" s="3">
        <v>0.78918804033000001</v>
      </c>
      <c r="X414" s="3">
        <v>1</v>
      </c>
      <c r="Y414" s="3">
        <v>0.78918804033000001</v>
      </c>
      <c r="Z414" s="3"/>
      <c r="AA414" s="3"/>
      <c r="AB414" s="3"/>
    </row>
    <row r="415" spans="1:28" x14ac:dyDescent="0.2">
      <c r="A415" s="3">
        <v>50</v>
      </c>
      <c r="B415" s="3">
        <v>1</v>
      </c>
      <c r="C415" s="3">
        <v>0</v>
      </c>
      <c r="D415" s="3">
        <v>2</v>
      </c>
      <c r="E415" s="3">
        <v>0</v>
      </c>
      <c r="F415" s="3">
        <f>ROUND(F413*F414,O415)</f>
        <v>490307.38</v>
      </c>
      <c r="G415" s="3" t="s">
        <v>305</v>
      </c>
      <c r="H415" s="18" t="s">
        <v>440</v>
      </c>
      <c r="I415" s="3"/>
      <c r="J415" s="3"/>
      <c r="K415" s="3">
        <v>212</v>
      </c>
      <c r="L415" s="3">
        <v>29</v>
      </c>
      <c r="M415" s="3">
        <v>0</v>
      </c>
      <c r="N415" s="3" t="s">
        <v>3</v>
      </c>
      <c r="O415" s="3">
        <v>2</v>
      </c>
      <c r="P415" s="3"/>
      <c r="Q415" s="3"/>
      <c r="R415" s="3"/>
      <c r="S415" s="3"/>
      <c r="T415" s="3"/>
      <c r="U415" s="3"/>
      <c r="V415" s="3"/>
      <c r="W415" s="3">
        <v>490307.38</v>
      </c>
      <c r="X415" s="3">
        <v>1</v>
      </c>
      <c r="Y415" s="3">
        <v>490307.38</v>
      </c>
      <c r="Z415" s="3"/>
      <c r="AA415" s="3"/>
      <c r="AB415" s="3"/>
    </row>
    <row r="416" spans="1:28" x14ac:dyDescent="0.2">
      <c r="A416" s="3">
        <v>50</v>
      </c>
      <c r="B416" s="3">
        <v>1</v>
      </c>
      <c r="C416" s="3">
        <v>0</v>
      </c>
      <c r="D416" s="3">
        <v>2</v>
      </c>
      <c r="E416" s="3">
        <v>0</v>
      </c>
      <c r="F416" s="3">
        <f>ROUND(F415*0.22,O416)</f>
        <v>107867.62</v>
      </c>
      <c r="G416" s="3" t="s">
        <v>306</v>
      </c>
      <c r="H416" s="18" t="s">
        <v>439</v>
      </c>
      <c r="I416" s="3"/>
      <c r="J416" s="3"/>
      <c r="K416" s="3">
        <v>212</v>
      </c>
      <c r="L416" s="3">
        <v>30</v>
      </c>
      <c r="M416" s="3">
        <v>0</v>
      </c>
      <c r="N416" s="3" t="s">
        <v>3</v>
      </c>
      <c r="O416" s="3">
        <v>2</v>
      </c>
      <c r="P416" s="3"/>
      <c r="Q416" s="3"/>
      <c r="R416" s="3"/>
      <c r="S416" s="3"/>
      <c r="T416" s="3"/>
      <c r="U416" s="3"/>
      <c r="V416" s="3"/>
      <c r="W416" s="3">
        <v>107867.62</v>
      </c>
      <c r="X416" s="3">
        <v>1</v>
      </c>
      <c r="Y416" s="3">
        <v>107867.62</v>
      </c>
      <c r="Z416" s="3"/>
      <c r="AA416" s="3"/>
      <c r="AB416" s="3"/>
    </row>
    <row r="417" spans="1:206" x14ac:dyDescent="0.2">
      <c r="A417" s="3">
        <v>50</v>
      </c>
      <c r="B417" s="3">
        <v>1</v>
      </c>
      <c r="C417" s="3">
        <v>0</v>
      </c>
      <c r="D417" s="3">
        <v>2</v>
      </c>
      <c r="E417" s="3">
        <v>0</v>
      </c>
      <c r="F417" s="3">
        <f>ROUND(F415+F416,O417)</f>
        <v>598175</v>
      </c>
      <c r="G417" s="3" t="s">
        <v>307</v>
      </c>
      <c r="H417" s="3" t="s">
        <v>308</v>
      </c>
      <c r="I417" s="3"/>
      <c r="J417" s="3"/>
      <c r="K417" s="3">
        <v>212</v>
      </c>
      <c r="L417" s="3">
        <v>31</v>
      </c>
      <c r="M417" s="3">
        <v>0</v>
      </c>
      <c r="N417" s="3" t="s">
        <v>3</v>
      </c>
      <c r="O417" s="3">
        <v>2</v>
      </c>
      <c r="P417" s="3"/>
      <c r="Q417" s="3"/>
      <c r="R417" s="3"/>
      <c r="S417" s="3"/>
      <c r="T417" s="3"/>
      <c r="U417" s="3"/>
      <c r="V417" s="3"/>
      <c r="W417" s="3">
        <v>598175</v>
      </c>
      <c r="X417" s="3">
        <v>1</v>
      </c>
      <c r="Y417" s="3">
        <v>598175</v>
      </c>
      <c r="Z417" s="3"/>
      <c r="AA417" s="3"/>
      <c r="AB417" s="3"/>
    </row>
    <row r="419" spans="1:206" x14ac:dyDescent="0.2">
      <c r="A419" s="6">
        <v>51</v>
      </c>
      <c r="B419" s="6">
        <f>B12</f>
        <v>452</v>
      </c>
      <c r="C419" s="6">
        <f>A12</f>
        <v>1</v>
      </c>
      <c r="D419" s="6">
        <f>ROW(A12)</f>
        <v>12</v>
      </c>
      <c r="E419" s="6"/>
      <c r="F419" s="6" t="str">
        <f>IF(F12&lt;&gt;"",F12,"")</f>
        <v>01 РАМТ ТО АПС</v>
      </c>
      <c r="G419" s="6" t="str">
        <f>IF(G12&lt;&gt;"",G12,"")</f>
        <v>Техническое обслуживание систем безопасности РАМТ.</v>
      </c>
      <c r="H419" s="6">
        <v>0</v>
      </c>
      <c r="I419" s="6"/>
      <c r="J419" s="6"/>
      <c r="K419" s="6"/>
      <c r="L419" s="6"/>
      <c r="M419" s="6"/>
      <c r="N419" s="6"/>
      <c r="O419" s="6">
        <f t="shared" ref="O419:T419" si="245">ROUND(O385,2)</f>
        <v>353579.75</v>
      </c>
      <c r="P419" s="6">
        <f t="shared" si="245"/>
        <v>11587.04</v>
      </c>
      <c r="Q419" s="6">
        <f t="shared" si="245"/>
        <v>39492.31</v>
      </c>
      <c r="R419" s="6">
        <f t="shared" si="245"/>
        <v>23796.9</v>
      </c>
      <c r="S419" s="6">
        <f t="shared" si="245"/>
        <v>302500.40000000002</v>
      </c>
      <c r="T419" s="6">
        <f t="shared" si="245"/>
        <v>0</v>
      </c>
      <c r="U419" s="6">
        <f>U385</f>
        <v>431.64</v>
      </c>
      <c r="V419" s="6">
        <f>V385</f>
        <v>0</v>
      </c>
      <c r="W419" s="6">
        <f>ROUND(W385,2)</f>
        <v>0</v>
      </c>
      <c r="X419" s="6">
        <f>ROUND(X385,2)</f>
        <v>211750.32</v>
      </c>
      <c r="Y419" s="6">
        <f>ROUND(Y385,2)</f>
        <v>30250.080000000002</v>
      </c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>
        <f t="shared" ref="AO419:BD419" si="246">ROUND(AO385,2)</f>
        <v>0</v>
      </c>
      <c r="AP419" s="6">
        <f t="shared" si="246"/>
        <v>0</v>
      </c>
      <c r="AQ419" s="6">
        <f t="shared" si="246"/>
        <v>0</v>
      </c>
      <c r="AR419" s="6">
        <f t="shared" si="246"/>
        <v>621280.80000000005</v>
      </c>
      <c r="AS419" s="6">
        <f t="shared" si="246"/>
        <v>0</v>
      </c>
      <c r="AT419" s="6">
        <f t="shared" si="246"/>
        <v>0</v>
      </c>
      <c r="AU419" s="6">
        <f t="shared" si="246"/>
        <v>621280.80000000005</v>
      </c>
      <c r="AV419" s="6">
        <f t="shared" si="246"/>
        <v>11587.04</v>
      </c>
      <c r="AW419" s="6">
        <f t="shared" si="246"/>
        <v>11587.04</v>
      </c>
      <c r="AX419" s="6">
        <f t="shared" si="246"/>
        <v>0</v>
      </c>
      <c r="AY419" s="6">
        <f t="shared" si="246"/>
        <v>11587.04</v>
      </c>
      <c r="AZ419" s="6">
        <f t="shared" si="246"/>
        <v>0</v>
      </c>
      <c r="BA419" s="6">
        <f t="shared" si="246"/>
        <v>0</v>
      </c>
      <c r="BB419" s="6">
        <f t="shared" si="246"/>
        <v>0</v>
      </c>
      <c r="BC419" s="6">
        <f t="shared" si="246"/>
        <v>0</v>
      </c>
      <c r="BD419" s="6">
        <f t="shared" si="246"/>
        <v>0</v>
      </c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>
        <v>0</v>
      </c>
    </row>
    <row r="421" spans="1:206" x14ac:dyDescent="0.2">
      <c r="A421" s="3">
        <v>50</v>
      </c>
      <c r="B421" s="3">
        <v>0</v>
      </c>
      <c r="C421" s="3">
        <v>0</v>
      </c>
      <c r="D421" s="3">
        <v>1</v>
      </c>
      <c r="E421" s="3">
        <v>201</v>
      </c>
      <c r="F421" s="3">
        <f>ROUND(Source!O419,O421)</f>
        <v>353579.75</v>
      </c>
      <c r="G421" s="3" t="s">
        <v>78</v>
      </c>
      <c r="H421" s="3" t="s">
        <v>79</v>
      </c>
      <c r="I421" s="3"/>
      <c r="J421" s="3"/>
      <c r="K421" s="3">
        <v>201</v>
      </c>
      <c r="L421" s="3">
        <v>1</v>
      </c>
      <c r="M421" s="3">
        <v>3</v>
      </c>
      <c r="N421" s="3" t="s">
        <v>3</v>
      </c>
      <c r="O421" s="3">
        <v>2</v>
      </c>
      <c r="P421" s="3"/>
      <c r="Q421" s="3"/>
      <c r="R421" s="3"/>
      <c r="S421" s="3"/>
      <c r="T421" s="3"/>
      <c r="U421" s="3"/>
      <c r="V421" s="3"/>
      <c r="W421" s="3">
        <v>353579.75</v>
      </c>
      <c r="X421" s="3">
        <v>1</v>
      </c>
      <c r="Y421" s="3">
        <v>353579.75</v>
      </c>
      <c r="Z421" s="3"/>
      <c r="AA421" s="3"/>
      <c r="AB421" s="3"/>
    </row>
    <row r="422" spans="1:206" x14ac:dyDescent="0.2">
      <c r="A422" s="3">
        <v>50</v>
      </c>
      <c r="B422" s="3">
        <v>0</v>
      </c>
      <c r="C422" s="3">
        <v>0</v>
      </c>
      <c r="D422" s="3">
        <v>1</v>
      </c>
      <c r="E422" s="3">
        <v>202</v>
      </c>
      <c r="F422" s="3">
        <f>ROUND(Source!P419,O422)</f>
        <v>11587.04</v>
      </c>
      <c r="G422" s="3" t="s">
        <v>80</v>
      </c>
      <c r="H422" s="3" t="s">
        <v>81</v>
      </c>
      <c r="I422" s="3"/>
      <c r="J422" s="3"/>
      <c r="K422" s="3">
        <v>202</v>
      </c>
      <c r="L422" s="3">
        <v>2</v>
      </c>
      <c r="M422" s="3">
        <v>3</v>
      </c>
      <c r="N422" s="3" t="s">
        <v>3</v>
      </c>
      <c r="O422" s="3">
        <v>2</v>
      </c>
      <c r="P422" s="3"/>
      <c r="Q422" s="3"/>
      <c r="R422" s="3"/>
      <c r="S422" s="3"/>
      <c r="T422" s="3"/>
      <c r="U422" s="3"/>
      <c r="V422" s="3"/>
      <c r="W422" s="3">
        <v>11587.04</v>
      </c>
      <c r="X422" s="3">
        <v>1</v>
      </c>
      <c r="Y422" s="3">
        <v>11587.04</v>
      </c>
      <c r="Z422" s="3"/>
      <c r="AA422" s="3"/>
      <c r="AB422" s="3"/>
    </row>
    <row r="423" spans="1:206" x14ac:dyDescent="0.2">
      <c r="A423" s="3">
        <v>50</v>
      </c>
      <c r="B423" s="3">
        <v>0</v>
      </c>
      <c r="C423" s="3">
        <v>0</v>
      </c>
      <c r="D423" s="3">
        <v>1</v>
      </c>
      <c r="E423" s="3">
        <v>222</v>
      </c>
      <c r="F423" s="3">
        <f>ROUND(Source!AO419,O423)</f>
        <v>0</v>
      </c>
      <c r="G423" s="3" t="s">
        <v>82</v>
      </c>
      <c r="H423" s="3" t="s">
        <v>83</v>
      </c>
      <c r="I423" s="3"/>
      <c r="J423" s="3"/>
      <c r="K423" s="3">
        <v>222</v>
      </c>
      <c r="L423" s="3">
        <v>3</v>
      </c>
      <c r="M423" s="3">
        <v>3</v>
      </c>
      <c r="N423" s="3" t="s">
        <v>3</v>
      </c>
      <c r="O423" s="3">
        <v>2</v>
      </c>
      <c r="P423" s="3"/>
      <c r="Q423" s="3"/>
      <c r="R423" s="3"/>
      <c r="S423" s="3"/>
      <c r="T423" s="3"/>
      <c r="U423" s="3"/>
      <c r="V423" s="3"/>
      <c r="W423" s="3">
        <v>0</v>
      </c>
      <c r="X423" s="3">
        <v>1</v>
      </c>
      <c r="Y423" s="3">
        <v>0</v>
      </c>
      <c r="Z423" s="3"/>
      <c r="AA423" s="3"/>
      <c r="AB423" s="3"/>
    </row>
    <row r="424" spans="1:206" x14ac:dyDescent="0.2">
      <c r="A424" s="3">
        <v>50</v>
      </c>
      <c r="B424" s="3">
        <v>0</v>
      </c>
      <c r="C424" s="3">
        <v>0</v>
      </c>
      <c r="D424" s="3">
        <v>1</v>
      </c>
      <c r="E424" s="3">
        <v>225</v>
      </c>
      <c r="F424" s="3">
        <f>ROUND(Source!AV419,O424)</f>
        <v>11587.04</v>
      </c>
      <c r="G424" s="3" t="s">
        <v>84</v>
      </c>
      <c r="H424" s="3" t="s">
        <v>85</v>
      </c>
      <c r="I424" s="3"/>
      <c r="J424" s="3"/>
      <c r="K424" s="3">
        <v>225</v>
      </c>
      <c r="L424" s="3">
        <v>4</v>
      </c>
      <c r="M424" s="3">
        <v>3</v>
      </c>
      <c r="N424" s="3" t="s">
        <v>3</v>
      </c>
      <c r="O424" s="3">
        <v>2</v>
      </c>
      <c r="P424" s="3"/>
      <c r="Q424" s="3"/>
      <c r="R424" s="3"/>
      <c r="S424" s="3"/>
      <c r="T424" s="3"/>
      <c r="U424" s="3"/>
      <c r="V424" s="3"/>
      <c r="W424" s="3">
        <v>11587.04</v>
      </c>
      <c r="X424" s="3">
        <v>1</v>
      </c>
      <c r="Y424" s="3">
        <v>11587.04</v>
      </c>
      <c r="Z424" s="3"/>
      <c r="AA424" s="3"/>
      <c r="AB424" s="3"/>
    </row>
    <row r="425" spans="1:206" x14ac:dyDescent="0.2">
      <c r="A425" s="3">
        <v>50</v>
      </c>
      <c r="B425" s="3">
        <v>0</v>
      </c>
      <c r="C425" s="3">
        <v>0</v>
      </c>
      <c r="D425" s="3">
        <v>1</v>
      </c>
      <c r="E425" s="3">
        <v>226</v>
      </c>
      <c r="F425" s="3">
        <f>ROUND(Source!AW419,O425)</f>
        <v>11587.04</v>
      </c>
      <c r="G425" s="3" t="s">
        <v>86</v>
      </c>
      <c r="H425" s="3" t="s">
        <v>87</v>
      </c>
      <c r="I425" s="3"/>
      <c r="J425" s="3"/>
      <c r="K425" s="3">
        <v>226</v>
      </c>
      <c r="L425" s="3">
        <v>5</v>
      </c>
      <c r="M425" s="3">
        <v>3</v>
      </c>
      <c r="N425" s="3" t="s">
        <v>3</v>
      </c>
      <c r="O425" s="3">
        <v>2</v>
      </c>
      <c r="P425" s="3"/>
      <c r="Q425" s="3"/>
      <c r="R425" s="3"/>
      <c r="S425" s="3"/>
      <c r="T425" s="3"/>
      <c r="U425" s="3"/>
      <c r="V425" s="3"/>
      <c r="W425" s="3">
        <v>11587.04</v>
      </c>
      <c r="X425" s="3">
        <v>1</v>
      </c>
      <c r="Y425" s="3">
        <v>11587.04</v>
      </c>
      <c r="Z425" s="3"/>
      <c r="AA425" s="3"/>
      <c r="AB425" s="3"/>
    </row>
    <row r="426" spans="1:206" x14ac:dyDescent="0.2">
      <c r="A426" s="3">
        <v>50</v>
      </c>
      <c r="B426" s="3">
        <v>0</v>
      </c>
      <c r="C426" s="3">
        <v>0</v>
      </c>
      <c r="D426" s="3">
        <v>1</v>
      </c>
      <c r="E426" s="3">
        <v>227</v>
      </c>
      <c r="F426" s="3">
        <f>ROUND(Source!AX419,O426)</f>
        <v>0</v>
      </c>
      <c r="G426" s="3" t="s">
        <v>88</v>
      </c>
      <c r="H426" s="3" t="s">
        <v>89</v>
      </c>
      <c r="I426" s="3"/>
      <c r="J426" s="3"/>
      <c r="K426" s="3">
        <v>227</v>
      </c>
      <c r="L426" s="3">
        <v>6</v>
      </c>
      <c r="M426" s="3">
        <v>3</v>
      </c>
      <c r="N426" s="3" t="s">
        <v>3</v>
      </c>
      <c r="O426" s="3">
        <v>2</v>
      </c>
      <c r="P426" s="3"/>
      <c r="Q426" s="3"/>
      <c r="R426" s="3"/>
      <c r="S426" s="3"/>
      <c r="T426" s="3"/>
      <c r="U426" s="3"/>
      <c r="V426" s="3"/>
      <c r="W426" s="3">
        <v>0</v>
      </c>
      <c r="X426" s="3">
        <v>1</v>
      </c>
      <c r="Y426" s="3">
        <v>0</v>
      </c>
      <c r="Z426" s="3"/>
      <c r="AA426" s="3"/>
      <c r="AB426" s="3"/>
    </row>
    <row r="427" spans="1:206" x14ac:dyDescent="0.2">
      <c r="A427" s="3">
        <v>50</v>
      </c>
      <c r="B427" s="3">
        <v>0</v>
      </c>
      <c r="C427" s="3">
        <v>0</v>
      </c>
      <c r="D427" s="3">
        <v>1</v>
      </c>
      <c r="E427" s="3">
        <v>228</v>
      </c>
      <c r="F427" s="3">
        <f>ROUND(Source!AY419,O427)</f>
        <v>11587.04</v>
      </c>
      <c r="G427" s="3" t="s">
        <v>90</v>
      </c>
      <c r="H427" s="3" t="s">
        <v>91</v>
      </c>
      <c r="I427" s="3"/>
      <c r="J427" s="3"/>
      <c r="K427" s="3">
        <v>228</v>
      </c>
      <c r="L427" s="3">
        <v>7</v>
      </c>
      <c r="M427" s="3">
        <v>3</v>
      </c>
      <c r="N427" s="3" t="s">
        <v>3</v>
      </c>
      <c r="O427" s="3">
        <v>2</v>
      </c>
      <c r="P427" s="3"/>
      <c r="Q427" s="3"/>
      <c r="R427" s="3"/>
      <c r="S427" s="3"/>
      <c r="T427" s="3"/>
      <c r="U427" s="3"/>
      <c r="V427" s="3"/>
      <c r="W427" s="3">
        <v>11587.04</v>
      </c>
      <c r="X427" s="3">
        <v>1</v>
      </c>
      <c r="Y427" s="3">
        <v>11587.04</v>
      </c>
      <c r="Z427" s="3"/>
      <c r="AA427" s="3"/>
      <c r="AB427" s="3"/>
    </row>
    <row r="428" spans="1:206" x14ac:dyDescent="0.2">
      <c r="A428" s="3">
        <v>50</v>
      </c>
      <c r="B428" s="3">
        <v>0</v>
      </c>
      <c r="C428" s="3">
        <v>0</v>
      </c>
      <c r="D428" s="3">
        <v>1</v>
      </c>
      <c r="E428" s="3">
        <v>216</v>
      </c>
      <c r="F428" s="3">
        <f>ROUND(Source!AP419,O428)</f>
        <v>0</v>
      </c>
      <c r="G428" s="3" t="s">
        <v>92</v>
      </c>
      <c r="H428" s="3" t="s">
        <v>93</v>
      </c>
      <c r="I428" s="3"/>
      <c r="J428" s="3"/>
      <c r="K428" s="3">
        <v>216</v>
      </c>
      <c r="L428" s="3">
        <v>8</v>
      </c>
      <c r="M428" s="3">
        <v>3</v>
      </c>
      <c r="N428" s="3" t="s">
        <v>3</v>
      </c>
      <c r="O428" s="3">
        <v>2</v>
      </c>
      <c r="P428" s="3"/>
      <c r="Q428" s="3"/>
      <c r="R428" s="3"/>
      <c r="S428" s="3"/>
      <c r="T428" s="3"/>
      <c r="U428" s="3"/>
      <c r="V428" s="3"/>
      <c r="W428" s="3">
        <v>0</v>
      </c>
      <c r="X428" s="3">
        <v>1</v>
      </c>
      <c r="Y428" s="3">
        <v>0</v>
      </c>
      <c r="Z428" s="3"/>
      <c r="AA428" s="3"/>
      <c r="AB428" s="3"/>
    </row>
    <row r="429" spans="1:206" x14ac:dyDescent="0.2">
      <c r="A429" s="3">
        <v>50</v>
      </c>
      <c r="B429" s="3">
        <v>0</v>
      </c>
      <c r="C429" s="3">
        <v>0</v>
      </c>
      <c r="D429" s="3">
        <v>1</v>
      </c>
      <c r="E429" s="3">
        <v>223</v>
      </c>
      <c r="F429" s="3">
        <f>ROUND(Source!AQ419,O429)</f>
        <v>0</v>
      </c>
      <c r="G429" s="3" t="s">
        <v>94</v>
      </c>
      <c r="H429" s="3" t="s">
        <v>95</v>
      </c>
      <c r="I429" s="3"/>
      <c r="J429" s="3"/>
      <c r="K429" s="3">
        <v>223</v>
      </c>
      <c r="L429" s="3">
        <v>9</v>
      </c>
      <c r="M429" s="3">
        <v>3</v>
      </c>
      <c r="N429" s="3" t="s">
        <v>3</v>
      </c>
      <c r="O429" s="3">
        <v>2</v>
      </c>
      <c r="P429" s="3"/>
      <c r="Q429" s="3"/>
      <c r="R429" s="3"/>
      <c r="S429" s="3"/>
      <c r="T429" s="3"/>
      <c r="U429" s="3"/>
      <c r="V429" s="3"/>
      <c r="W429" s="3">
        <v>0</v>
      </c>
      <c r="X429" s="3">
        <v>1</v>
      </c>
      <c r="Y429" s="3">
        <v>0</v>
      </c>
      <c r="Z429" s="3"/>
      <c r="AA429" s="3"/>
      <c r="AB429" s="3"/>
    </row>
    <row r="430" spans="1:206" x14ac:dyDescent="0.2">
      <c r="A430" s="3">
        <v>50</v>
      </c>
      <c r="B430" s="3">
        <v>0</v>
      </c>
      <c r="C430" s="3">
        <v>0</v>
      </c>
      <c r="D430" s="3">
        <v>1</v>
      </c>
      <c r="E430" s="3">
        <v>229</v>
      </c>
      <c r="F430" s="3">
        <f>ROUND(Source!AZ419,O430)</f>
        <v>0</v>
      </c>
      <c r="G430" s="3" t="s">
        <v>96</v>
      </c>
      <c r="H430" s="3" t="s">
        <v>97</v>
      </c>
      <c r="I430" s="3"/>
      <c r="J430" s="3"/>
      <c r="K430" s="3">
        <v>229</v>
      </c>
      <c r="L430" s="3">
        <v>10</v>
      </c>
      <c r="M430" s="3">
        <v>3</v>
      </c>
      <c r="N430" s="3" t="s">
        <v>3</v>
      </c>
      <c r="O430" s="3">
        <v>2</v>
      </c>
      <c r="P430" s="3"/>
      <c r="Q430" s="3"/>
      <c r="R430" s="3"/>
      <c r="S430" s="3"/>
      <c r="T430" s="3"/>
      <c r="U430" s="3"/>
      <c r="V430" s="3"/>
      <c r="W430" s="3">
        <v>0</v>
      </c>
      <c r="X430" s="3">
        <v>1</v>
      </c>
      <c r="Y430" s="3">
        <v>0</v>
      </c>
      <c r="Z430" s="3"/>
      <c r="AA430" s="3"/>
      <c r="AB430" s="3"/>
    </row>
    <row r="431" spans="1:206" x14ac:dyDescent="0.2">
      <c r="A431" s="3">
        <v>50</v>
      </c>
      <c r="B431" s="3">
        <v>0</v>
      </c>
      <c r="C431" s="3">
        <v>0</v>
      </c>
      <c r="D431" s="3">
        <v>1</v>
      </c>
      <c r="E431" s="3">
        <v>203</v>
      </c>
      <c r="F431" s="3">
        <f>ROUND(Source!Q419,O431)</f>
        <v>39492.31</v>
      </c>
      <c r="G431" s="3" t="s">
        <v>98</v>
      </c>
      <c r="H431" s="3" t="s">
        <v>99</v>
      </c>
      <c r="I431" s="3"/>
      <c r="J431" s="3"/>
      <c r="K431" s="3">
        <v>203</v>
      </c>
      <c r="L431" s="3">
        <v>11</v>
      </c>
      <c r="M431" s="3">
        <v>3</v>
      </c>
      <c r="N431" s="3" t="s">
        <v>3</v>
      </c>
      <c r="O431" s="3">
        <v>2</v>
      </c>
      <c r="P431" s="3"/>
      <c r="Q431" s="3"/>
      <c r="R431" s="3"/>
      <c r="S431" s="3"/>
      <c r="T431" s="3"/>
      <c r="U431" s="3"/>
      <c r="V431" s="3"/>
      <c r="W431" s="3">
        <v>39492.31</v>
      </c>
      <c r="X431" s="3">
        <v>1</v>
      </c>
      <c r="Y431" s="3">
        <v>39492.31</v>
      </c>
      <c r="Z431" s="3"/>
      <c r="AA431" s="3"/>
      <c r="AB431" s="3"/>
    </row>
    <row r="432" spans="1:206" x14ac:dyDescent="0.2">
      <c r="A432" s="3">
        <v>50</v>
      </c>
      <c r="B432" s="3">
        <v>0</v>
      </c>
      <c r="C432" s="3">
        <v>0</v>
      </c>
      <c r="D432" s="3">
        <v>1</v>
      </c>
      <c r="E432" s="3">
        <v>231</v>
      </c>
      <c r="F432" s="3">
        <f>ROUND(Source!BB419,O432)</f>
        <v>0</v>
      </c>
      <c r="G432" s="3" t="s">
        <v>100</v>
      </c>
      <c r="H432" s="3" t="s">
        <v>101</v>
      </c>
      <c r="I432" s="3"/>
      <c r="J432" s="3"/>
      <c r="K432" s="3">
        <v>231</v>
      </c>
      <c r="L432" s="3">
        <v>12</v>
      </c>
      <c r="M432" s="3">
        <v>3</v>
      </c>
      <c r="N432" s="3" t="s">
        <v>3</v>
      </c>
      <c r="O432" s="3">
        <v>2</v>
      </c>
      <c r="P432" s="3"/>
      <c r="Q432" s="3"/>
      <c r="R432" s="3"/>
      <c r="S432" s="3"/>
      <c r="T432" s="3"/>
      <c r="U432" s="3"/>
      <c r="V432" s="3"/>
      <c r="W432" s="3">
        <v>0</v>
      </c>
      <c r="X432" s="3">
        <v>1</v>
      </c>
      <c r="Y432" s="3">
        <v>0</v>
      </c>
      <c r="Z432" s="3"/>
      <c r="AA432" s="3"/>
      <c r="AB432" s="3"/>
    </row>
    <row r="433" spans="1:28" x14ac:dyDescent="0.2">
      <c r="A433" s="3">
        <v>50</v>
      </c>
      <c r="B433" s="3">
        <v>0</v>
      </c>
      <c r="C433" s="3">
        <v>0</v>
      </c>
      <c r="D433" s="3">
        <v>1</v>
      </c>
      <c r="E433" s="3">
        <v>204</v>
      </c>
      <c r="F433" s="3">
        <f>ROUND(Source!R419,O433)</f>
        <v>23796.9</v>
      </c>
      <c r="G433" s="3" t="s">
        <v>102</v>
      </c>
      <c r="H433" s="3" t="s">
        <v>103</v>
      </c>
      <c r="I433" s="3"/>
      <c r="J433" s="3"/>
      <c r="K433" s="3">
        <v>204</v>
      </c>
      <c r="L433" s="3">
        <v>13</v>
      </c>
      <c r="M433" s="3">
        <v>3</v>
      </c>
      <c r="N433" s="3" t="s">
        <v>3</v>
      </c>
      <c r="O433" s="3">
        <v>2</v>
      </c>
      <c r="P433" s="3"/>
      <c r="Q433" s="3"/>
      <c r="R433" s="3"/>
      <c r="S433" s="3"/>
      <c r="T433" s="3"/>
      <c r="U433" s="3"/>
      <c r="V433" s="3"/>
      <c r="W433" s="3">
        <v>23796.9</v>
      </c>
      <c r="X433" s="3">
        <v>1</v>
      </c>
      <c r="Y433" s="3">
        <v>23796.9</v>
      </c>
      <c r="Z433" s="3"/>
      <c r="AA433" s="3"/>
      <c r="AB433" s="3"/>
    </row>
    <row r="434" spans="1:28" x14ac:dyDescent="0.2">
      <c r="A434" s="3">
        <v>50</v>
      </c>
      <c r="B434" s="3">
        <v>0</v>
      </c>
      <c r="C434" s="3">
        <v>0</v>
      </c>
      <c r="D434" s="3">
        <v>1</v>
      </c>
      <c r="E434" s="3">
        <v>205</v>
      </c>
      <c r="F434" s="3">
        <f>ROUND(Source!S419,O434)</f>
        <v>302500.40000000002</v>
      </c>
      <c r="G434" s="3" t="s">
        <v>104</v>
      </c>
      <c r="H434" s="3" t="s">
        <v>105</v>
      </c>
      <c r="I434" s="3"/>
      <c r="J434" s="3"/>
      <c r="K434" s="3">
        <v>205</v>
      </c>
      <c r="L434" s="3">
        <v>14</v>
      </c>
      <c r="M434" s="3">
        <v>3</v>
      </c>
      <c r="N434" s="3" t="s">
        <v>3</v>
      </c>
      <c r="O434" s="3">
        <v>2</v>
      </c>
      <c r="P434" s="3"/>
      <c r="Q434" s="3"/>
      <c r="R434" s="3"/>
      <c r="S434" s="3"/>
      <c r="T434" s="3"/>
      <c r="U434" s="3"/>
      <c r="V434" s="3"/>
      <c r="W434" s="3">
        <v>302500.40000000002</v>
      </c>
      <c r="X434" s="3">
        <v>1</v>
      </c>
      <c r="Y434" s="3">
        <v>302500.40000000002</v>
      </c>
      <c r="Z434" s="3"/>
      <c r="AA434" s="3"/>
      <c r="AB434" s="3"/>
    </row>
    <row r="435" spans="1:28" x14ac:dyDescent="0.2">
      <c r="A435" s="3">
        <v>50</v>
      </c>
      <c r="B435" s="3">
        <v>0</v>
      </c>
      <c r="C435" s="3">
        <v>0</v>
      </c>
      <c r="D435" s="3">
        <v>1</v>
      </c>
      <c r="E435" s="3">
        <v>232</v>
      </c>
      <c r="F435" s="3">
        <f>ROUND(Source!BC419,O435)</f>
        <v>0</v>
      </c>
      <c r="G435" s="3" t="s">
        <v>106</v>
      </c>
      <c r="H435" s="3" t="s">
        <v>107</v>
      </c>
      <c r="I435" s="3"/>
      <c r="J435" s="3"/>
      <c r="K435" s="3">
        <v>232</v>
      </c>
      <c r="L435" s="3">
        <v>15</v>
      </c>
      <c r="M435" s="3">
        <v>3</v>
      </c>
      <c r="N435" s="3" t="s">
        <v>3</v>
      </c>
      <c r="O435" s="3">
        <v>2</v>
      </c>
      <c r="P435" s="3"/>
      <c r="Q435" s="3"/>
      <c r="R435" s="3"/>
      <c r="S435" s="3"/>
      <c r="T435" s="3"/>
      <c r="U435" s="3"/>
      <c r="V435" s="3"/>
      <c r="W435" s="3">
        <v>0</v>
      </c>
      <c r="X435" s="3">
        <v>1</v>
      </c>
      <c r="Y435" s="3">
        <v>0</v>
      </c>
      <c r="Z435" s="3"/>
      <c r="AA435" s="3"/>
      <c r="AB435" s="3"/>
    </row>
    <row r="436" spans="1:28" x14ac:dyDescent="0.2">
      <c r="A436" s="3">
        <v>50</v>
      </c>
      <c r="B436" s="3">
        <v>0</v>
      </c>
      <c r="C436" s="3">
        <v>0</v>
      </c>
      <c r="D436" s="3">
        <v>1</v>
      </c>
      <c r="E436" s="3">
        <v>214</v>
      </c>
      <c r="F436" s="3">
        <f>ROUND(Source!AS419,O436)</f>
        <v>0</v>
      </c>
      <c r="G436" s="3" t="s">
        <v>108</v>
      </c>
      <c r="H436" s="3" t="s">
        <v>109</v>
      </c>
      <c r="I436" s="3"/>
      <c r="J436" s="3"/>
      <c r="K436" s="3">
        <v>214</v>
      </c>
      <c r="L436" s="3">
        <v>16</v>
      </c>
      <c r="M436" s="3">
        <v>3</v>
      </c>
      <c r="N436" s="3" t="s">
        <v>3</v>
      </c>
      <c r="O436" s="3">
        <v>2</v>
      </c>
      <c r="P436" s="3"/>
      <c r="Q436" s="3"/>
      <c r="R436" s="3"/>
      <c r="S436" s="3"/>
      <c r="T436" s="3"/>
      <c r="U436" s="3"/>
      <c r="V436" s="3"/>
      <c r="W436" s="3">
        <v>0</v>
      </c>
      <c r="X436" s="3">
        <v>1</v>
      </c>
      <c r="Y436" s="3">
        <v>0</v>
      </c>
      <c r="Z436" s="3"/>
      <c r="AA436" s="3"/>
      <c r="AB436" s="3"/>
    </row>
    <row r="437" spans="1:28" x14ac:dyDescent="0.2">
      <c r="A437" s="3">
        <v>50</v>
      </c>
      <c r="B437" s="3">
        <v>0</v>
      </c>
      <c r="C437" s="3">
        <v>0</v>
      </c>
      <c r="D437" s="3">
        <v>1</v>
      </c>
      <c r="E437" s="3">
        <v>215</v>
      </c>
      <c r="F437" s="3">
        <f>ROUND(Source!AT419,O437)</f>
        <v>0</v>
      </c>
      <c r="G437" s="3" t="s">
        <v>110</v>
      </c>
      <c r="H437" s="3" t="s">
        <v>111</v>
      </c>
      <c r="I437" s="3"/>
      <c r="J437" s="3"/>
      <c r="K437" s="3">
        <v>215</v>
      </c>
      <c r="L437" s="3">
        <v>17</v>
      </c>
      <c r="M437" s="3">
        <v>3</v>
      </c>
      <c r="N437" s="3" t="s">
        <v>3</v>
      </c>
      <c r="O437" s="3">
        <v>2</v>
      </c>
      <c r="P437" s="3"/>
      <c r="Q437" s="3"/>
      <c r="R437" s="3"/>
      <c r="S437" s="3"/>
      <c r="T437" s="3"/>
      <c r="U437" s="3"/>
      <c r="V437" s="3"/>
      <c r="W437" s="3">
        <v>0</v>
      </c>
      <c r="X437" s="3">
        <v>1</v>
      </c>
      <c r="Y437" s="3">
        <v>0</v>
      </c>
      <c r="Z437" s="3"/>
      <c r="AA437" s="3"/>
      <c r="AB437" s="3"/>
    </row>
    <row r="438" spans="1:28" x14ac:dyDescent="0.2">
      <c r="A438" s="3">
        <v>50</v>
      </c>
      <c r="B438" s="3">
        <v>0</v>
      </c>
      <c r="C438" s="3">
        <v>0</v>
      </c>
      <c r="D438" s="3">
        <v>1</v>
      </c>
      <c r="E438" s="3">
        <v>217</v>
      </c>
      <c r="F438" s="3">
        <f>ROUND(Source!AU419,O438)</f>
        <v>621280.80000000005</v>
      </c>
      <c r="G438" s="3" t="s">
        <v>112</v>
      </c>
      <c r="H438" s="3" t="s">
        <v>113</v>
      </c>
      <c r="I438" s="3"/>
      <c r="J438" s="3"/>
      <c r="K438" s="3">
        <v>217</v>
      </c>
      <c r="L438" s="3">
        <v>18</v>
      </c>
      <c r="M438" s="3">
        <v>3</v>
      </c>
      <c r="N438" s="3" t="s">
        <v>3</v>
      </c>
      <c r="O438" s="3">
        <v>2</v>
      </c>
      <c r="P438" s="3"/>
      <c r="Q438" s="3"/>
      <c r="R438" s="3"/>
      <c r="S438" s="3"/>
      <c r="T438" s="3"/>
      <c r="U438" s="3"/>
      <c r="V438" s="3"/>
      <c r="W438" s="3">
        <v>621280.80000000005</v>
      </c>
      <c r="X438" s="3">
        <v>1</v>
      </c>
      <c r="Y438" s="3">
        <v>621280.80000000005</v>
      </c>
      <c r="Z438" s="3"/>
      <c r="AA438" s="3"/>
      <c r="AB438" s="3"/>
    </row>
    <row r="439" spans="1:28" x14ac:dyDescent="0.2">
      <c r="A439" s="3">
        <v>50</v>
      </c>
      <c r="B439" s="3">
        <v>0</v>
      </c>
      <c r="C439" s="3">
        <v>0</v>
      </c>
      <c r="D439" s="3">
        <v>1</v>
      </c>
      <c r="E439" s="3">
        <v>230</v>
      </c>
      <c r="F439" s="3">
        <f>ROUND(Source!BA419,O439)</f>
        <v>0</v>
      </c>
      <c r="G439" s="3" t="s">
        <v>114</v>
      </c>
      <c r="H439" s="3" t="s">
        <v>115</v>
      </c>
      <c r="I439" s="3"/>
      <c r="J439" s="3"/>
      <c r="K439" s="3">
        <v>230</v>
      </c>
      <c r="L439" s="3">
        <v>19</v>
      </c>
      <c r="M439" s="3">
        <v>3</v>
      </c>
      <c r="N439" s="3" t="s">
        <v>3</v>
      </c>
      <c r="O439" s="3">
        <v>2</v>
      </c>
      <c r="P439" s="3"/>
      <c r="Q439" s="3"/>
      <c r="R439" s="3"/>
      <c r="S439" s="3"/>
      <c r="T439" s="3"/>
      <c r="U439" s="3"/>
      <c r="V439" s="3"/>
      <c r="W439" s="3">
        <v>0</v>
      </c>
      <c r="X439" s="3">
        <v>1</v>
      </c>
      <c r="Y439" s="3">
        <v>0</v>
      </c>
      <c r="Z439" s="3"/>
      <c r="AA439" s="3"/>
      <c r="AB439" s="3"/>
    </row>
    <row r="440" spans="1:28" x14ac:dyDescent="0.2">
      <c r="A440" s="3">
        <v>50</v>
      </c>
      <c r="B440" s="3">
        <v>0</v>
      </c>
      <c r="C440" s="3">
        <v>0</v>
      </c>
      <c r="D440" s="3">
        <v>1</v>
      </c>
      <c r="E440" s="3">
        <v>206</v>
      </c>
      <c r="F440" s="3">
        <f>ROUND(Source!T419,O440)</f>
        <v>0</v>
      </c>
      <c r="G440" s="3" t="s">
        <v>116</v>
      </c>
      <c r="H440" s="3" t="s">
        <v>117</v>
      </c>
      <c r="I440" s="3"/>
      <c r="J440" s="3"/>
      <c r="K440" s="3">
        <v>206</v>
      </c>
      <c r="L440" s="3">
        <v>20</v>
      </c>
      <c r="M440" s="3">
        <v>3</v>
      </c>
      <c r="N440" s="3" t="s">
        <v>3</v>
      </c>
      <c r="O440" s="3">
        <v>2</v>
      </c>
      <c r="P440" s="3"/>
      <c r="Q440" s="3"/>
      <c r="R440" s="3"/>
      <c r="S440" s="3"/>
      <c r="T440" s="3"/>
      <c r="U440" s="3"/>
      <c r="V440" s="3"/>
      <c r="W440" s="3">
        <v>0</v>
      </c>
      <c r="X440" s="3">
        <v>1</v>
      </c>
      <c r="Y440" s="3">
        <v>0</v>
      </c>
      <c r="Z440" s="3"/>
      <c r="AA440" s="3"/>
      <c r="AB440" s="3"/>
    </row>
    <row r="441" spans="1:28" x14ac:dyDescent="0.2">
      <c r="A441" s="3">
        <v>50</v>
      </c>
      <c r="B441" s="3">
        <v>0</v>
      </c>
      <c r="C441" s="3">
        <v>0</v>
      </c>
      <c r="D441" s="3">
        <v>1</v>
      </c>
      <c r="E441" s="3">
        <v>207</v>
      </c>
      <c r="F441" s="3">
        <f>Source!U419</f>
        <v>431.64</v>
      </c>
      <c r="G441" s="3" t="s">
        <v>118</v>
      </c>
      <c r="H441" s="3" t="s">
        <v>119</v>
      </c>
      <c r="I441" s="3"/>
      <c r="J441" s="3"/>
      <c r="K441" s="3">
        <v>207</v>
      </c>
      <c r="L441" s="3">
        <v>21</v>
      </c>
      <c r="M441" s="3">
        <v>3</v>
      </c>
      <c r="N441" s="3" t="s">
        <v>3</v>
      </c>
      <c r="O441" s="3">
        <v>-1</v>
      </c>
      <c r="P441" s="3"/>
      <c r="Q441" s="3"/>
      <c r="R441" s="3"/>
      <c r="S441" s="3"/>
      <c r="T441" s="3"/>
      <c r="U441" s="3"/>
      <c r="V441" s="3"/>
      <c r="W441" s="3">
        <v>431.64</v>
      </c>
      <c r="X441" s="3">
        <v>1</v>
      </c>
      <c r="Y441" s="3">
        <v>431.64</v>
      </c>
      <c r="Z441" s="3"/>
      <c r="AA441" s="3"/>
      <c r="AB441" s="3"/>
    </row>
    <row r="442" spans="1:28" x14ac:dyDescent="0.2">
      <c r="A442" s="3">
        <v>50</v>
      </c>
      <c r="B442" s="3">
        <v>0</v>
      </c>
      <c r="C442" s="3">
        <v>0</v>
      </c>
      <c r="D442" s="3">
        <v>1</v>
      </c>
      <c r="E442" s="3">
        <v>208</v>
      </c>
      <c r="F442" s="3">
        <f>Source!V419</f>
        <v>0</v>
      </c>
      <c r="G442" s="3" t="s">
        <v>120</v>
      </c>
      <c r="H442" s="3" t="s">
        <v>121</v>
      </c>
      <c r="I442" s="3"/>
      <c r="J442" s="3"/>
      <c r="K442" s="3">
        <v>208</v>
      </c>
      <c r="L442" s="3">
        <v>22</v>
      </c>
      <c r="M442" s="3">
        <v>3</v>
      </c>
      <c r="N442" s="3" t="s">
        <v>3</v>
      </c>
      <c r="O442" s="3">
        <v>-1</v>
      </c>
      <c r="P442" s="3"/>
      <c r="Q442" s="3"/>
      <c r="R442" s="3"/>
      <c r="S442" s="3"/>
      <c r="T442" s="3"/>
      <c r="U442" s="3"/>
      <c r="V442" s="3"/>
      <c r="W442" s="3">
        <v>0</v>
      </c>
      <c r="X442" s="3">
        <v>1</v>
      </c>
      <c r="Y442" s="3">
        <v>0</v>
      </c>
      <c r="Z442" s="3"/>
      <c r="AA442" s="3"/>
      <c r="AB442" s="3"/>
    </row>
    <row r="443" spans="1:28" x14ac:dyDescent="0.2">
      <c r="A443" s="3">
        <v>50</v>
      </c>
      <c r="B443" s="3">
        <v>0</v>
      </c>
      <c r="C443" s="3">
        <v>0</v>
      </c>
      <c r="D443" s="3">
        <v>1</v>
      </c>
      <c r="E443" s="3">
        <v>209</v>
      </c>
      <c r="F443" s="3">
        <f>ROUND(Source!W419,O443)</f>
        <v>0</v>
      </c>
      <c r="G443" s="3" t="s">
        <v>122</v>
      </c>
      <c r="H443" s="3" t="s">
        <v>123</v>
      </c>
      <c r="I443" s="3"/>
      <c r="J443" s="3"/>
      <c r="K443" s="3">
        <v>209</v>
      </c>
      <c r="L443" s="3">
        <v>23</v>
      </c>
      <c r="M443" s="3">
        <v>3</v>
      </c>
      <c r="N443" s="3" t="s">
        <v>3</v>
      </c>
      <c r="O443" s="3">
        <v>2</v>
      </c>
      <c r="P443" s="3"/>
      <c r="Q443" s="3"/>
      <c r="R443" s="3"/>
      <c r="S443" s="3"/>
      <c r="T443" s="3"/>
      <c r="U443" s="3"/>
      <c r="V443" s="3"/>
      <c r="W443" s="3">
        <v>0</v>
      </c>
      <c r="X443" s="3">
        <v>1</v>
      </c>
      <c r="Y443" s="3">
        <v>0</v>
      </c>
      <c r="Z443" s="3"/>
      <c r="AA443" s="3"/>
      <c r="AB443" s="3"/>
    </row>
    <row r="444" spans="1:28" x14ac:dyDescent="0.2">
      <c r="A444" s="3">
        <v>50</v>
      </c>
      <c r="B444" s="3">
        <v>0</v>
      </c>
      <c r="C444" s="3">
        <v>0</v>
      </c>
      <c r="D444" s="3">
        <v>1</v>
      </c>
      <c r="E444" s="3">
        <v>233</v>
      </c>
      <c r="F444" s="3">
        <f>ROUND(Source!BD419,O444)</f>
        <v>0</v>
      </c>
      <c r="G444" s="3" t="s">
        <v>124</v>
      </c>
      <c r="H444" s="3" t="s">
        <v>125</v>
      </c>
      <c r="I444" s="3"/>
      <c r="J444" s="3"/>
      <c r="K444" s="3">
        <v>233</v>
      </c>
      <c r="L444" s="3">
        <v>24</v>
      </c>
      <c r="M444" s="3">
        <v>3</v>
      </c>
      <c r="N444" s="3" t="s">
        <v>3</v>
      </c>
      <c r="O444" s="3">
        <v>2</v>
      </c>
      <c r="P444" s="3"/>
      <c r="Q444" s="3"/>
      <c r="R444" s="3"/>
      <c r="S444" s="3"/>
      <c r="T444" s="3"/>
      <c r="U444" s="3"/>
      <c r="V444" s="3"/>
      <c r="W444" s="3">
        <v>0</v>
      </c>
      <c r="X444" s="3">
        <v>1</v>
      </c>
      <c r="Y444" s="3">
        <v>0</v>
      </c>
      <c r="Z444" s="3"/>
      <c r="AA444" s="3"/>
      <c r="AB444" s="3"/>
    </row>
    <row r="445" spans="1:28" x14ac:dyDescent="0.2">
      <c r="A445" s="3">
        <v>50</v>
      </c>
      <c r="B445" s="3">
        <v>0</v>
      </c>
      <c r="C445" s="3">
        <v>0</v>
      </c>
      <c r="D445" s="3">
        <v>1</v>
      </c>
      <c r="E445" s="3">
        <v>210</v>
      </c>
      <c r="F445" s="3">
        <f>ROUND(Source!X419,O445)</f>
        <v>211750.32</v>
      </c>
      <c r="G445" s="3" t="s">
        <v>126</v>
      </c>
      <c r="H445" s="3" t="s">
        <v>127</v>
      </c>
      <c r="I445" s="3"/>
      <c r="J445" s="3"/>
      <c r="K445" s="3">
        <v>210</v>
      </c>
      <c r="L445" s="3">
        <v>25</v>
      </c>
      <c r="M445" s="3">
        <v>3</v>
      </c>
      <c r="N445" s="3" t="s">
        <v>3</v>
      </c>
      <c r="O445" s="3">
        <v>2</v>
      </c>
      <c r="P445" s="3"/>
      <c r="Q445" s="3"/>
      <c r="R445" s="3"/>
      <c r="S445" s="3"/>
      <c r="T445" s="3"/>
      <c r="U445" s="3"/>
      <c r="V445" s="3"/>
      <c r="W445" s="3">
        <v>211750.32</v>
      </c>
      <c r="X445" s="3">
        <v>1</v>
      </c>
      <c r="Y445" s="3">
        <v>211750.32</v>
      </c>
      <c r="Z445" s="3"/>
      <c r="AA445" s="3"/>
      <c r="AB445" s="3"/>
    </row>
    <row r="446" spans="1:28" x14ac:dyDescent="0.2">
      <c r="A446" s="3">
        <v>50</v>
      </c>
      <c r="B446" s="3">
        <v>0</v>
      </c>
      <c r="C446" s="3">
        <v>0</v>
      </c>
      <c r="D446" s="3">
        <v>1</v>
      </c>
      <c r="E446" s="3">
        <v>211</v>
      </c>
      <c r="F446" s="3">
        <f>ROUND(Source!Y419,O446)</f>
        <v>30250.080000000002</v>
      </c>
      <c r="G446" s="3" t="s">
        <v>128</v>
      </c>
      <c r="H446" s="3" t="s">
        <v>129</v>
      </c>
      <c r="I446" s="3"/>
      <c r="J446" s="3"/>
      <c r="K446" s="3">
        <v>211</v>
      </c>
      <c r="L446" s="3">
        <v>26</v>
      </c>
      <c r="M446" s="3">
        <v>3</v>
      </c>
      <c r="N446" s="3" t="s">
        <v>3</v>
      </c>
      <c r="O446" s="3">
        <v>2</v>
      </c>
      <c r="P446" s="3"/>
      <c r="Q446" s="3"/>
      <c r="R446" s="3"/>
      <c r="S446" s="3"/>
      <c r="T446" s="3"/>
      <c r="U446" s="3"/>
      <c r="V446" s="3"/>
      <c r="W446" s="3">
        <v>30250.080000000002</v>
      </c>
      <c r="X446" s="3">
        <v>1</v>
      </c>
      <c r="Y446" s="3">
        <v>30250.080000000002</v>
      </c>
      <c r="Z446" s="3"/>
      <c r="AA446" s="3"/>
      <c r="AB446" s="3"/>
    </row>
    <row r="447" spans="1:28" x14ac:dyDescent="0.2">
      <c r="A447" s="3">
        <v>50</v>
      </c>
      <c r="B447" s="3">
        <v>0</v>
      </c>
      <c r="C447" s="3">
        <v>0</v>
      </c>
      <c r="D447" s="3">
        <v>1</v>
      </c>
      <c r="E447" s="3">
        <v>224</v>
      </c>
      <c r="F447" s="3">
        <f>ROUND(Source!AR419,O447)</f>
        <v>621280.80000000005</v>
      </c>
      <c r="G447" s="3" t="s">
        <v>130</v>
      </c>
      <c r="H447" s="3" t="s">
        <v>131</v>
      </c>
      <c r="I447" s="3"/>
      <c r="J447" s="3"/>
      <c r="K447" s="3">
        <v>224</v>
      </c>
      <c r="L447" s="3">
        <v>27</v>
      </c>
      <c r="M447" s="3">
        <v>3</v>
      </c>
      <c r="N447" s="3" t="s">
        <v>3</v>
      </c>
      <c r="O447" s="3">
        <v>2</v>
      </c>
      <c r="P447" s="3"/>
      <c r="Q447" s="3"/>
      <c r="R447" s="3"/>
      <c r="S447" s="3"/>
      <c r="T447" s="3"/>
      <c r="U447" s="3"/>
      <c r="V447" s="3"/>
      <c r="W447" s="3">
        <v>621280.80000000005</v>
      </c>
      <c r="X447" s="3">
        <v>1</v>
      </c>
      <c r="Y447" s="3">
        <v>621280.80000000005</v>
      </c>
      <c r="Z447" s="3"/>
      <c r="AA447" s="3"/>
      <c r="AB447" s="3"/>
    </row>
    <row r="450" spans="1:15" x14ac:dyDescent="0.2">
      <c r="A450">
        <v>-1</v>
      </c>
    </row>
    <row r="452" spans="1:15" x14ac:dyDescent="0.2">
      <c r="A452" s="2">
        <v>75</v>
      </c>
      <c r="B452" s="2" t="s">
        <v>309</v>
      </c>
      <c r="C452" s="2">
        <v>2026</v>
      </c>
      <c r="D452" s="2">
        <v>0</v>
      </c>
      <c r="E452" s="2">
        <v>7</v>
      </c>
      <c r="F452" s="2">
        <v>0</v>
      </c>
      <c r="G452" s="2">
        <v>0</v>
      </c>
      <c r="H452" s="2">
        <v>1</v>
      </c>
      <c r="I452" s="2">
        <v>0</v>
      </c>
      <c r="J452" s="2">
        <v>1</v>
      </c>
      <c r="K452" s="2">
        <v>78</v>
      </c>
      <c r="L452" s="2">
        <v>30</v>
      </c>
      <c r="M452" s="2">
        <v>0</v>
      </c>
      <c r="N452" s="2">
        <v>63640748</v>
      </c>
      <c r="O452" s="2">
        <v>1</v>
      </c>
    </row>
    <row r="456" spans="1:15" x14ac:dyDescent="0.2">
      <c r="A456">
        <v>65</v>
      </c>
      <c r="C456">
        <v>1</v>
      </c>
      <c r="D456">
        <v>0</v>
      </c>
      <c r="E456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1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310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30362</v>
      </c>
      <c r="M1">
        <v>10</v>
      </c>
      <c r="N1">
        <v>12</v>
      </c>
      <c r="O1">
        <v>1</v>
      </c>
      <c r="P1">
        <v>0</v>
      </c>
      <c r="Q1">
        <v>0</v>
      </c>
    </row>
    <row r="12" spans="1:133" x14ac:dyDescent="0.2">
      <c r="A12" s="1">
        <v>1</v>
      </c>
      <c r="B12" s="1">
        <v>51</v>
      </c>
      <c r="C12" s="1">
        <v>1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6</v>
      </c>
      <c r="AI12" s="1" t="s">
        <v>7</v>
      </c>
      <c r="AJ12" s="1" t="s">
        <v>8</v>
      </c>
      <c r="AK12" s="1"/>
      <c r="AL12" s="1" t="s">
        <v>9</v>
      </c>
      <c r="AM12" s="1" t="s">
        <v>10</v>
      </c>
      <c r="AN12" s="1" t="s">
        <v>11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12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13</v>
      </c>
      <c r="BI12" s="1" t="s">
        <v>14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3</v>
      </c>
      <c r="BZ12" s="1" t="s">
        <v>15</v>
      </c>
      <c r="CA12" s="1" t="s">
        <v>16</v>
      </c>
      <c r="CB12" s="1" t="s">
        <v>16</v>
      </c>
      <c r="CC12" s="1" t="s">
        <v>16</v>
      </c>
      <c r="CD12" s="1" t="s">
        <v>16</v>
      </c>
      <c r="CE12" s="1" t="s">
        <v>17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63640748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4">
        <v>3</v>
      </c>
      <c r="B16" s="4">
        <v>1</v>
      </c>
      <c r="C16" s="4" t="s">
        <v>18</v>
      </c>
      <c r="D16" s="4" t="s">
        <v>19</v>
      </c>
      <c r="E16" s="5">
        <f>ROUND((Source!F402)/1000,2)</f>
        <v>0</v>
      </c>
      <c r="F16" s="5">
        <f>ROUND((Source!F403)/1000,2)</f>
        <v>0</v>
      </c>
      <c r="G16" s="5">
        <f>ROUND((Source!F394)/1000,2)</f>
        <v>0</v>
      </c>
      <c r="H16" s="5">
        <f>ROUND((Source!F404)/1000+(Source!F405)/1000,2)</f>
        <v>621.28</v>
      </c>
      <c r="I16" s="5">
        <f>E16+F16+G16+H16</f>
        <v>621.28</v>
      </c>
      <c r="J16" s="5">
        <f>ROUND((Source!F400+Source!F399)/1000,2)</f>
        <v>326.3</v>
      </c>
      <c r="K16" s="5">
        <v>365.17</v>
      </c>
      <c r="L16" s="5">
        <v>0</v>
      </c>
      <c r="M16" s="5">
        <v>0</v>
      </c>
      <c r="N16" s="5">
        <f>I16+L16+M16</f>
        <v>621.28</v>
      </c>
      <c r="AI16" s="4">
        <v>0</v>
      </c>
      <c r="AJ16" s="4">
        <v>-1</v>
      </c>
      <c r="AK16" s="4" t="s">
        <v>3</v>
      </c>
      <c r="AL16" s="4" t="s">
        <v>3</v>
      </c>
      <c r="AM16" s="4" t="s">
        <v>3</v>
      </c>
      <c r="AN16" s="4">
        <v>0</v>
      </c>
      <c r="AO16" s="4" t="s">
        <v>3</v>
      </c>
      <c r="AP16" s="4" t="s">
        <v>3</v>
      </c>
      <c r="AT16" s="5">
        <v>353579.75</v>
      </c>
      <c r="AU16" s="5">
        <v>11587.04</v>
      </c>
      <c r="AV16" s="5">
        <v>0</v>
      </c>
      <c r="AW16" s="5">
        <v>0</v>
      </c>
      <c r="AX16" s="5">
        <v>0</v>
      </c>
      <c r="AY16" s="5">
        <v>39492.31</v>
      </c>
      <c r="AZ16" s="5">
        <v>23796.9</v>
      </c>
      <c r="BA16" s="5">
        <v>302500.40000000002</v>
      </c>
      <c r="BB16" s="5">
        <v>0</v>
      </c>
      <c r="BC16" s="5">
        <v>0</v>
      </c>
      <c r="BD16" s="5">
        <v>621280.80000000005</v>
      </c>
      <c r="BE16" s="5">
        <v>0</v>
      </c>
      <c r="BF16" s="5">
        <v>431.64</v>
      </c>
      <c r="BG16" s="5">
        <v>0</v>
      </c>
      <c r="BH16" s="5">
        <v>0</v>
      </c>
      <c r="BI16" s="5">
        <v>211750.32</v>
      </c>
      <c r="BJ16" s="5">
        <v>30250.080000000002</v>
      </c>
      <c r="BK16" s="5">
        <v>621280.80000000005</v>
      </c>
    </row>
    <row r="18" spans="1:16" x14ac:dyDescent="0.2">
      <c r="A18">
        <v>51</v>
      </c>
      <c r="E18">
        <v>0</v>
      </c>
      <c r="F18">
        <v>0</v>
      </c>
      <c r="G18">
        <v>0</v>
      </c>
      <c r="H18">
        <v>621.28</v>
      </c>
      <c r="I18">
        <v>621.28</v>
      </c>
      <c r="J18">
        <v>326.3</v>
      </c>
      <c r="K18">
        <v>365.17</v>
      </c>
      <c r="L18">
        <v>0</v>
      </c>
      <c r="M18">
        <v>0</v>
      </c>
      <c r="N18">
        <v>621.28</v>
      </c>
    </row>
    <row r="20" spans="1:16" x14ac:dyDescent="0.2">
      <c r="A20" s="3">
        <v>50</v>
      </c>
      <c r="B20" s="3">
        <v>0</v>
      </c>
      <c r="C20" s="3">
        <v>0</v>
      </c>
      <c r="D20" s="3">
        <v>1</v>
      </c>
      <c r="E20" s="3">
        <v>201</v>
      </c>
      <c r="F20" s="3">
        <v>353579.75</v>
      </c>
      <c r="G20" s="3" t="s">
        <v>78</v>
      </c>
      <c r="H20" s="3" t="s">
        <v>79</v>
      </c>
      <c r="I20" s="3"/>
      <c r="J20" s="3"/>
      <c r="K20" s="3">
        <v>201</v>
      </c>
      <c r="L20" s="3">
        <v>1</v>
      </c>
      <c r="M20" s="3">
        <v>3</v>
      </c>
      <c r="N20" s="3" t="s">
        <v>3</v>
      </c>
      <c r="O20" s="3">
        <v>2</v>
      </c>
      <c r="P20" s="3"/>
    </row>
    <row r="21" spans="1:16" x14ac:dyDescent="0.2">
      <c r="A21" s="3">
        <v>50</v>
      </c>
      <c r="B21" s="3">
        <v>0</v>
      </c>
      <c r="C21" s="3">
        <v>0</v>
      </c>
      <c r="D21" s="3">
        <v>1</v>
      </c>
      <c r="E21" s="3">
        <v>202</v>
      </c>
      <c r="F21" s="3">
        <v>11587.04</v>
      </c>
      <c r="G21" s="3" t="s">
        <v>80</v>
      </c>
      <c r="H21" s="3" t="s">
        <v>81</v>
      </c>
      <c r="I21" s="3"/>
      <c r="J21" s="3"/>
      <c r="K21" s="3">
        <v>202</v>
      </c>
      <c r="L21" s="3">
        <v>2</v>
      </c>
      <c r="M21" s="3">
        <v>3</v>
      </c>
      <c r="N21" s="3" t="s">
        <v>3</v>
      </c>
      <c r="O21" s="3">
        <v>2</v>
      </c>
      <c r="P21" s="3"/>
    </row>
    <row r="22" spans="1:16" x14ac:dyDescent="0.2">
      <c r="A22" s="3">
        <v>50</v>
      </c>
      <c r="B22" s="3">
        <v>0</v>
      </c>
      <c r="C22" s="3">
        <v>0</v>
      </c>
      <c r="D22" s="3">
        <v>1</v>
      </c>
      <c r="E22" s="3">
        <v>222</v>
      </c>
      <c r="F22" s="3">
        <v>0</v>
      </c>
      <c r="G22" s="3" t="s">
        <v>82</v>
      </c>
      <c r="H22" s="3" t="s">
        <v>83</v>
      </c>
      <c r="I22" s="3"/>
      <c r="J22" s="3"/>
      <c r="K22" s="3">
        <v>222</v>
      </c>
      <c r="L22" s="3">
        <v>3</v>
      </c>
      <c r="M22" s="3">
        <v>3</v>
      </c>
      <c r="N22" s="3" t="s">
        <v>3</v>
      </c>
      <c r="O22" s="3">
        <v>2</v>
      </c>
      <c r="P22" s="3"/>
    </row>
    <row r="23" spans="1:16" x14ac:dyDescent="0.2">
      <c r="A23" s="3">
        <v>50</v>
      </c>
      <c r="B23" s="3">
        <v>0</v>
      </c>
      <c r="C23" s="3">
        <v>0</v>
      </c>
      <c r="D23" s="3">
        <v>1</v>
      </c>
      <c r="E23" s="3">
        <v>225</v>
      </c>
      <c r="F23" s="3">
        <v>11587.04</v>
      </c>
      <c r="G23" s="3" t="s">
        <v>84</v>
      </c>
      <c r="H23" s="3" t="s">
        <v>85</v>
      </c>
      <c r="I23" s="3"/>
      <c r="J23" s="3"/>
      <c r="K23" s="3">
        <v>225</v>
      </c>
      <c r="L23" s="3">
        <v>4</v>
      </c>
      <c r="M23" s="3">
        <v>3</v>
      </c>
      <c r="N23" s="3" t="s">
        <v>3</v>
      </c>
      <c r="O23" s="3">
        <v>2</v>
      </c>
      <c r="P23" s="3"/>
    </row>
    <row r="24" spans="1:16" x14ac:dyDescent="0.2">
      <c r="A24" s="3">
        <v>50</v>
      </c>
      <c r="B24" s="3">
        <v>0</v>
      </c>
      <c r="C24" s="3">
        <v>0</v>
      </c>
      <c r="D24" s="3">
        <v>1</v>
      </c>
      <c r="E24" s="3">
        <v>226</v>
      </c>
      <c r="F24" s="3">
        <v>11587.04</v>
      </c>
      <c r="G24" s="3" t="s">
        <v>86</v>
      </c>
      <c r="H24" s="3" t="s">
        <v>87</v>
      </c>
      <c r="I24" s="3"/>
      <c r="J24" s="3"/>
      <c r="K24" s="3">
        <v>226</v>
      </c>
      <c r="L24" s="3">
        <v>5</v>
      </c>
      <c r="M24" s="3">
        <v>3</v>
      </c>
      <c r="N24" s="3" t="s">
        <v>3</v>
      </c>
      <c r="O24" s="3">
        <v>2</v>
      </c>
      <c r="P24" s="3"/>
    </row>
    <row r="25" spans="1:16" x14ac:dyDescent="0.2">
      <c r="A25" s="3">
        <v>50</v>
      </c>
      <c r="B25" s="3">
        <v>0</v>
      </c>
      <c r="C25" s="3">
        <v>0</v>
      </c>
      <c r="D25" s="3">
        <v>1</v>
      </c>
      <c r="E25" s="3">
        <v>227</v>
      </c>
      <c r="F25" s="3">
        <v>0</v>
      </c>
      <c r="G25" s="3" t="s">
        <v>88</v>
      </c>
      <c r="H25" s="3" t="s">
        <v>89</v>
      </c>
      <c r="I25" s="3"/>
      <c r="J25" s="3"/>
      <c r="K25" s="3">
        <v>227</v>
      </c>
      <c r="L25" s="3">
        <v>6</v>
      </c>
      <c r="M25" s="3">
        <v>3</v>
      </c>
      <c r="N25" s="3" t="s">
        <v>3</v>
      </c>
      <c r="O25" s="3">
        <v>2</v>
      </c>
      <c r="P25" s="3"/>
    </row>
    <row r="26" spans="1:16" x14ac:dyDescent="0.2">
      <c r="A26" s="3">
        <v>50</v>
      </c>
      <c r="B26" s="3">
        <v>0</v>
      </c>
      <c r="C26" s="3">
        <v>0</v>
      </c>
      <c r="D26" s="3">
        <v>1</v>
      </c>
      <c r="E26" s="3">
        <v>228</v>
      </c>
      <c r="F26" s="3">
        <v>11587.04</v>
      </c>
      <c r="G26" s="3" t="s">
        <v>90</v>
      </c>
      <c r="H26" s="3" t="s">
        <v>91</v>
      </c>
      <c r="I26" s="3"/>
      <c r="J26" s="3"/>
      <c r="K26" s="3">
        <v>228</v>
      </c>
      <c r="L26" s="3">
        <v>7</v>
      </c>
      <c r="M26" s="3">
        <v>3</v>
      </c>
      <c r="N26" s="3" t="s">
        <v>3</v>
      </c>
      <c r="O26" s="3">
        <v>2</v>
      </c>
      <c r="P26" s="3"/>
    </row>
    <row r="27" spans="1:16" x14ac:dyDescent="0.2">
      <c r="A27" s="3">
        <v>50</v>
      </c>
      <c r="B27" s="3">
        <v>0</v>
      </c>
      <c r="C27" s="3">
        <v>0</v>
      </c>
      <c r="D27" s="3">
        <v>1</v>
      </c>
      <c r="E27" s="3">
        <v>216</v>
      </c>
      <c r="F27" s="3">
        <v>0</v>
      </c>
      <c r="G27" s="3" t="s">
        <v>92</v>
      </c>
      <c r="H27" s="3" t="s">
        <v>93</v>
      </c>
      <c r="I27" s="3"/>
      <c r="J27" s="3"/>
      <c r="K27" s="3">
        <v>216</v>
      </c>
      <c r="L27" s="3">
        <v>8</v>
      </c>
      <c r="M27" s="3">
        <v>3</v>
      </c>
      <c r="N27" s="3" t="s">
        <v>3</v>
      </c>
      <c r="O27" s="3">
        <v>2</v>
      </c>
      <c r="P27" s="3"/>
    </row>
    <row r="28" spans="1:16" x14ac:dyDescent="0.2">
      <c r="A28" s="3">
        <v>50</v>
      </c>
      <c r="B28" s="3">
        <v>0</v>
      </c>
      <c r="C28" s="3">
        <v>0</v>
      </c>
      <c r="D28" s="3">
        <v>1</v>
      </c>
      <c r="E28" s="3">
        <v>223</v>
      </c>
      <c r="F28" s="3">
        <v>0</v>
      </c>
      <c r="G28" s="3" t="s">
        <v>94</v>
      </c>
      <c r="H28" s="3" t="s">
        <v>95</v>
      </c>
      <c r="I28" s="3"/>
      <c r="J28" s="3"/>
      <c r="K28" s="3">
        <v>223</v>
      </c>
      <c r="L28" s="3">
        <v>9</v>
      </c>
      <c r="M28" s="3">
        <v>3</v>
      </c>
      <c r="N28" s="3" t="s">
        <v>3</v>
      </c>
      <c r="O28" s="3">
        <v>2</v>
      </c>
      <c r="P28" s="3"/>
    </row>
    <row r="29" spans="1:16" x14ac:dyDescent="0.2">
      <c r="A29" s="3">
        <v>50</v>
      </c>
      <c r="B29" s="3">
        <v>0</v>
      </c>
      <c r="C29" s="3">
        <v>0</v>
      </c>
      <c r="D29" s="3">
        <v>1</v>
      </c>
      <c r="E29" s="3">
        <v>229</v>
      </c>
      <c r="F29" s="3">
        <v>0</v>
      </c>
      <c r="G29" s="3" t="s">
        <v>96</v>
      </c>
      <c r="H29" s="3" t="s">
        <v>97</v>
      </c>
      <c r="I29" s="3"/>
      <c r="J29" s="3"/>
      <c r="K29" s="3">
        <v>229</v>
      </c>
      <c r="L29" s="3">
        <v>10</v>
      </c>
      <c r="M29" s="3">
        <v>3</v>
      </c>
      <c r="N29" s="3" t="s">
        <v>3</v>
      </c>
      <c r="O29" s="3">
        <v>2</v>
      </c>
      <c r="P29" s="3"/>
    </row>
    <row r="30" spans="1:16" x14ac:dyDescent="0.2">
      <c r="A30" s="3">
        <v>50</v>
      </c>
      <c r="B30" s="3">
        <v>0</v>
      </c>
      <c r="C30" s="3">
        <v>0</v>
      </c>
      <c r="D30" s="3">
        <v>1</v>
      </c>
      <c r="E30" s="3">
        <v>203</v>
      </c>
      <c r="F30" s="3">
        <v>39492.31</v>
      </c>
      <c r="G30" s="3" t="s">
        <v>98</v>
      </c>
      <c r="H30" s="3" t="s">
        <v>99</v>
      </c>
      <c r="I30" s="3"/>
      <c r="J30" s="3"/>
      <c r="K30" s="3">
        <v>203</v>
      </c>
      <c r="L30" s="3">
        <v>11</v>
      </c>
      <c r="M30" s="3">
        <v>3</v>
      </c>
      <c r="N30" s="3" t="s">
        <v>3</v>
      </c>
      <c r="O30" s="3">
        <v>2</v>
      </c>
      <c r="P30" s="3"/>
    </row>
    <row r="31" spans="1:16" x14ac:dyDescent="0.2">
      <c r="A31" s="3">
        <v>50</v>
      </c>
      <c r="B31" s="3">
        <v>0</v>
      </c>
      <c r="C31" s="3">
        <v>0</v>
      </c>
      <c r="D31" s="3">
        <v>1</v>
      </c>
      <c r="E31" s="3">
        <v>231</v>
      </c>
      <c r="F31" s="3">
        <v>0</v>
      </c>
      <c r="G31" s="3" t="s">
        <v>100</v>
      </c>
      <c r="H31" s="3" t="s">
        <v>101</v>
      </c>
      <c r="I31" s="3"/>
      <c r="J31" s="3"/>
      <c r="K31" s="3">
        <v>231</v>
      </c>
      <c r="L31" s="3">
        <v>12</v>
      </c>
      <c r="M31" s="3">
        <v>3</v>
      </c>
      <c r="N31" s="3" t="s">
        <v>3</v>
      </c>
      <c r="O31" s="3">
        <v>2</v>
      </c>
      <c r="P31" s="3"/>
    </row>
    <row r="32" spans="1:16" x14ac:dyDescent="0.2">
      <c r="A32" s="3">
        <v>50</v>
      </c>
      <c r="B32" s="3">
        <v>0</v>
      </c>
      <c r="C32" s="3">
        <v>0</v>
      </c>
      <c r="D32" s="3">
        <v>1</v>
      </c>
      <c r="E32" s="3">
        <v>204</v>
      </c>
      <c r="F32" s="3">
        <v>23796.9</v>
      </c>
      <c r="G32" s="3" t="s">
        <v>102</v>
      </c>
      <c r="H32" s="3" t="s">
        <v>103</v>
      </c>
      <c r="I32" s="3"/>
      <c r="J32" s="3"/>
      <c r="K32" s="3">
        <v>204</v>
      </c>
      <c r="L32" s="3">
        <v>13</v>
      </c>
      <c r="M32" s="3">
        <v>3</v>
      </c>
      <c r="N32" s="3" t="s">
        <v>3</v>
      </c>
      <c r="O32" s="3">
        <v>2</v>
      </c>
      <c r="P32" s="3"/>
    </row>
    <row r="33" spans="1:16" x14ac:dyDescent="0.2">
      <c r="A33" s="3">
        <v>50</v>
      </c>
      <c r="B33" s="3">
        <v>0</v>
      </c>
      <c r="C33" s="3">
        <v>0</v>
      </c>
      <c r="D33" s="3">
        <v>1</v>
      </c>
      <c r="E33" s="3">
        <v>205</v>
      </c>
      <c r="F33" s="3">
        <v>302500.40000000002</v>
      </c>
      <c r="G33" s="3" t="s">
        <v>104</v>
      </c>
      <c r="H33" s="3" t="s">
        <v>105</v>
      </c>
      <c r="I33" s="3"/>
      <c r="J33" s="3"/>
      <c r="K33" s="3">
        <v>205</v>
      </c>
      <c r="L33" s="3">
        <v>14</v>
      </c>
      <c r="M33" s="3">
        <v>3</v>
      </c>
      <c r="N33" s="3" t="s">
        <v>3</v>
      </c>
      <c r="O33" s="3">
        <v>2</v>
      </c>
      <c r="P33" s="3"/>
    </row>
    <row r="34" spans="1:16" x14ac:dyDescent="0.2">
      <c r="A34" s="3">
        <v>50</v>
      </c>
      <c r="B34" s="3">
        <v>0</v>
      </c>
      <c r="C34" s="3">
        <v>0</v>
      </c>
      <c r="D34" s="3">
        <v>1</v>
      </c>
      <c r="E34" s="3">
        <v>232</v>
      </c>
      <c r="F34" s="3">
        <v>0</v>
      </c>
      <c r="G34" s="3" t="s">
        <v>106</v>
      </c>
      <c r="H34" s="3" t="s">
        <v>107</v>
      </c>
      <c r="I34" s="3"/>
      <c r="J34" s="3"/>
      <c r="K34" s="3">
        <v>232</v>
      </c>
      <c r="L34" s="3">
        <v>15</v>
      </c>
      <c r="M34" s="3">
        <v>3</v>
      </c>
      <c r="N34" s="3" t="s">
        <v>3</v>
      </c>
      <c r="O34" s="3">
        <v>2</v>
      </c>
      <c r="P34" s="3"/>
    </row>
    <row r="35" spans="1:16" x14ac:dyDescent="0.2">
      <c r="A35" s="3">
        <v>50</v>
      </c>
      <c r="B35" s="3">
        <v>0</v>
      </c>
      <c r="C35" s="3">
        <v>0</v>
      </c>
      <c r="D35" s="3">
        <v>1</v>
      </c>
      <c r="E35" s="3">
        <v>214</v>
      </c>
      <c r="F35" s="3">
        <v>0</v>
      </c>
      <c r="G35" s="3" t="s">
        <v>108</v>
      </c>
      <c r="H35" s="3" t="s">
        <v>109</v>
      </c>
      <c r="I35" s="3"/>
      <c r="J35" s="3"/>
      <c r="K35" s="3">
        <v>214</v>
      </c>
      <c r="L35" s="3">
        <v>16</v>
      </c>
      <c r="M35" s="3">
        <v>3</v>
      </c>
      <c r="N35" s="3" t="s">
        <v>3</v>
      </c>
      <c r="O35" s="3">
        <v>2</v>
      </c>
      <c r="P35" s="3"/>
    </row>
    <row r="36" spans="1:16" x14ac:dyDescent="0.2">
      <c r="A36" s="3">
        <v>50</v>
      </c>
      <c r="B36" s="3">
        <v>0</v>
      </c>
      <c r="C36" s="3">
        <v>0</v>
      </c>
      <c r="D36" s="3">
        <v>1</v>
      </c>
      <c r="E36" s="3">
        <v>215</v>
      </c>
      <c r="F36" s="3">
        <v>0</v>
      </c>
      <c r="G36" s="3" t="s">
        <v>110</v>
      </c>
      <c r="H36" s="3" t="s">
        <v>111</v>
      </c>
      <c r="I36" s="3"/>
      <c r="J36" s="3"/>
      <c r="K36" s="3">
        <v>215</v>
      </c>
      <c r="L36" s="3">
        <v>17</v>
      </c>
      <c r="M36" s="3">
        <v>3</v>
      </c>
      <c r="N36" s="3" t="s">
        <v>3</v>
      </c>
      <c r="O36" s="3">
        <v>2</v>
      </c>
      <c r="P36" s="3"/>
    </row>
    <row r="37" spans="1:16" x14ac:dyDescent="0.2">
      <c r="A37" s="3">
        <v>50</v>
      </c>
      <c r="B37" s="3">
        <v>0</v>
      </c>
      <c r="C37" s="3">
        <v>0</v>
      </c>
      <c r="D37" s="3">
        <v>1</v>
      </c>
      <c r="E37" s="3">
        <v>217</v>
      </c>
      <c r="F37" s="3">
        <v>621280.80000000005</v>
      </c>
      <c r="G37" s="3" t="s">
        <v>112</v>
      </c>
      <c r="H37" s="3" t="s">
        <v>113</v>
      </c>
      <c r="I37" s="3"/>
      <c r="J37" s="3"/>
      <c r="K37" s="3">
        <v>217</v>
      </c>
      <c r="L37" s="3">
        <v>18</v>
      </c>
      <c r="M37" s="3">
        <v>3</v>
      </c>
      <c r="N37" s="3" t="s">
        <v>3</v>
      </c>
      <c r="O37" s="3">
        <v>2</v>
      </c>
      <c r="P37" s="3"/>
    </row>
    <row r="38" spans="1:16" x14ac:dyDescent="0.2">
      <c r="A38" s="3">
        <v>50</v>
      </c>
      <c r="B38" s="3">
        <v>0</v>
      </c>
      <c r="C38" s="3">
        <v>0</v>
      </c>
      <c r="D38" s="3">
        <v>1</v>
      </c>
      <c r="E38" s="3">
        <v>230</v>
      </c>
      <c r="F38" s="3">
        <v>0</v>
      </c>
      <c r="G38" s="3" t="s">
        <v>114</v>
      </c>
      <c r="H38" s="3" t="s">
        <v>115</v>
      </c>
      <c r="I38" s="3"/>
      <c r="J38" s="3"/>
      <c r="K38" s="3">
        <v>230</v>
      </c>
      <c r="L38" s="3">
        <v>19</v>
      </c>
      <c r="M38" s="3">
        <v>3</v>
      </c>
      <c r="N38" s="3" t="s">
        <v>3</v>
      </c>
      <c r="O38" s="3">
        <v>2</v>
      </c>
      <c r="P38" s="3"/>
    </row>
    <row r="39" spans="1:16" x14ac:dyDescent="0.2">
      <c r="A39" s="3">
        <v>50</v>
      </c>
      <c r="B39" s="3">
        <v>0</v>
      </c>
      <c r="C39" s="3">
        <v>0</v>
      </c>
      <c r="D39" s="3">
        <v>1</v>
      </c>
      <c r="E39" s="3">
        <v>206</v>
      </c>
      <c r="F39" s="3">
        <v>0</v>
      </c>
      <c r="G39" s="3" t="s">
        <v>116</v>
      </c>
      <c r="H39" s="3" t="s">
        <v>117</v>
      </c>
      <c r="I39" s="3"/>
      <c r="J39" s="3"/>
      <c r="K39" s="3">
        <v>206</v>
      </c>
      <c r="L39" s="3">
        <v>20</v>
      </c>
      <c r="M39" s="3">
        <v>3</v>
      </c>
      <c r="N39" s="3" t="s">
        <v>3</v>
      </c>
      <c r="O39" s="3">
        <v>2</v>
      </c>
      <c r="P39" s="3"/>
    </row>
    <row r="40" spans="1:16" x14ac:dyDescent="0.2">
      <c r="A40" s="3">
        <v>50</v>
      </c>
      <c r="B40" s="3">
        <v>0</v>
      </c>
      <c r="C40" s="3">
        <v>0</v>
      </c>
      <c r="D40" s="3">
        <v>1</v>
      </c>
      <c r="E40" s="3">
        <v>207</v>
      </c>
      <c r="F40" s="3">
        <v>431.64</v>
      </c>
      <c r="G40" s="3" t="s">
        <v>118</v>
      </c>
      <c r="H40" s="3" t="s">
        <v>119</v>
      </c>
      <c r="I40" s="3"/>
      <c r="J40" s="3"/>
      <c r="K40" s="3">
        <v>207</v>
      </c>
      <c r="L40" s="3">
        <v>21</v>
      </c>
      <c r="M40" s="3">
        <v>3</v>
      </c>
      <c r="N40" s="3" t="s">
        <v>3</v>
      </c>
      <c r="O40" s="3">
        <v>-1</v>
      </c>
      <c r="P40" s="3"/>
    </row>
    <row r="41" spans="1:16" x14ac:dyDescent="0.2">
      <c r="A41" s="3">
        <v>50</v>
      </c>
      <c r="B41" s="3">
        <v>0</v>
      </c>
      <c r="C41" s="3">
        <v>0</v>
      </c>
      <c r="D41" s="3">
        <v>1</v>
      </c>
      <c r="E41" s="3">
        <v>208</v>
      </c>
      <c r="F41" s="3">
        <v>0</v>
      </c>
      <c r="G41" s="3" t="s">
        <v>120</v>
      </c>
      <c r="H41" s="3" t="s">
        <v>121</v>
      </c>
      <c r="I41" s="3"/>
      <c r="J41" s="3"/>
      <c r="K41" s="3">
        <v>208</v>
      </c>
      <c r="L41" s="3">
        <v>22</v>
      </c>
      <c r="M41" s="3">
        <v>3</v>
      </c>
      <c r="N41" s="3" t="s">
        <v>3</v>
      </c>
      <c r="O41" s="3">
        <v>-1</v>
      </c>
      <c r="P41" s="3"/>
    </row>
    <row r="42" spans="1:16" x14ac:dyDescent="0.2">
      <c r="A42" s="3">
        <v>50</v>
      </c>
      <c r="B42" s="3">
        <v>0</v>
      </c>
      <c r="C42" s="3">
        <v>0</v>
      </c>
      <c r="D42" s="3">
        <v>1</v>
      </c>
      <c r="E42" s="3">
        <v>209</v>
      </c>
      <c r="F42" s="3">
        <v>0</v>
      </c>
      <c r="G42" s="3" t="s">
        <v>122</v>
      </c>
      <c r="H42" s="3" t="s">
        <v>123</v>
      </c>
      <c r="I42" s="3"/>
      <c r="J42" s="3"/>
      <c r="K42" s="3">
        <v>209</v>
      </c>
      <c r="L42" s="3">
        <v>23</v>
      </c>
      <c r="M42" s="3">
        <v>3</v>
      </c>
      <c r="N42" s="3" t="s">
        <v>3</v>
      </c>
      <c r="O42" s="3">
        <v>2</v>
      </c>
      <c r="P42" s="3"/>
    </row>
    <row r="43" spans="1:16" x14ac:dyDescent="0.2">
      <c r="A43" s="3">
        <v>50</v>
      </c>
      <c r="B43" s="3">
        <v>0</v>
      </c>
      <c r="C43" s="3">
        <v>0</v>
      </c>
      <c r="D43" s="3">
        <v>1</v>
      </c>
      <c r="E43" s="3">
        <v>233</v>
      </c>
      <c r="F43" s="3">
        <v>0</v>
      </c>
      <c r="G43" s="3" t="s">
        <v>124</v>
      </c>
      <c r="H43" s="3" t="s">
        <v>125</v>
      </c>
      <c r="I43" s="3"/>
      <c r="J43" s="3"/>
      <c r="K43" s="3">
        <v>233</v>
      </c>
      <c r="L43" s="3">
        <v>24</v>
      </c>
      <c r="M43" s="3">
        <v>3</v>
      </c>
      <c r="N43" s="3" t="s">
        <v>3</v>
      </c>
      <c r="O43" s="3">
        <v>2</v>
      </c>
      <c r="P43" s="3"/>
    </row>
    <row r="44" spans="1:16" x14ac:dyDescent="0.2">
      <c r="A44" s="3">
        <v>50</v>
      </c>
      <c r="B44" s="3">
        <v>0</v>
      </c>
      <c r="C44" s="3">
        <v>0</v>
      </c>
      <c r="D44" s="3">
        <v>1</v>
      </c>
      <c r="E44" s="3">
        <v>210</v>
      </c>
      <c r="F44" s="3">
        <v>211750.32</v>
      </c>
      <c r="G44" s="3" t="s">
        <v>126</v>
      </c>
      <c r="H44" s="3" t="s">
        <v>127</v>
      </c>
      <c r="I44" s="3"/>
      <c r="J44" s="3"/>
      <c r="K44" s="3">
        <v>210</v>
      </c>
      <c r="L44" s="3">
        <v>25</v>
      </c>
      <c r="M44" s="3">
        <v>3</v>
      </c>
      <c r="N44" s="3" t="s">
        <v>3</v>
      </c>
      <c r="O44" s="3">
        <v>2</v>
      </c>
      <c r="P44" s="3"/>
    </row>
    <row r="45" spans="1:16" x14ac:dyDescent="0.2">
      <c r="A45" s="3">
        <v>50</v>
      </c>
      <c r="B45" s="3">
        <v>0</v>
      </c>
      <c r="C45" s="3">
        <v>0</v>
      </c>
      <c r="D45" s="3">
        <v>1</v>
      </c>
      <c r="E45" s="3">
        <v>211</v>
      </c>
      <c r="F45" s="3">
        <v>30250.080000000002</v>
      </c>
      <c r="G45" s="3" t="s">
        <v>128</v>
      </c>
      <c r="H45" s="3" t="s">
        <v>129</v>
      </c>
      <c r="I45" s="3"/>
      <c r="J45" s="3"/>
      <c r="K45" s="3">
        <v>211</v>
      </c>
      <c r="L45" s="3">
        <v>26</v>
      </c>
      <c r="M45" s="3">
        <v>3</v>
      </c>
      <c r="N45" s="3" t="s">
        <v>3</v>
      </c>
      <c r="O45" s="3">
        <v>2</v>
      </c>
      <c r="P45" s="3"/>
    </row>
    <row r="46" spans="1:16" x14ac:dyDescent="0.2">
      <c r="A46" s="3">
        <v>50</v>
      </c>
      <c r="B46" s="3">
        <v>0</v>
      </c>
      <c r="C46" s="3">
        <v>0</v>
      </c>
      <c r="D46" s="3">
        <v>1</v>
      </c>
      <c r="E46" s="3">
        <v>224</v>
      </c>
      <c r="F46" s="3">
        <v>621280.80000000005</v>
      </c>
      <c r="G46" s="3" t="s">
        <v>130</v>
      </c>
      <c r="H46" s="3" t="s">
        <v>131</v>
      </c>
      <c r="I46" s="3"/>
      <c r="J46" s="3"/>
      <c r="K46" s="3">
        <v>224</v>
      </c>
      <c r="L46" s="3">
        <v>27</v>
      </c>
      <c r="M46" s="3">
        <v>3</v>
      </c>
      <c r="N46" s="3" t="s">
        <v>3</v>
      </c>
      <c r="O46" s="3">
        <v>2</v>
      </c>
      <c r="P46" s="3"/>
    </row>
    <row r="48" spans="1:16" x14ac:dyDescent="0.2">
      <c r="A48">
        <v>-1</v>
      </c>
    </row>
    <row r="51" spans="1:15" x14ac:dyDescent="0.2">
      <c r="A51" s="2">
        <v>75</v>
      </c>
      <c r="B51" s="2" t="s">
        <v>309</v>
      </c>
      <c r="C51" s="2">
        <v>2026</v>
      </c>
      <c r="D51" s="2">
        <v>0</v>
      </c>
      <c r="E51" s="2">
        <v>7</v>
      </c>
      <c r="F51" s="2">
        <v>0</v>
      </c>
      <c r="G51" s="2">
        <v>0</v>
      </c>
      <c r="H51" s="2">
        <v>1</v>
      </c>
      <c r="I51" s="2">
        <v>0</v>
      </c>
      <c r="J51" s="2">
        <v>1</v>
      </c>
      <c r="K51" s="2">
        <v>78</v>
      </c>
      <c r="L51" s="2">
        <v>30</v>
      </c>
      <c r="M51" s="2">
        <v>0</v>
      </c>
      <c r="N51" s="2">
        <v>63640748</v>
      </c>
      <c r="O51" s="2">
        <v>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25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63640748</v>
      </c>
      <c r="C1">
        <v>63408148</v>
      </c>
      <c r="D1">
        <v>63426486</v>
      </c>
      <c r="E1">
        <v>16536011</v>
      </c>
      <c r="F1">
        <v>1</v>
      </c>
      <c r="G1">
        <v>16536011</v>
      </c>
      <c r="H1">
        <v>1</v>
      </c>
      <c r="I1" t="s">
        <v>311</v>
      </c>
      <c r="J1" t="s">
        <v>3</v>
      </c>
      <c r="K1" t="s">
        <v>312</v>
      </c>
      <c r="L1">
        <v>1191</v>
      </c>
      <c r="N1">
        <v>1013</v>
      </c>
      <c r="O1" t="s">
        <v>313</v>
      </c>
      <c r="P1" t="s">
        <v>313</v>
      </c>
      <c r="Q1">
        <v>1</v>
      </c>
      <c r="W1">
        <v>0</v>
      </c>
      <c r="X1">
        <v>476480486</v>
      </c>
      <c r="Y1">
        <f>(AT1*3)</f>
        <v>1.62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1</v>
      </c>
      <c r="AP1">
        <v>1</v>
      </c>
      <c r="AQ1">
        <v>0</v>
      </c>
      <c r="AR1">
        <v>0</v>
      </c>
      <c r="AS1" t="s">
        <v>3</v>
      </c>
      <c r="AT1">
        <v>0.54</v>
      </c>
      <c r="AU1" t="s">
        <v>27</v>
      </c>
      <c r="AV1">
        <v>1</v>
      </c>
      <c r="AW1">
        <v>2</v>
      </c>
      <c r="AX1">
        <v>63642922</v>
      </c>
      <c r="AY1">
        <v>1</v>
      </c>
      <c r="AZ1">
        <v>0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U1">
        <f>ROUND(AT1*Source!I28*AH1*AL1,2)</f>
        <v>0</v>
      </c>
      <c r="CV1">
        <f>ROUND(Y1*Source!I28,9)</f>
        <v>1.62</v>
      </c>
      <c r="CW1">
        <v>0</v>
      </c>
      <c r="CX1">
        <f>ROUND(Y1*Source!I28,9)</f>
        <v>1.62</v>
      </c>
      <c r="CY1">
        <f>AD1</f>
        <v>0</v>
      </c>
      <c r="CZ1">
        <f>AH1</f>
        <v>0</v>
      </c>
      <c r="DA1">
        <f>AL1</f>
        <v>1</v>
      </c>
      <c r="DB1">
        <f>ROUND((ROUND(AT1*CZ1,2)*3),6)</f>
        <v>0</v>
      </c>
      <c r="DC1">
        <f>ROUND((ROUND(AT1*AG1,2)*3),6)</f>
        <v>0</v>
      </c>
      <c r="DD1" t="s">
        <v>3</v>
      </c>
      <c r="DE1" t="s">
        <v>3</v>
      </c>
      <c r="DF1">
        <f t="shared" ref="DF1:DF64" si="0">ROUND(ROUND(AE1,2)*CX1,2)</f>
        <v>0</v>
      </c>
      <c r="DG1">
        <f t="shared" ref="DG1:DG64" si="1">ROUND(ROUND(AF1,2)*CX1,2)</f>
        <v>0</v>
      </c>
      <c r="DH1">
        <f t="shared" ref="DH1:DH64" si="2">ROUND(ROUND(AG1,2)*CX1,2)</f>
        <v>0</v>
      </c>
      <c r="DI1">
        <f t="shared" ref="DI1:DI64" si="3">ROUND(ROUND(AH1,2)*CX1,2)</f>
        <v>0</v>
      </c>
      <c r="DJ1">
        <f>DI1</f>
        <v>0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63640748</v>
      </c>
      <c r="C2">
        <v>63408148</v>
      </c>
      <c r="D2">
        <v>63430306</v>
      </c>
      <c r="E2">
        <v>1</v>
      </c>
      <c r="F2">
        <v>1</v>
      </c>
      <c r="G2">
        <v>16536011</v>
      </c>
      <c r="H2">
        <v>3</v>
      </c>
      <c r="I2" t="s">
        <v>314</v>
      </c>
      <c r="J2" t="s">
        <v>315</v>
      </c>
      <c r="K2" t="s">
        <v>316</v>
      </c>
      <c r="L2">
        <v>1346</v>
      </c>
      <c r="N2">
        <v>1009</v>
      </c>
      <c r="O2" t="s">
        <v>317</v>
      </c>
      <c r="P2" t="s">
        <v>317</v>
      </c>
      <c r="Q2">
        <v>1</v>
      </c>
      <c r="W2">
        <v>0</v>
      </c>
      <c r="X2">
        <v>1476784195</v>
      </c>
      <c r="Y2">
        <f>(AT2*3)</f>
        <v>9.0000000000000011E-3</v>
      </c>
      <c r="AA2">
        <v>547.51</v>
      </c>
      <c r="AB2">
        <v>0</v>
      </c>
      <c r="AC2">
        <v>0</v>
      </c>
      <c r="AD2">
        <v>0</v>
      </c>
      <c r="AE2">
        <v>547.51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1</v>
      </c>
      <c r="AP2">
        <v>1</v>
      </c>
      <c r="AQ2">
        <v>0</v>
      </c>
      <c r="AR2">
        <v>0</v>
      </c>
      <c r="AS2" t="s">
        <v>3</v>
      </c>
      <c r="AT2">
        <v>3.0000000000000001E-3</v>
      </c>
      <c r="AU2" t="s">
        <v>27</v>
      </c>
      <c r="AV2">
        <v>0</v>
      </c>
      <c r="AW2">
        <v>2</v>
      </c>
      <c r="AX2">
        <v>63642923</v>
      </c>
      <c r="AY2">
        <v>1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ROUND(Y2*Source!I28,9)</f>
        <v>8.9999999999999993E-3</v>
      </c>
      <c r="CY2">
        <f>AA2</f>
        <v>547.51</v>
      </c>
      <c r="CZ2">
        <f>AE2</f>
        <v>547.51</v>
      </c>
      <c r="DA2">
        <f>AI2</f>
        <v>1</v>
      </c>
      <c r="DB2">
        <f>ROUND((ROUND(AT2*CZ2,2)*3),6)</f>
        <v>4.92</v>
      </c>
      <c r="DC2">
        <f>ROUND((ROUND(AT2*AG2,2)*3),6)</f>
        <v>0</v>
      </c>
      <c r="DD2" t="s">
        <v>3</v>
      </c>
      <c r="DE2" t="s">
        <v>3</v>
      </c>
      <c r="DF2">
        <f t="shared" si="0"/>
        <v>4.93</v>
      </c>
      <c r="DG2">
        <f t="shared" si="1"/>
        <v>0</v>
      </c>
      <c r="DH2">
        <f t="shared" si="2"/>
        <v>0</v>
      </c>
      <c r="DI2">
        <f t="shared" si="3"/>
        <v>0</v>
      </c>
      <c r="DJ2">
        <f>DF2</f>
        <v>4.93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63640748</v>
      </c>
      <c r="C3">
        <v>63408148</v>
      </c>
      <c r="D3">
        <v>63430350</v>
      </c>
      <c r="E3">
        <v>1</v>
      </c>
      <c r="F3">
        <v>1</v>
      </c>
      <c r="G3">
        <v>16536011</v>
      </c>
      <c r="H3">
        <v>3</v>
      </c>
      <c r="I3" t="s">
        <v>318</v>
      </c>
      <c r="J3" t="s">
        <v>319</v>
      </c>
      <c r="K3" t="s">
        <v>320</v>
      </c>
      <c r="L3">
        <v>1327</v>
      </c>
      <c r="N3">
        <v>1005</v>
      </c>
      <c r="O3" t="s">
        <v>321</v>
      </c>
      <c r="P3" t="s">
        <v>321</v>
      </c>
      <c r="Q3">
        <v>1</v>
      </c>
      <c r="W3">
        <v>0</v>
      </c>
      <c r="X3">
        <v>443123811</v>
      </c>
      <c r="Y3">
        <f>(AT3*3)</f>
        <v>0.03</v>
      </c>
      <c r="AA3">
        <v>41.89</v>
      </c>
      <c r="AB3">
        <v>0</v>
      </c>
      <c r="AC3">
        <v>0</v>
      </c>
      <c r="AD3">
        <v>0</v>
      </c>
      <c r="AE3">
        <v>41.89</v>
      </c>
      <c r="AF3">
        <v>0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1</v>
      </c>
      <c r="AP3">
        <v>1</v>
      </c>
      <c r="AQ3">
        <v>0</v>
      </c>
      <c r="AR3">
        <v>0</v>
      </c>
      <c r="AS3" t="s">
        <v>3</v>
      </c>
      <c r="AT3">
        <v>0.01</v>
      </c>
      <c r="AU3" t="s">
        <v>27</v>
      </c>
      <c r="AV3">
        <v>0</v>
      </c>
      <c r="AW3">
        <v>2</v>
      </c>
      <c r="AX3">
        <v>63642924</v>
      </c>
      <c r="AY3">
        <v>1</v>
      </c>
      <c r="AZ3">
        <v>0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V3">
        <v>0</v>
      </c>
      <c r="CW3">
        <v>0</v>
      </c>
      <c r="CX3">
        <f>ROUND(Y3*Source!I28,9)</f>
        <v>0.03</v>
      </c>
      <c r="CY3">
        <f>AA3</f>
        <v>41.89</v>
      </c>
      <c r="CZ3">
        <f>AE3</f>
        <v>41.89</v>
      </c>
      <c r="DA3">
        <f>AI3</f>
        <v>1</v>
      </c>
      <c r="DB3">
        <f>ROUND((ROUND(AT3*CZ3,2)*3),6)</f>
        <v>1.26</v>
      </c>
      <c r="DC3">
        <f>ROUND((ROUND(AT3*AG3,2)*3),6)</f>
        <v>0</v>
      </c>
      <c r="DD3" t="s">
        <v>3</v>
      </c>
      <c r="DE3" t="s">
        <v>3</v>
      </c>
      <c r="DF3">
        <f t="shared" si="0"/>
        <v>1.26</v>
      </c>
      <c r="DG3">
        <f t="shared" si="1"/>
        <v>0</v>
      </c>
      <c r="DH3">
        <f t="shared" si="2"/>
        <v>0</v>
      </c>
      <c r="DI3">
        <f t="shared" si="3"/>
        <v>0</v>
      </c>
      <c r="DJ3">
        <f>DF3</f>
        <v>1.26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ROW(Source!A29)</f>
        <v>29</v>
      </c>
      <c r="B4">
        <v>63640748</v>
      </c>
      <c r="C4">
        <v>63641038</v>
      </c>
      <c r="D4">
        <v>63426486</v>
      </c>
      <c r="E4">
        <v>16536011</v>
      </c>
      <c r="F4">
        <v>1</v>
      </c>
      <c r="G4">
        <v>16536011</v>
      </c>
      <c r="H4">
        <v>1</v>
      </c>
      <c r="I4" t="s">
        <v>311</v>
      </c>
      <c r="J4" t="s">
        <v>3</v>
      </c>
      <c r="K4" t="s">
        <v>312</v>
      </c>
      <c r="L4">
        <v>1191</v>
      </c>
      <c r="N4">
        <v>1013</v>
      </c>
      <c r="O4" t="s">
        <v>313</v>
      </c>
      <c r="P4" t="s">
        <v>313</v>
      </c>
      <c r="Q4">
        <v>1</v>
      </c>
      <c r="W4">
        <v>0</v>
      </c>
      <c r="X4">
        <v>476480486</v>
      </c>
      <c r="Y4">
        <f>(AT4*3)</f>
        <v>2.64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1</v>
      </c>
      <c r="AP4">
        <v>1</v>
      </c>
      <c r="AQ4">
        <v>0</v>
      </c>
      <c r="AR4">
        <v>0</v>
      </c>
      <c r="AS4" t="s">
        <v>3</v>
      </c>
      <c r="AT4">
        <v>0.88</v>
      </c>
      <c r="AU4" t="s">
        <v>27</v>
      </c>
      <c r="AV4">
        <v>1</v>
      </c>
      <c r="AW4">
        <v>2</v>
      </c>
      <c r="AX4">
        <v>63641040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U4">
        <f>ROUND(AT4*Source!I29*AH4*AL4,2)</f>
        <v>0</v>
      </c>
      <c r="CV4">
        <f>ROUND(Y4*Source!I29,9)</f>
        <v>13.2</v>
      </c>
      <c r="CW4">
        <v>0</v>
      </c>
      <c r="CX4">
        <f>ROUND(Y4*Source!I29,9)</f>
        <v>13.2</v>
      </c>
      <c r="CY4">
        <f>AD4</f>
        <v>0</v>
      </c>
      <c r="CZ4">
        <f>AH4</f>
        <v>0</v>
      </c>
      <c r="DA4">
        <f>AL4</f>
        <v>1</v>
      </c>
      <c r="DB4">
        <f>ROUND((ROUND(AT4*CZ4,2)*3),6)</f>
        <v>0</v>
      </c>
      <c r="DC4">
        <f>ROUND((ROUND(AT4*AG4,2)*3),6)</f>
        <v>0</v>
      </c>
      <c r="DD4" t="s">
        <v>3</v>
      </c>
      <c r="DE4" t="s">
        <v>3</v>
      </c>
      <c r="DF4">
        <f t="shared" si="0"/>
        <v>0</v>
      </c>
      <c r="DG4">
        <f t="shared" si="1"/>
        <v>0</v>
      </c>
      <c r="DH4">
        <f t="shared" si="2"/>
        <v>0</v>
      </c>
      <c r="DI4">
        <f t="shared" si="3"/>
        <v>0</v>
      </c>
      <c r="DJ4">
        <f>DI4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ROW(Source!A30)</f>
        <v>30</v>
      </c>
      <c r="B5">
        <v>63640748</v>
      </c>
      <c r="C5">
        <v>63408155</v>
      </c>
      <c r="D5">
        <v>63426486</v>
      </c>
      <c r="E5">
        <v>16536011</v>
      </c>
      <c r="F5">
        <v>1</v>
      </c>
      <c r="G5">
        <v>16536011</v>
      </c>
      <c r="H5">
        <v>1</v>
      </c>
      <c r="I5" t="s">
        <v>311</v>
      </c>
      <c r="J5" t="s">
        <v>3</v>
      </c>
      <c r="K5" t="s">
        <v>312</v>
      </c>
      <c r="L5">
        <v>1191</v>
      </c>
      <c r="N5">
        <v>1013</v>
      </c>
      <c r="O5" t="s">
        <v>313</v>
      </c>
      <c r="P5" t="s">
        <v>313</v>
      </c>
      <c r="Q5">
        <v>1</v>
      </c>
      <c r="W5">
        <v>0</v>
      </c>
      <c r="X5">
        <v>476480486</v>
      </c>
      <c r="Y5">
        <f>(AT5/2)</f>
        <v>0.08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1</v>
      </c>
      <c r="AP5">
        <v>1</v>
      </c>
      <c r="AQ5">
        <v>0</v>
      </c>
      <c r="AR5">
        <v>0</v>
      </c>
      <c r="AS5" t="s">
        <v>3</v>
      </c>
      <c r="AT5">
        <v>0.16</v>
      </c>
      <c r="AU5" t="s">
        <v>39</v>
      </c>
      <c r="AV5">
        <v>1</v>
      </c>
      <c r="AW5">
        <v>2</v>
      </c>
      <c r="AX5">
        <v>63640797</v>
      </c>
      <c r="AY5">
        <v>1</v>
      </c>
      <c r="AZ5">
        <v>0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U5">
        <f>ROUND(AT5*Source!I30*AH5*AL5,2)</f>
        <v>0</v>
      </c>
      <c r="CV5">
        <f>ROUND(Y5*Source!I30,9)</f>
        <v>66.72</v>
      </c>
      <c r="CW5">
        <v>0</v>
      </c>
      <c r="CX5">
        <f>ROUND(Y5*Source!I30,9)</f>
        <v>66.72</v>
      </c>
      <c r="CY5">
        <f>AD5</f>
        <v>0</v>
      </c>
      <c r="CZ5">
        <f>AH5</f>
        <v>0</v>
      </c>
      <c r="DA5">
        <f>AL5</f>
        <v>1</v>
      </c>
      <c r="DB5">
        <f>ROUND((ROUND(AT5*CZ5,2)/2),6)</f>
        <v>0</v>
      </c>
      <c r="DC5">
        <f>ROUND((ROUND(AT5*AG5,2)/2),6)</f>
        <v>0</v>
      </c>
      <c r="DD5" t="s">
        <v>3</v>
      </c>
      <c r="DE5" t="s">
        <v>3</v>
      </c>
      <c r="DF5">
        <f t="shared" si="0"/>
        <v>0</v>
      </c>
      <c r="DG5">
        <f t="shared" si="1"/>
        <v>0</v>
      </c>
      <c r="DH5">
        <f t="shared" si="2"/>
        <v>0</v>
      </c>
      <c r="DI5">
        <f t="shared" si="3"/>
        <v>0</v>
      </c>
      <c r="DJ5">
        <f>DI5</f>
        <v>0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ROW(Source!A30)</f>
        <v>30</v>
      </c>
      <c r="B6">
        <v>63640748</v>
      </c>
      <c r="C6">
        <v>63408155</v>
      </c>
      <c r="D6">
        <v>63430355</v>
      </c>
      <c r="E6">
        <v>1</v>
      </c>
      <c r="F6">
        <v>1</v>
      </c>
      <c r="G6">
        <v>16536011</v>
      </c>
      <c r="H6">
        <v>3</v>
      </c>
      <c r="I6" t="s">
        <v>322</v>
      </c>
      <c r="J6" t="s">
        <v>323</v>
      </c>
      <c r="K6" t="s">
        <v>324</v>
      </c>
      <c r="L6">
        <v>1346</v>
      </c>
      <c r="N6">
        <v>1009</v>
      </c>
      <c r="O6" t="s">
        <v>317</v>
      </c>
      <c r="P6" t="s">
        <v>317</v>
      </c>
      <c r="Q6">
        <v>1</v>
      </c>
      <c r="W6">
        <v>0</v>
      </c>
      <c r="X6">
        <v>2000218418</v>
      </c>
      <c r="Y6">
        <f>(AT6/2)</f>
        <v>1E-3</v>
      </c>
      <c r="AA6">
        <v>29.6</v>
      </c>
      <c r="AB6">
        <v>0</v>
      </c>
      <c r="AC6">
        <v>0</v>
      </c>
      <c r="AD6">
        <v>0</v>
      </c>
      <c r="AE6">
        <v>29.6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1</v>
      </c>
      <c r="AP6">
        <v>1</v>
      </c>
      <c r="AQ6">
        <v>0</v>
      </c>
      <c r="AR6">
        <v>0</v>
      </c>
      <c r="AS6" t="s">
        <v>3</v>
      </c>
      <c r="AT6">
        <v>2E-3</v>
      </c>
      <c r="AU6" t="s">
        <v>39</v>
      </c>
      <c r="AV6">
        <v>0</v>
      </c>
      <c r="AW6">
        <v>2</v>
      </c>
      <c r="AX6">
        <v>63640798</v>
      </c>
      <c r="AY6">
        <v>1</v>
      </c>
      <c r="AZ6">
        <v>0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ROUND(Y6*Source!I30,9)</f>
        <v>0.83399999999999996</v>
      </c>
      <c r="CY6">
        <f>AA6</f>
        <v>29.6</v>
      </c>
      <c r="CZ6">
        <f>AE6</f>
        <v>29.6</v>
      </c>
      <c r="DA6">
        <f>AI6</f>
        <v>1</v>
      </c>
      <c r="DB6">
        <f>ROUND((ROUND(AT6*CZ6,2)/2),6)</f>
        <v>0.03</v>
      </c>
      <c r="DC6">
        <f>ROUND((ROUND(AT6*AG6,2)/2),6)</f>
        <v>0</v>
      </c>
      <c r="DD6" t="s">
        <v>3</v>
      </c>
      <c r="DE6" t="s">
        <v>3</v>
      </c>
      <c r="DF6">
        <f t="shared" si="0"/>
        <v>24.69</v>
      </c>
      <c r="DG6">
        <f t="shared" si="1"/>
        <v>0</v>
      </c>
      <c r="DH6">
        <f t="shared" si="2"/>
        <v>0</v>
      </c>
      <c r="DI6">
        <f t="shared" si="3"/>
        <v>0</v>
      </c>
      <c r="DJ6">
        <f>DF6</f>
        <v>24.69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ROW(Source!A31)</f>
        <v>31</v>
      </c>
      <c r="B7">
        <v>63640748</v>
      </c>
      <c r="C7">
        <v>63641045</v>
      </c>
      <c r="D7">
        <v>63426486</v>
      </c>
      <c r="E7">
        <v>16536011</v>
      </c>
      <c r="F7">
        <v>1</v>
      </c>
      <c r="G7">
        <v>16536011</v>
      </c>
      <c r="H7">
        <v>1</v>
      </c>
      <c r="I7" t="s">
        <v>311</v>
      </c>
      <c r="J7" t="s">
        <v>3</v>
      </c>
      <c r="K7" t="s">
        <v>312</v>
      </c>
      <c r="L7">
        <v>1191</v>
      </c>
      <c r="N7">
        <v>1013</v>
      </c>
      <c r="O7" t="s">
        <v>313</v>
      </c>
      <c r="P7" t="s">
        <v>313</v>
      </c>
      <c r="Q7">
        <v>1</v>
      </c>
      <c r="W7">
        <v>0</v>
      </c>
      <c r="X7">
        <v>476480486</v>
      </c>
      <c r="Y7">
        <f t="shared" ref="Y7:Y13" si="4">AT7</f>
        <v>0.51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1</v>
      </c>
      <c r="AP7">
        <v>0</v>
      </c>
      <c r="AQ7">
        <v>0</v>
      </c>
      <c r="AR7">
        <v>0</v>
      </c>
      <c r="AS7" t="s">
        <v>3</v>
      </c>
      <c r="AT7">
        <v>0.51</v>
      </c>
      <c r="AU7" t="s">
        <v>3</v>
      </c>
      <c r="AV7">
        <v>1</v>
      </c>
      <c r="AW7">
        <v>2</v>
      </c>
      <c r="AX7">
        <v>63641046</v>
      </c>
      <c r="AY7">
        <v>1</v>
      </c>
      <c r="AZ7">
        <v>0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U7">
        <f>ROUND(AT7*Source!I31*AH7*AL7,2)</f>
        <v>0</v>
      </c>
      <c r="CV7">
        <f>ROUND(Y7*Source!I31,9)</f>
        <v>1.02</v>
      </c>
      <c r="CW7">
        <v>0</v>
      </c>
      <c r="CX7">
        <f>ROUND(Y7*Source!I31,9)</f>
        <v>1.02</v>
      </c>
      <c r="CY7">
        <f>AD7</f>
        <v>0</v>
      </c>
      <c r="CZ7">
        <f>AH7</f>
        <v>0</v>
      </c>
      <c r="DA7">
        <f>AL7</f>
        <v>1</v>
      </c>
      <c r="DB7">
        <f t="shared" ref="DB7:DB13" si="5">ROUND(ROUND(AT7*CZ7,2),6)</f>
        <v>0</v>
      </c>
      <c r="DC7">
        <f t="shared" ref="DC7:DC13" si="6">ROUND(ROUND(AT7*AG7,2),6)</f>
        <v>0</v>
      </c>
      <c r="DD7" t="s">
        <v>3</v>
      </c>
      <c r="DE7" t="s">
        <v>3</v>
      </c>
      <c r="DF7">
        <f t="shared" si="0"/>
        <v>0</v>
      </c>
      <c r="DG7">
        <f t="shared" si="1"/>
        <v>0</v>
      </c>
      <c r="DH7">
        <f t="shared" si="2"/>
        <v>0</v>
      </c>
      <c r="DI7">
        <f t="shared" si="3"/>
        <v>0</v>
      </c>
      <c r="DJ7">
        <f>DI7</f>
        <v>0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ROW(Source!A31)</f>
        <v>31</v>
      </c>
      <c r="B8">
        <v>63640748</v>
      </c>
      <c r="C8">
        <v>63641045</v>
      </c>
      <c r="D8">
        <v>63428422</v>
      </c>
      <c r="E8">
        <v>1</v>
      </c>
      <c r="F8">
        <v>1</v>
      </c>
      <c r="G8">
        <v>16536011</v>
      </c>
      <c r="H8">
        <v>2</v>
      </c>
      <c r="I8" t="s">
        <v>325</v>
      </c>
      <c r="J8" t="s">
        <v>326</v>
      </c>
      <c r="K8" t="s">
        <v>327</v>
      </c>
      <c r="L8">
        <v>1368</v>
      </c>
      <c r="N8">
        <v>1011</v>
      </c>
      <c r="O8" t="s">
        <v>328</v>
      </c>
      <c r="P8" t="s">
        <v>328</v>
      </c>
      <c r="Q8">
        <v>1</v>
      </c>
      <c r="W8">
        <v>0</v>
      </c>
      <c r="X8">
        <v>1070972692</v>
      </c>
      <c r="Y8">
        <f t="shared" si="4"/>
        <v>0.12</v>
      </c>
      <c r="AA8">
        <v>0</v>
      </c>
      <c r="AB8">
        <v>1378.32</v>
      </c>
      <c r="AC8">
        <v>830.66</v>
      </c>
      <c r="AD8">
        <v>0</v>
      </c>
      <c r="AE8">
        <v>0</v>
      </c>
      <c r="AF8">
        <v>1378.32</v>
      </c>
      <c r="AG8">
        <v>830.66</v>
      </c>
      <c r="AH8">
        <v>0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1</v>
      </c>
      <c r="AP8">
        <v>0</v>
      </c>
      <c r="AQ8">
        <v>0</v>
      </c>
      <c r="AR8">
        <v>0</v>
      </c>
      <c r="AS8" t="s">
        <v>3</v>
      </c>
      <c r="AT8">
        <v>0.12</v>
      </c>
      <c r="AU8" t="s">
        <v>3</v>
      </c>
      <c r="AV8">
        <v>0</v>
      </c>
      <c r="AW8">
        <v>2</v>
      </c>
      <c r="AX8">
        <v>63641047</v>
      </c>
      <c r="AY8">
        <v>1</v>
      </c>
      <c r="AZ8">
        <v>0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V8">
        <v>0</v>
      </c>
      <c r="CW8">
        <f>ROUND(Y8*Source!I31*DO8,9)</f>
        <v>0</v>
      </c>
      <c r="CX8">
        <f>ROUND(Y8*Source!I31,9)</f>
        <v>0.24</v>
      </c>
      <c r="CY8">
        <f>AB8</f>
        <v>1378.32</v>
      </c>
      <c r="CZ8">
        <f>AF8</f>
        <v>1378.32</v>
      </c>
      <c r="DA8">
        <f>AJ8</f>
        <v>1</v>
      </c>
      <c r="DB8">
        <f t="shared" si="5"/>
        <v>165.4</v>
      </c>
      <c r="DC8">
        <f t="shared" si="6"/>
        <v>99.68</v>
      </c>
      <c r="DD8" t="s">
        <v>3</v>
      </c>
      <c r="DE8" t="s">
        <v>3</v>
      </c>
      <c r="DF8">
        <f t="shared" si="0"/>
        <v>0</v>
      </c>
      <c r="DG8">
        <f t="shared" si="1"/>
        <v>330.8</v>
      </c>
      <c r="DH8">
        <f t="shared" si="2"/>
        <v>199.36</v>
      </c>
      <c r="DI8">
        <f t="shared" si="3"/>
        <v>0</v>
      </c>
      <c r="DJ8">
        <f>DG8</f>
        <v>330.8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ROW(Source!A31)</f>
        <v>31</v>
      </c>
      <c r="B9">
        <v>63640748</v>
      </c>
      <c r="C9">
        <v>63641045</v>
      </c>
      <c r="D9">
        <v>63430305</v>
      </c>
      <c r="E9">
        <v>1</v>
      </c>
      <c r="F9">
        <v>1</v>
      </c>
      <c r="G9">
        <v>16536011</v>
      </c>
      <c r="H9">
        <v>3</v>
      </c>
      <c r="I9" t="s">
        <v>329</v>
      </c>
      <c r="J9" t="s">
        <v>330</v>
      </c>
      <c r="K9" t="s">
        <v>331</v>
      </c>
      <c r="L9">
        <v>1346</v>
      </c>
      <c r="N9">
        <v>1009</v>
      </c>
      <c r="O9" t="s">
        <v>317</v>
      </c>
      <c r="P9" t="s">
        <v>317</v>
      </c>
      <c r="Q9">
        <v>1</v>
      </c>
      <c r="W9">
        <v>0</v>
      </c>
      <c r="X9">
        <v>29555192</v>
      </c>
      <c r="Y9">
        <f t="shared" si="4"/>
        <v>5.0000000000000001E-4</v>
      </c>
      <c r="AA9">
        <v>558.53</v>
      </c>
      <c r="AB9">
        <v>0</v>
      </c>
      <c r="AC9">
        <v>0</v>
      </c>
      <c r="AD9">
        <v>0</v>
      </c>
      <c r="AE9">
        <v>558.53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1</v>
      </c>
      <c r="AP9">
        <v>0</v>
      </c>
      <c r="AQ9">
        <v>0</v>
      </c>
      <c r="AR9">
        <v>0</v>
      </c>
      <c r="AS9" t="s">
        <v>3</v>
      </c>
      <c r="AT9">
        <v>5.0000000000000001E-4</v>
      </c>
      <c r="AU9" t="s">
        <v>3</v>
      </c>
      <c r="AV9">
        <v>0</v>
      </c>
      <c r="AW9">
        <v>2</v>
      </c>
      <c r="AX9">
        <v>63641048</v>
      </c>
      <c r="AY9">
        <v>1</v>
      </c>
      <c r="AZ9">
        <v>0</v>
      </c>
      <c r="BA9">
        <v>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ROUND(Y9*Source!I31,9)</f>
        <v>1E-3</v>
      </c>
      <c r="CY9">
        <f>AA9</f>
        <v>558.53</v>
      </c>
      <c r="CZ9">
        <f>AE9</f>
        <v>558.53</v>
      </c>
      <c r="DA9">
        <f>AI9</f>
        <v>1</v>
      </c>
      <c r="DB9">
        <f t="shared" si="5"/>
        <v>0.28000000000000003</v>
      </c>
      <c r="DC9">
        <f t="shared" si="6"/>
        <v>0</v>
      </c>
      <c r="DD9" t="s">
        <v>3</v>
      </c>
      <c r="DE9" t="s">
        <v>3</v>
      </c>
      <c r="DF9">
        <f t="shared" si="0"/>
        <v>0.56000000000000005</v>
      </c>
      <c r="DG9">
        <f t="shared" si="1"/>
        <v>0</v>
      </c>
      <c r="DH9">
        <f t="shared" si="2"/>
        <v>0</v>
      </c>
      <c r="DI9">
        <f t="shared" si="3"/>
        <v>0</v>
      </c>
      <c r="DJ9">
        <f>DF9</f>
        <v>0.56000000000000005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ROW(Source!A31)</f>
        <v>31</v>
      </c>
      <c r="B10">
        <v>63640748</v>
      </c>
      <c r="C10">
        <v>63641045</v>
      </c>
      <c r="D10">
        <v>63430355</v>
      </c>
      <c r="E10">
        <v>1</v>
      </c>
      <c r="F10">
        <v>1</v>
      </c>
      <c r="G10">
        <v>16536011</v>
      </c>
      <c r="H10">
        <v>3</v>
      </c>
      <c r="I10" t="s">
        <v>322</v>
      </c>
      <c r="J10" t="s">
        <v>323</v>
      </c>
      <c r="K10" t="s">
        <v>324</v>
      </c>
      <c r="L10">
        <v>1346</v>
      </c>
      <c r="N10">
        <v>1009</v>
      </c>
      <c r="O10" t="s">
        <v>317</v>
      </c>
      <c r="P10" t="s">
        <v>317</v>
      </c>
      <c r="Q10">
        <v>1</v>
      </c>
      <c r="W10">
        <v>0</v>
      </c>
      <c r="X10">
        <v>2000218418</v>
      </c>
      <c r="Y10">
        <f t="shared" si="4"/>
        <v>1.4999999999999999E-2</v>
      </c>
      <c r="AA10">
        <v>29.6</v>
      </c>
      <c r="AB10">
        <v>0</v>
      </c>
      <c r="AC10">
        <v>0</v>
      </c>
      <c r="AD10">
        <v>0</v>
      </c>
      <c r="AE10">
        <v>29.6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1</v>
      </c>
      <c r="AP10">
        <v>0</v>
      </c>
      <c r="AQ10">
        <v>0</v>
      </c>
      <c r="AR10">
        <v>0</v>
      </c>
      <c r="AS10" t="s">
        <v>3</v>
      </c>
      <c r="AT10">
        <v>1.4999999999999999E-2</v>
      </c>
      <c r="AU10" t="s">
        <v>3</v>
      </c>
      <c r="AV10">
        <v>0</v>
      </c>
      <c r="AW10">
        <v>2</v>
      </c>
      <c r="AX10">
        <v>63641049</v>
      </c>
      <c r="AY10">
        <v>1</v>
      </c>
      <c r="AZ10">
        <v>0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V10">
        <v>0</v>
      </c>
      <c r="CW10">
        <v>0</v>
      </c>
      <c r="CX10">
        <f>ROUND(Y10*Source!I31,9)</f>
        <v>0.03</v>
      </c>
      <c r="CY10">
        <f>AA10</f>
        <v>29.6</v>
      </c>
      <c r="CZ10">
        <f>AE10</f>
        <v>29.6</v>
      </c>
      <c r="DA10">
        <f>AI10</f>
        <v>1</v>
      </c>
      <c r="DB10">
        <f t="shared" si="5"/>
        <v>0.44</v>
      </c>
      <c r="DC10">
        <f t="shared" si="6"/>
        <v>0</v>
      </c>
      <c r="DD10" t="s">
        <v>3</v>
      </c>
      <c r="DE10" t="s">
        <v>3</v>
      </c>
      <c r="DF10">
        <f t="shared" si="0"/>
        <v>0.89</v>
      </c>
      <c r="DG10">
        <f t="shared" si="1"/>
        <v>0</v>
      </c>
      <c r="DH10">
        <f t="shared" si="2"/>
        <v>0</v>
      </c>
      <c r="DI10">
        <f t="shared" si="3"/>
        <v>0</v>
      </c>
      <c r="DJ10">
        <f>DF10</f>
        <v>0.89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ROW(Source!A31)</f>
        <v>31</v>
      </c>
      <c r="B11">
        <v>63640748</v>
      </c>
      <c r="C11">
        <v>63641045</v>
      </c>
      <c r="D11">
        <v>63430913</v>
      </c>
      <c r="E11">
        <v>1</v>
      </c>
      <c r="F11">
        <v>1</v>
      </c>
      <c r="G11">
        <v>16536011</v>
      </c>
      <c r="H11">
        <v>3</v>
      </c>
      <c r="I11" t="s">
        <v>332</v>
      </c>
      <c r="J11" t="s">
        <v>333</v>
      </c>
      <c r="K11" t="s">
        <v>334</v>
      </c>
      <c r="L11">
        <v>1327</v>
      </c>
      <c r="N11">
        <v>1005</v>
      </c>
      <c r="O11" t="s">
        <v>321</v>
      </c>
      <c r="P11" t="s">
        <v>321</v>
      </c>
      <c r="Q11">
        <v>1</v>
      </c>
      <c r="W11">
        <v>0</v>
      </c>
      <c r="X11">
        <v>-703853054</v>
      </c>
      <c r="Y11">
        <f t="shared" si="4"/>
        <v>0.01</v>
      </c>
      <c r="AA11">
        <v>215.37</v>
      </c>
      <c r="AB11">
        <v>0</v>
      </c>
      <c r="AC11">
        <v>0</v>
      </c>
      <c r="AD11">
        <v>0</v>
      </c>
      <c r="AE11">
        <v>215.37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3</v>
      </c>
      <c r="AT11">
        <v>0.01</v>
      </c>
      <c r="AU11" t="s">
        <v>3</v>
      </c>
      <c r="AV11">
        <v>0</v>
      </c>
      <c r="AW11">
        <v>2</v>
      </c>
      <c r="AX11">
        <v>63641050</v>
      </c>
      <c r="AY11">
        <v>1</v>
      </c>
      <c r="AZ11">
        <v>0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V11">
        <v>0</v>
      </c>
      <c r="CW11">
        <v>0</v>
      </c>
      <c r="CX11">
        <f>ROUND(Y11*Source!I31,9)</f>
        <v>0.02</v>
      </c>
      <c r="CY11">
        <f>AA11</f>
        <v>215.37</v>
      </c>
      <c r="CZ11">
        <f>AE11</f>
        <v>215.37</v>
      </c>
      <c r="DA11">
        <f>AI11</f>
        <v>1</v>
      </c>
      <c r="DB11">
        <f t="shared" si="5"/>
        <v>2.15</v>
      </c>
      <c r="DC11">
        <f t="shared" si="6"/>
        <v>0</v>
      </c>
      <c r="DD11" t="s">
        <v>3</v>
      </c>
      <c r="DE11" t="s">
        <v>3</v>
      </c>
      <c r="DF11">
        <f t="shared" si="0"/>
        <v>4.3099999999999996</v>
      </c>
      <c r="DG11">
        <f t="shared" si="1"/>
        <v>0</v>
      </c>
      <c r="DH11">
        <f t="shared" si="2"/>
        <v>0</v>
      </c>
      <c r="DI11">
        <f t="shared" si="3"/>
        <v>0</v>
      </c>
      <c r="DJ11">
        <f>DF11</f>
        <v>4.3099999999999996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ROW(Source!A31)</f>
        <v>31</v>
      </c>
      <c r="B12">
        <v>63640748</v>
      </c>
      <c r="C12">
        <v>63641045</v>
      </c>
      <c r="D12">
        <v>63426523</v>
      </c>
      <c r="E12">
        <v>16536011</v>
      </c>
      <c r="F12">
        <v>1</v>
      </c>
      <c r="G12">
        <v>16536011</v>
      </c>
      <c r="H12">
        <v>3</v>
      </c>
      <c r="I12" t="s">
        <v>335</v>
      </c>
      <c r="J12" t="s">
        <v>3</v>
      </c>
      <c r="K12" t="s">
        <v>336</v>
      </c>
      <c r="L12">
        <v>1346</v>
      </c>
      <c r="N12">
        <v>1009</v>
      </c>
      <c r="O12" t="s">
        <v>317</v>
      </c>
      <c r="P12" t="s">
        <v>317</v>
      </c>
      <c r="Q12">
        <v>1</v>
      </c>
      <c r="W12">
        <v>0</v>
      </c>
      <c r="X12">
        <v>1599042641</v>
      </c>
      <c r="Y12">
        <f t="shared" si="4"/>
        <v>1.2999999999999999E-2</v>
      </c>
      <c r="AA12">
        <v>78.28</v>
      </c>
      <c r="AB12">
        <v>0</v>
      </c>
      <c r="AC12">
        <v>0</v>
      </c>
      <c r="AD12">
        <v>0</v>
      </c>
      <c r="AE12">
        <v>78.280069999999995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1</v>
      </c>
      <c r="AP12">
        <v>0</v>
      </c>
      <c r="AQ12">
        <v>0</v>
      </c>
      <c r="AR12">
        <v>0</v>
      </c>
      <c r="AS12" t="s">
        <v>3</v>
      </c>
      <c r="AT12">
        <v>1.2999999999999999E-2</v>
      </c>
      <c r="AU12" t="s">
        <v>3</v>
      </c>
      <c r="AV12">
        <v>0</v>
      </c>
      <c r="AW12">
        <v>2</v>
      </c>
      <c r="AX12">
        <v>63641052</v>
      </c>
      <c r="AY12">
        <v>1</v>
      </c>
      <c r="AZ12">
        <v>0</v>
      </c>
      <c r="BA12">
        <v>12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V12">
        <v>0</v>
      </c>
      <c r="CW12">
        <v>0</v>
      </c>
      <c r="CX12">
        <f>ROUND(Y12*Source!I31,9)</f>
        <v>2.5999999999999999E-2</v>
      </c>
      <c r="CY12">
        <f>AA12</f>
        <v>78.28</v>
      </c>
      <c r="CZ12">
        <f>AE12</f>
        <v>78.280069999999995</v>
      </c>
      <c r="DA12">
        <f>AI12</f>
        <v>1</v>
      </c>
      <c r="DB12">
        <f t="shared" si="5"/>
        <v>1.02</v>
      </c>
      <c r="DC12">
        <f t="shared" si="6"/>
        <v>0</v>
      </c>
      <c r="DD12" t="s">
        <v>3</v>
      </c>
      <c r="DE12" t="s">
        <v>3</v>
      </c>
      <c r="DF12">
        <f t="shared" si="0"/>
        <v>2.04</v>
      </c>
      <c r="DG12">
        <f t="shared" si="1"/>
        <v>0</v>
      </c>
      <c r="DH12">
        <f t="shared" si="2"/>
        <v>0</v>
      </c>
      <c r="DI12">
        <f t="shared" si="3"/>
        <v>0</v>
      </c>
      <c r="DJ12">
        <f>DF12</f>
        <v>2.04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ROW(Source!A31)</f>
        <v>31</v>
      </c>
      <c r="B13">
        <v>63640748</v>
      </c>
      <c r="C13">
        <v>63641045</v>
      </c>
      <c r="D13">
        <v>63429059</v>
      </c>
      <c r="E13">
        <v>1</v>
      </c>
      <c r="F13">
        <v>1</v>
      </c>
      <c r="G13">
        <v>16536011</v>
      </c>
      <c r="H13">
        <v>3</v>
      </c>
      <c r="I13" t="s">
        <v>337</v>
      </c>
      <c r="J13" t="s">
        <v>338</v>
      </c>
      <c r="K13" t="s">
        <v>339</v>
      </c>
      <c r="L13">
        <v>1346</v>
      </c>
      <c r="N13">
        <v>1009</v>
      </c>
      <c r="O13" t="s">
        <v>317</v>
      </c>
      <c r="P13" t="s">
        <v>317</v>
      </c>
      <c r="Q13">
        <v>1</v>
      </c>
      <c r="W13">
        <v>0</v>
      </c>
      <c r="X13">
        <v>-233049882</v>
      </c>
      <c r="Y13">
        <f t="shared" si="4"/>
        <v>1.2999999999999999E-2</v>
      </c>
      <c r="AA13">
        <v>118.96</v>
      </c>
      <c r="AB13">
        <v>0</v>
      </c>
      <c r="AC13">
        <v>0</v>
      </c>
      <c r="AD13">
        <v>0</v>
      </c>
      <c r="AE13">
        <v>118.96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1</v>
      </c>
      <c r="AP13">
        <v>0</v>
      </c>
      <c r="AQ13">
        <v>0</v>
      </c>
      <c r="AR13">
        <v>0</v>
      </c>
      <c r="AS13" t="s">
        <v>3</v>
      </c>
      <c r="AT13">
        <v>1.2999999999999999E-2</v>
      </c>
      <c r="AU13" t="s">
        <v>3</v>
      </c>
      <c r="AV13">
        <v>0</v>
      </c>
      <c r="AW13">
        <v>2</v>
      </c>
      <c r="AX13">
        <v>63641051</v>
      </c>
      <c r="AY13">
        <v>1</v>
      </c>
      <c r="AZ13">
        <v>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v>0</v>
      </c>
      <c r="CX13">
        <f>ROUND(Y13*Source!I31,9)</f>
        <v>2.5999999999999999E-2</v>
      </c>
      <c r="CY13">
        <f>AA13</f>
        <v>118.96</v>
      </c>
      <c r="CZ13">
        <f>AE13</f>
        <v>118.96</v>
      </c>
      <c r="DA13">
        <f>AI13</f>
        <v>1</v>
      </c>
      <c r="DB13">
        <f t="shared" si="5"/>
        <v>1.55</v>
      </c>
      <c r="DC13">
        <f t="shared" si="6"/>
        <v>0</v>
      </c>
      <c r="DD13" t="s">
        <v>3</v>
      </c>
      <c r="DE13" t="s">
        <v>3</v>
      </c>
      <c r="DF13">
        <f t="shared" si="0"/>
        <v>3.09</v>
      </c>
      <c r="DG13">
        <f t="shared" si="1"/>
        <v>0</v>
      </c>
      <c r="DH13">
        <f t="shared" si="2"/>
        <v>0</v>
      </c>
      <c r="DI13">
        <f t="shared" si="3"/>
        <v>0</v>
      </c>
      <c r="DJ13">
        <f>DF13</f>
        <v>3.09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ROW(Source!A32)</f>
        <v>32</v>
      </c>
      <c r="B14">
        <v>63640748</v>
      </c>
      <c r="C14">
        <v>63641054</v>
      </c>
      <c r="D14">
        <v>63426486</v>
      </c>
      <c r="E14">
        <v>16536011</v>
      </c>
      <c r="F14">
        <v>1</v>
      </c>
      <c r="G14">
        <v>16536011</v>
      </c>
      <c r="H14">
        <v>1</v>
      </c>
      <c r="I14" t="s">
        <v>311</v>
      </c>
      <c r="J14" t="s">
        <v>3</v>
      </c>
      <c r="K14" t="s">
        <v>312</v>
      </c>
      <c r="L14">
        <v>1191</v>
      </c>
      <c r="N14">
        <v>1013</v>
      </c>
      <c r="O14" t="s">
        <v>313</v>
      </c>
      <c r="P14" t="s">
        <v>313</v>
      </c>
      <c r="Q14">
        <v>1</v>
      </c>
      <c r="W14">
        <v>0</v>
      </c>
      <c r="X14">
        <v>476480486</v>
      </c>
      <c r="Y14">
        <f>(AT14/2)</f>
        <v>0.08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1</v>
      </c>
      <c r="AP14">
        <v>1</v>
      </c>
      <c r="AQ14">
        <v>0</v>
      </c>
      <c r="AR14">
        <v>0</v>
      </c>
      <c r="AS14" t="s">
        <v>3</v>
      </c>
      <c r="AT14">
        <v>0.16</v>
      </c>
      <c r="AU14" t="s">
        <v>39</v>
      </c>
      <c r="AV14">
        <v>1</v>
      </c>
      <c r="AW14">
        <v>2</v>
      </c>
      <c r="AX14">
        <v>63641057</v>
      </c>
      <c r="AY14">
        <v>1</v>
      </c>
      <c r="AZ14">
        <v>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U14">
        <f>ROUND(AT14*Source!I32*AH14*AL14,2)</f>
        <v>0</v>
      </c>
      <c r="CV14">
        <f>ROUND(Y14*Source!I32,9)</f>
        <v>1.36</v>
      </c>
      <c r="CW14">
        <v>0</v>
      </c>
      <c r="CX14">
        <f>ROUND(Y14*Source!I32,9)</f>
        <v>1.36</v>
      </c>
      <c r="CY14">
        <f>AD14</f>
        <v>0</v>
      </c>
      <c r="CZ14">
        <f>AH14</f>
        <v>0</v>
      </c>
      <c r="DA14">
        <f>AL14</f>
        <v>1</v>
      </c>
      <c r="DB14">
        <f>ROUND((ROUND(AT14*CZ14,2)/2),6)</f>
        <v>0</v>
      </c>
      <c r="DC14">
        <f>ROUND((ROUND(AT14*AG14,2)/2),6)</f>
        <v>0</v>
      </c>
      <c r="DD14" t="s">
        <v>3</v>
      </c>
      <c r="DE14" t="s">
        <v>3</v>
      </c>
      <c r="DF14">
        <f t="shared" si="0"/>
        <v>0</v>
      </c>
      <c r="DG14">
        <f t="shared" si="1"/>
        <v>0</v>
      </c>
      <c r="DH14">
        <f t="shared" si="2"/>
        <v>0</v>
      </c>
      <c r="DI14">
        <f t="shared" si="3"/>
        <v>0</v>
      </c>
      <c r="DJ14">
        <f>DI14</f>
        <v>0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ROW(Source!A32)</f>
        <v>32</v>
      </c>
      <c r="B15">
        <v>63640748</v>
      </c>
      <c r="C15">
        <v>63641054</v>
      </c>
      <c r="D15">
        <v>63430355</v>
      </c>
      <c r="E15">
        <v>1</v>
      </c>
      <c r="F15">
        <v>1</v>
      </c>
      <c r="G15">
        <v>16536011</v>
      </c>
      <c r="H15">
        <v>3</v>
      </c>
      <c r="I15" t="s">
        <v>322</v>
      </c>
      <c r="J15" t="s">
        <v>323</v>
      </c>
      <c r="K15" t="s">
        <v>324</v>
      </c>
      <c r="L15">
        <v>1346</v>
      </c>
      <c r="N15">
        <v>1009</v>
      </c>
      <c r="O15" t="s">
        <v>317</v>
      </c>
      <c r="P15" t="s">
        <v>317</v>
      </c>
      <c r="Q15">
        <v>1</v>
      </c>
      <c r="W15">
        <v>0</v>
      </c>
      <c r="X15">
        <v>2000218418</v>
      </c>
      <c r="Y15">
        <f>(AT15/2)</f>
        <v>1E-3</v>
      </c>
      <c r="AA15">
        <v>29.6</v>
      </c>
      <c r="AB15">
        <v>0</v>
      </c>
      <c r="AC15">
        <v>0</v>
      </c>
      <c r="AD15">
        <v>0</v>
      </c>
      <c r="AE15">
        <v>29.6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1</v>
      </c>
      <c r="AP15">
        <v>1</v>
      </c>
      <c r="AQ15">
        <v>0</v>
      </c>
      <c r="AR15">
        <v>0</v>
      </c>
      <c r="AS15" t="s">
        <v>3</v>
      </c>
      <c r="AT15">
        <v>2E-3</v>
      </c>
      <c r="AU15" t="s">
        <v>39</v>
      </c>
      <c r="AV15">
        <v>0</v>
      </c>
      <c r="AW15">
        <v>2</v>
      </c>
      <c r="AX15">
        <v>63641058</v>
      </c>
      <c r="AY15">
        <v>1</v>
      </c>
      <c r="AZ15">
        <v>0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V15">
        <v>0</v>
      </c>
      <c r="CW15">
        <v>0</v>
      </c>
      <c r="CX15">
        <f>ROUND(Y15*Source!I32,9)</f>
        <v>1.7000000000000001E-2</v>
      </c>
      <c r="CY15">
        <f>AA15</f>
        <v>29.6</v>
      </c>
      <c r="CZ15">
        <f>AE15</f>
        <v>29.6</v>
      </c>
      <c r="DA15">
        <f>AI15</f>
        <v>1</v>
      </c>
      <c r="DB15">
        <f>ROUND((ROUND(AT15*CZ15,2)/2),6)</f>
        <v>0.03</v>
      </c>
      <c r="DC15">
        <f>ROUND((ROUND(AT15*AG15,2)/2),6)</f>
        <v>0</v>
      </c>
      <c r="DD15" t="s">
        <v>3</v>
      </c>
      <c r="DE15" t="s">
        <v>3</v>
      </c>
      <c r="DF15">
        <f t="shared" si="0"/>
        <v>0.5</v>
      </c>
      <c r="DG15">
        <f t="shared" si="1"/>
        <v>0</v>
      </c>
      <c r="DH15">
        <f t="shared" si="2"/>
        <v>0</v>
      </c>
      <c r="DI15">
        <f t="shared" si="3"/>
        <v>0</v>
      </c>
      <c r="DJ15">
        <f>DF15</f>
        <v>0.5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ROW(Source!A33)</f>
        <v>33</v>
      </c>
      <c r="B16">
        <v>63640748</v>
      </c>
      <c r="C16">
        <v>63408147</v>
      </c>
      <c r="D16">
        <v>63426486</v>
      </c>
      <c r="E16">
        <v>16536011</v>
      </c>
      <c r="F16">
        <v>1</v>
      </c>
      <c r="G16">
        <v>16536011</v>
      </c>
      <c r="H16">
        <v>1</v>
      </c>
      <c r="I16" t="s">
        <v>311</v>
      </c>
      <c r="J16" t="s">
        <v>3</v>
      </c>
      <c r="K16" t="s">
        <v>312</v>
      </c>
      <c r="L16">
        <v>1191</v>
      </c>
      <c r="N16">
        <v>1013</v>
      </c>
      <c r="O16" t="s">
        <v>313</v>
      </c>
      <c r="P16" t="s">
        <v>313</v>
      </c>
      <c r="Q16">
        <v>1</v>
      </c>
      <c r="W16">
        <v>0</v>
      </c>
      <c r="X16">
        <v>476480486</v>
      </c>
      <c r="Y16">
        <f t="shared" ref="Y16:Y26" si="7">AT16</f>
        <v>0.42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1</v>
      </c>
      <c r="AP16">
        <v>1</v>
      </c>
      <c r="AQ16">
        <v>0</v>
      </c>
      <c r="AR16">
        <v>0</v>
      </c>
      <c r="AS16" t="s">
        <v>3</v>
      </c>
      <c r="AT16">
        <v>0.42</v>
      </c>
      <c r="AU16" t="s">
        <v>3</v>
      </c>
      <c r="AV16">
        <v>1</v>
      </c>
      <c r="AW16">
        <v>2</v>
      </c>
      <c r="AX16">
        <v>63640773</v>
      </c>
      <c r="AY16">
        <v>1</v>
      </c>
      <c r="AZ16">
        <v>0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U16">
        <f>ROUND(AT16*Source!I33*AH16*AL16,2)</f>
        <v>0</v>
      </c>
      <c r="CV16">
        <f>ROUND(Y16*Source!I33,9)</f>
        <v>32.340000000000003</v>
      </c>
      <c r="CW16">
        <v>0</v>
      </c>
      <c r="CX16">
        <f>ROUND(Y16*Source!I33,9)</f>
        <v>32.340000000000003</v>
      </c>
      <c r="CY16">
        <f>AD16</f>
        <v>0</v>
      </c>
      <c r="CZ16">
        <f>AH16</f>
        <v>0</v>
      </c>
      <c r="DA16">
        <f>AL16</f>
        <v>1</v>
      </c>
      <c r="DB16">
        <f t="shared" ref="DB16:DB26" si="8">ROUND(ROUND(AT16*CZ16,2),6)</f>
        <v>0</v>
      </c>
      <c r="DC16">
        <f t="shared" ref="DC16:DC26" si="9">ROUND(ROUND(AT16*AG16,2),6)</f>
        <v>0</v>
      </c>
      <c r="DD16" t="s">
        <v>3</v>
      </c>
      <c r="DE16" t="s">
        <v>3</v>
      </c>
      <c r="DF16">
        <f t="shared" si="0"/>
        <v>0</v>
      </c>
      <c r="DG16">
        <f t="shared" si="1"/>
        <v>0</v>
      </c>
      <c r="DH16">
        <f t="shared" si="2"/>
        <v>0</v>
      </c>
      <c r="DI16">
        <f t="shared" si="3"/>
        <v>0</v>
      </c>
      <c r="DJ16">
        <f>DI16</f>
        <v>0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ROW(Source!A33)</f>
        <v>33</v>
      </c>
      <c r="B17">
        <v>63640748</v>
      </c>
      <c r="C17">
        <v>63408147</v>
      </c>
      <c r="D17">
        <v>63430306</v>
      </c>
      <c r="E17">
        <v>1</v>
      </c>
      <c r="F17">
        <v>1</v>
      </c>
      <c r="G17">
        <v>16536011</v>
      </c>
      <c r="H17">
        <v>3</v>
      </c>
      <c r="I17" t="s">
        <v>314</v>
      </c>
      <c r="J17" t="s">
        <v>315</v>
      </c>
      <c r="K17" t="s">
        <v>316</v>
      </c>
      <c r="L17">
        <v>1346</v>
      </c>
      <c r="N17">
        <v>1009</v>
      </c>
      <c r="O17" t="s">
        <v>317</v>
      </c>
      <c r="P17" t="s">
        <v>317</v>
      </c>
      <c r="Q17">
        <v>1</v>
      </c>
      <c r="W17">
        <v>0</v>
      </c>
      <c r="X17">
        <v>1476784195</v>
      </c>
      <c r="Y17">
        <f t="shared" si="7"/>
        <v>2E-3</v>
      </c>
      <c r="AA17">
        <v>547.51</v>
      </c>
      <c r="AB17">
        <v>0</v>
      </c>
      <c r="AC17">
        <v>0</v>
      </c>
      <c r="AD17">
        <v>0</v>
      </c>
      <c r="AE17">
        <v>547.51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1</v>
      </c>
      <c r="AP17">
        <v>1</v>
      </c>
      <c r="AQ17">
        <v>0</v>
      </c>
      <c r="AR17">
        <v>0</v>
      </c>
      <c r="AS17" t="s">
        <v>3</v>
      </c>
      <c r="AT17">
        <v>2E-3</v>
      </c>
      <c r="AU17" t="s">
        <v>3</v>
      </c>
      <c r="AV17">
        <v>0</v>
      </c>
      <c r="AW17">
        <v>2</v>
      </c>
      <c r="AX17">
        <v>63640774</v>
      </c>
      <c r="AY17">
        <v>1</v>
      </c>
      <c r="AZ17">
        <v>0</v>
      </c>
      <c r="BA17">
        <v>17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V17">
        <v>0</v>
      </c>
      <c r="CW17">
        <v>0</v>
      </c>
      <c r="CX17">
        <f>ROUND(Y17*Source!I33,9)</f>
        <v>0.154</v>
      </c>
      <c r="CY17">
        <f>AA17</f>
        <v>547.51</v>
      </c>
      <c r="CZ17">
        <f>AE17</f>
        <v>547.51</v>
      </c>
      <c r="DA17">
        <f>AI17</f>
        <v>1</v>
      </c>
      <c r="DB17">
        <f t="shared" si="8"/>
        <v>1.1000000000000001</v>
      </c>
      <c r="DC17">
        <f t="shared" si="9"/>
        <v>0</v>
      </c>
      <c r="DD17" t="s">
        <v>3</v>
      </c>
      <c r="DE17" t="s">
        <v>3</v>
      </c>
      <c r="DF17">
        <f t="shared" si="0"/>
        <v>84.32</v>
      </c>
      <c r="DG17">
        <f t="shared" si="1"/>
        <v>0</v>
      </c>
      <c r="DH17">
        <f t="shared" si="2"/>
        <v>0</v>
      </c>
      <c r="DI17">
        <f t="shared" si="3"/>
        <v>0</v>
      </c>
      <c r="DJ17">
        <f>DF17</f>
        <v>84.32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ROW(Source!A33)</f>
        <v>33</v>
      </c>
      <c r="B18">
        <v>63640748</v>
      </c>
      <c r="C18">
        <v>63408147</v>
      </c>
      <c r="D18">
        <v>63430350</v>
      </c>
      <c r="E18">
        <v>1</v>
      </c>
      <c r="F18">
        <v>1</v>
      </c>
      <c r="G18">
        <v>16536011</v>
      </c>
      <c r="H18">
        <v>3</v>
      </c>
      <c r="I18" t="s">
        <v>318</v>
      </c>
      <c r="J18" t="s">
        <v>319</v>
      </c>
      <c r="K18" t="s">
        <v>320</v>
      </c>
      <c r="L18">
        <v>1327</v>
      </c>
      <c r="N18">
        <v>1005</v>
      </c>
      <c r="O18" t="s">
        <v>321</v>
      </c>
      <c r="P18" t="s">
        <v>321</v>
      </c>
      <c r="Q18">
        <v>1</v>
      </c>
      <c r="W18">
        <v>0</v>
      </c>
      <c r="X18">
        <v>443123811</v>
      </c>
      <c r="Y18">
        <f t="shared" si="7"/>
        <v>5.0000000000000001E-3</v>
      </c>
      <c r="AA18">
        <v>41.89</v>
      </c>
      <c r="AB18">
        <v>0</v>
      </c>
      <c r="AC18">
        <v>0</v>
      </c>
      <c r="AD18">
        <v>0</v>
      </c>
      <c r="AE18">
        <v>41.89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1</v>
      </c>
      <c r="AP18">
        <v>1</v>
      </c>
      <c r="AQ18">
        <v>0</v>
      </c>
      <c r="AR18">
        <v>0</v>
      </c>
      <c r="AS18" t="s">
        <v>3</v>
      </c>
      <c r="AT18">
        <v>5.0000000000000001E-3</v>
      </c>
      <c r="AU18" t="s">
        <v>3</v>
      </c>
      <c r="AV18">
        <v>0</v>
      </c>
      <c r="AW18">
        <v>2</v>
      </c>
      <c r="AX18">
        <v>63640775</v>
      </c>
      <c r="AY18">
        <v>1</v>
      </c>
      <c r="AZ18">
        <v>0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V18">
        <v>0</v>
      </c>
      <c r="CW18">
        <v>0</v>
      </c>
      <c r="CX18">
        <f>ROUND(Y18*Source!I33,9)</f>
        <v>0.38500000000000001</v>
      </c>
      <c r="CY18">
        <f>AA18</f>
        <v>41.89</v>
      </c>
      <c r="CZ18">
        <f>AE18</f>
        <v>41.89</v>
      </c>
      <c r="DA18">
        <f>AI18</f>
        <v>1</v>
      </c>
      <c r="DB18">
        <f t="shared" si="8"/>
        <v>0.21</v>
      </c>
      <c r="DC18">
        <f t="shared" si="9"/>
        <v>0</v>
      </c>
      <c r="DD18" t="s">
        <v>3</v>
      </c>
      <c r="DE18" t="s">
        <v>3</v>
      </c>
      <c r="DF18">
        <f t="shared" si="0"/>
        <v>16.13</v>
      </c>
      <c r="DG18">
        <f t="shared" si="1"/>
        <v>0</v>
      </c>
      <c r="DH18">
        <f t="shared" si="2"/>
        <v>0</v>
      </c>
      <c r="DI18">
        <f t="shared" si="3"/>
        <v>0</v>
      </c>
      <c r="DJ18">
        <f>DF18</f>
        <v>16.13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ROW(Source!A34)</f>
        <v>34</v>
      </c>
      <c r="B19">
        <v>63640748</v>
      </c>
      <c r="C19">
        <v>63408156</v>
      </c>
      <c r="D19">
        <v>63426486</v>
      </c>
      <c r="E19">
        <v>16536011</v>
      </c>
      <c r="F19">
        <v>1</v>
      </c>
      <c r="G19">
        <v>16536011</v>
      </c>
      <c r="H19">
        <v>1</v>
      </c>
      <c r="I19" t="s">
        <v>311</v>
      </c>
      <c r="J19" t="s">
        <v>3</v>
      </c>
      <c r="K19" t="s">
        <v>312</v>
      </c>
      <c r="L19">
        <v>1191</v>
      </c>
      <c r="N19">
        <v>1013</v>
      </c>
      <c r="O19" t="s">
        <v>313</v>
      </c>
      <c r="P19" t="s">
        <v>313</v>
      </c>
      <c r="Q19">
        <v>1</v>
      </c>
      <c r="W19">
        <v>0</v>
      </c>
      <c r="X19">
        <v>476480486</v>
      </c>
      <c r="Y19">
        <f t="shared" si="7"/>
        <v>0.94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1</v>
      </c>
      <c r="AP19">
        <v>1</v>
      </c>
      <c r="AQ19">
        <v>0</v>
      </c>
      <c r="AR19">
        <v>0</v>
      </c>
      <c r="AS19" t="s">
        <v>3</v>
      </c>
      <c r="AT19">
        <v>0.94</v>
      </c>
      <c r="AU19" t="s">
        <v>3</v>
      </c>
      <c r="AV19">
        <v>1</v>
      </c>
      <c r="AW19">
        <v>2</v>
      </c>
      <c r="AX19">
        <v>63640799</v>
      </c>
      <c r="AY19">
        <v>1</v>
      </c>
      <c r="AZ19">
        <v>0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U19">
        <f>ROUND(AT19*Source!I34*AH19*AL19,2)</f>
        <v>0</v>
      </c>
      <c r="CV19">
        <f>ROUND(Y19*Source!I34,9)</f>
        <v>32.9</v>
      </c>
      <c r="CW19">
        <v>0</v>
      </c>
      <c r="CX19">
        <f>ROUND(Y19*Source!I34,9)</f>
        <v>32.9</v>
      </c>
      <c r="CY19">
        <f>AD19</f>
        <v>0</v>
      </c>
      <c r="CZ19">
        <f>AH19</f>
        <v>0</v>
      </c>
      <c r="DA19">
        <f>AL19</f>
        <v>1</v>
      </c>
      <c r="DB19">
        <f t="shared" si="8"/>
        <v>0</v>
      </c>
      <c r="DC19">
        <f t="shared" si="9"/>
        <v>0</v>
      </c>
      <c r="DD19" t="s">
        <v>3</v>
      </c>
      <c r="DE19" t="s">
        <v>3</v>
      </c>
      <c r="DF19">
        <f t="shared" si="0"/>
        <v>0</v>
      </c>
      <c r="DG19">
        <f t="shared" si="1"/>
        <v>0</v>
      </c>
      <c r="DH19">
        <f t="shared" si="2"/>
        <v>0</v>
      </c>
      <c r="DI19">
        <f t="shared" si="3"/>
        <v>0</v>
      </c>
      <c r="DJ19">
        <f>DI19</f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ROW(Source!A34)</f>
        <v>34</v>
      </c>
      <c r="B20">
        <v>63640748</v>
      </c>
      <c r="C20">
        <v>63408156</v>
      </c>
      <c r="D20">
        <v>63428422</v>
      </c>
      <c r="E20">
        <v>1</v>
      </c>
      <c r="F20">
        <v>1</v>
      </c>
      <c r="G20">
        <v>16536011</v>
      </c>
      <c r="H20">
        <v>2</v>
      </c>
      <c r="I20" t="s">
        <v>325</v>
      </c>
      <c r="J20" t="s">
        <v>326</v>
      </c>
      <c r="K20" t="s">
        <v>327</v>
      </c>
      <c r="L20">
        <v>1368</v>
      </c>
      <c r="N20">
        <v>1011</v>
      </c>
      <c r="O20" t="s">
        <v>328</v>
      </c>
      <c r="P20" t="s">
        <v>328</v>
      </c>
      <c r="Q20">
        <v>1</v>
      </c>
      <c r="W20">
        <v>0</v>
      </c>
      <c r="X20">
        <v>1070972692</v>
      </c>
      <c r="Y20">
        <f t="shared" si="7"/>
        <v>0.05</v>
      </c>
      <c r="AA20">
        <v>0</v>
      </c>
      <c r="AB20">
        <v>1378.32</v>
      </c>
      <c r="AC20">
        <v>830.66</v>
      </c>
      <c r="AD20">
        <v>0</v>
      </c>
      <c r="AE20">
        <v>0</v>
      </c>
      <c r="AF20">
        <v>1378.32</v>
      </c>
      <c r="AG20">
        <v>830.66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-2</v>
      </c>
      <c r="AN20">
        <v>0</v>
      </c>
      <c r="AO20">
        <v>1</v>
      </c>
      <c r="AP20">
        <v>1</v>
      </c>
      <c r="AQ20">
        <v>0</v>
      </c>
      <c r="AR20">
        <v>0</v>
      </c>
      <c r="AS20" t="s">
        <v>3</v>
      </c>
      <c r="AT20">
        <v>0.05</v>
      </c>
      <c r="AU20" t="s">
        <v>3</v>
      </c>
      <c r="AV20">
        <v>0</v>
      </c>
      <c r="AW20">
        <v>2</v>
      </c>
      <c r="AX20">
        <v>63640800</v>
      </c>
      <c r="AY20">
        <v>1</v>
      </c>
      <c r="AZ20">
        <v>0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f>ROUND(Y20*Source!I34*DO20,9)</f>
        <v>0</v>
      </c>
      <c r="CX20">
        <f>ROUND(Y20*Source!I34,9)</f>
        <v>1.75</v>
      </c>
      <c r="CY20">
        <f>AB20</f>
        <v>1378.32</v>
      </c>
      <c r="CZ20">
        <f>AF20</f>
        <v>1378.32</v>
      </c>
      <c r="DA20">
        <f>AJ20</f>
        <v>1</v>
      </c>
      <c r="DB20">
        <f t="shared" si="8"/>
        <v>68.92</v>
      </c>
      <c r="DC20">
        <f t="shared" si="9"/>
        <v>41.53</v>
      </c>
      <c r="DD20" t="s">
        <v>3</v>
      </c>
      <c r="DE20" t="s">
        <v>3</v>
      </c>
      <c r="DF20">
        <f t="shared" si="0"/>
        <v>0</v>
      </c>
      <c r="DG20">
        <f t="shared" si="1"/>
        <v>2412.06</v>
      </c>
      <c r="DH20">
        <f t="shared" si="2"/>
        <v>1453.66</v>
      </c>
      <c r="DI20">
        <f t="shared" si="3"/>
        <v>0</v>
      </c>
      <c r="DJ20">
        <f>DG20</f>
        <v>2412.06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ROW(Source!A34)</f>
        <v>34</v>
      </c>
      <c r="B21">
        <v>63640748</v>
      </c>
      <c r="C21">
        <v>63408156</v>
      </c>
      <c r="D21">
        <v>63430305</v>
      </c>
      <c r="E21">
        <v>1</v>
      </c>
      <c r="F21">
        <v>1</v>
      </c>
      <c r="G21">
        <v>16536011</v>
      </c>
      <c r="H21">
        <v>3</v>
      </c>
      <c r="I21" t="s">
        <v>329</v>
      </c>
      <c r="J21" t="s">
        <v>330</v>
      </c>
      <c r="K21" t="s">
        <v>331</v>
      </c>
      <c r="L21">
        <v>1346</v>
      </c>
      <c r="N21">
        <v>1009</v>
      </c>
      <c r="O21" t="s">
        <v>317</v>
      </c>
      <c r="P21" t="s">
        <v>317</v>
      </c>
      <c r="Q21">
        <v>1</v>
      </c>
      <c r="W21">
        <v>0</v>
      </c>
      <c r="X21">
        <v>29555192</v>
      </c>
      <c r="Y21">
        <f t="shared" si="7"/>
        <v>5.0000000000000001E-4</v>
      </c>
      <c r="AA21">
        <v>558.53</v>
      </c>
      <c r="AB21">
        <v>0</v>
      </c>
      <c r="AC21">
        <v>0</v>
      </c>
      <c r="AD21">
        <v>0</v>
      </c>
      <c r="AE21">
        <v>558.53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1</v>
      </c>
      <c r="AP21">
        <v>1</v>
      </c>
      <c r="AQ21">
        <v>0</v>
      </c>
      <c r="AR21">
        <v>0</v>
      </c>
      <c r="AS21" t="s">
        <v>3</v>
      </c>
      <c r="AT21">
        <v>5.0000000000000001E-4</v>
      </c>
      <c r="AU21" t="s">
        <v>3</v>
      </c>
      <c r="AV21">
        <v>0</v>
      </c>
      <c r="AW21">
        <v>2</v>
      </c>
      <c r="AX21">
        <v>63640801</v>
      </c>
      <c r="AY21">
        <v>1</v>
      </c>
      <c r="AZ21">
        <v>0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V21">
        <v>0</v>
      </c>
      <c r="CW21">
        <v>0</v>
      </c>
      <c r="CX21">
        <f>ROUND(Y21*Source!I34,9)</f>
        <v>1.7500000000000002E-2</v>
      </c>
      <c r="CY21">
        <f t="shared" ref="CY21:CY26" si="10">AA21</f>
        <v>558.53</v>
      </c>
      <c r="CZ21">
        <f t="shared" ref="CZ21:CZ26" si="11">AE21</f>
        <v>558.53</v>
      </c>
      <c r="DA21">
        <f t="shared" ref="DA21:DA26" si="12">AI21</f>
        <v>1</v>
      </c>
      <c r="DB21">
        <f t="shared" si="8"/>
        <v>0.28000000000000003</v>
      </c>
      <c r="DC21">
        <f t="shared" si="9"/>
        <v>0</v>
      </c>
      <c r="DD21" t="s">
        <v>3</v>
      </c>
      <c r="DE21" t="s">
        <v>3</v>
      </c>
      <c r="DF21">
        <f t="shared" si="0"/>
        <v>9.77</v>
      </c>
      <c r="DG21">
        <f t="shared" si="1"/>
        <v>0</v>
      </c>
      <c r="DH21">
        <f t="shared" si="2"/>
        <v>0</v>
      </c>
      <c r="DI21">
        <f t="shared" si="3"/>
        <v>0</v>
      </c>
      <c r="DJ21">
        <f t="shared" ref="DJ21:DJ26" si="13">DF21</f>
        <v>9.77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ROW(Source!A34)</f>
        <v>34</v>
      </c>
      <c r="B22">
        <v>63640748</v>
      </c>
      <c r="C22">
        <v>63408156</v>
      </c>
      <c r="D22">
        <v>63430350</v>
      </c>
      <c r="E22">
        <v>1</v>
      </c>
      <c r="F22">
        <v>1</v>
      </c>
      <c r="G22">
        <v>16536011</v>
      </c>
      <c r="H22">
        <v>3</v>
      </c>
      <c r="I22" t="s">
        <v>318</v>
      </c>
      <c r="J22" t="s">
        <v>319</v>
      </c>
      <c r="K22" t="s">
        <v>320</v>
      </c>
      <c r="L22">
        <v>1327</v>
      </c>
      <c r="N22">
        <v>1005</v>
      </c>
      <c r="O22" t="s">
        <v>321</v>
      </c>
      <c r="P22" t="s">
        <v>321</v>
      </c>
      <c r="Q22">
        <v>1</v>
      </c>
      <c r="W22">
        <v>0</v>
      </c>
      <c r="X22">
        <v>443123811</v>
      </c>
      <c r="Y22">
        <f t="shared" si="7"/>
        <v>0.05</v>
      </c>
      <c r="AA22">
        <v>41.89</v>
      </c>
      <c r="AB22">
        <v>0</v>
      </c>
      <c r="AC22">
        <v>0</v>
      </c>
      <c r="AD22">
        <v>0</v>
      </c>
      <c r="AE22">
        <v>41.89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1</v>
      </c>
      <c r="AP22">
        <v>1</v>
      </c>
      <c r="AQ22">
        <v>0</v>
      </c>
      <c r="AR22">
        <v>0</v>
      </c>
      <c r="AS22" t="s">
        <v>3</v>
      </c>
      <c r="AT22">
        <v>0.05</v>
      </c>
      <c r="AU22" t="s">
        <v>3</v>
      </c>
      <c r="AV22">
        <v>0</v>
      </c>
      <c r="AW22">
        <v>2</v>
      </c>
      <c r="AX22">
        <v>63640802</v>
      </c>
      <c r="AY22">
        <v>1</v>
      </c>
      <c r="AZ22">
        <v>0</v>
      </c>
      <c r="BA22">
        <v>22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ROUND(Y22*Source!I34,9)</f>
        <v>1.75</v>
      </c>
      <c r="CY22">
        <f t="shared" si="10"/>
        <v>41.89</v>
      </c>
      <c r="CZ22">
        <f t="shared" si="11"/>
        <v>41.89</v>
      </c>
      <c r="DA22">
        <f t="shared" si="12"/>
        <v>1</v>
      </c>
      <c r="DB22">
        <f t="shared" si="8"/>
        <v>2.09</v>
      </c>
      <c r="DC22">
        <f t="shared" si="9"/>
        <v>0</v>
      </c>
      <c r="DD22" t="s">
        <v>3</v>
      </c>
      <c r="DE22" t="s">
        <v>3</v>
      </c>
      <c r="DF22">
        <f t="shared" si="0"/>
        <v>73.31</v>
      </c>
      <c r="DG22">
        <f t="shared" si="1"/>
        <v>0</v>
      </c>
      <c r="DH22">
        <f t="shared" si="2"/>
        <v>0</v>
      </c>
      <c r="DI22">
        <f t="shared" si="3"/>
        <v>0</v>
      </c>
      <c r="DJ22">
        <f t="shared" si="13"/>
        <v>73.31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ROW(Source!A34)</f>
        <v>34</v>
      </c>
      <c r="B23">
        <v>63640748</v>
      </c>
      <c r="C23">
        <v>63408156</v>
      </c>
      <c r="D23">
        <v>63430355</v>
      </c>
      <c r="E23">
        <v>1</v>
      </c>
      <c r="F23">
        <v>1</v>
      </c>
      <c r="G23">
        <v>16536011</v>
      </c>
      <c r="H23">
        <v>3</v>
      </c>
      <c r="I23" t="s">
        <v>322</v>
      </c>
      <c r="J23" t="s">
        <v>323</v>
      </c>
      <c r="K23" t="s">
        <v>324</v>
      </c>
      <c r="L23">
        <v>1346</v>
      </c>
      <c r="N23">
        <v>1009</v>
      </c>
      <c r="O23" t="s">
        <v>317</v>
      </c>
      <c r="P23" t="s">
        <v>317</v>
      </c>
      <c r="Q23">
        <v>1</v>
      </c>
      <c r="W23">
        <v>0</v>
      </c>
      <c r="X23">
        <v>2000218418</v>
      </c>
      <c r="Y23">
        <f t="shared" si="7"/>
        <v>0.05</v>
      </c>
      <c r="AA23">
        <v>29.6</v>
      </c>
      <c r="AB23">
        <v>0</v>
      </c>
      <c r="AC23">
        <v>0</v>
      </c>
      <c r="AD23">
        <v>0</v>
      </c>
      <c r="AE23">
        <v>29.6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1</v>
      </c>
      <c r="AP23">
        <v>1</v>
      </c>
      <c r="AQ23">
        <v>0</v>
      </c>
      <c r="AR23">
        <v>0</v>
      </c>
      <c r="AS23" t="s">
        <v>3</v>
      </c>
      <c r="AT23">
        <v>0.05</v>
      </c>
      <c r="AU23" t="s">
        <v>3</v>
      </c>
      <c r="AV23">
        <v>0</v>
      </c>
      <c r="AW23">
        <v>2</v>
      </c>
      <c r="AX23">
        <v>63640803</v>
      </c>
      <c r="AY23">
        <v>1</v>
      </c>
      <c r="AZ23">
        <v>0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ROUND(Y23*Source!I34,9)</f>
        <v>1.75</v>
      </c>
      <c r="CY23">
        <f t="shared" si="10"/>
        <v>29.6</v>
      </c>
      <c r="CZ23">
        <f t="shared" si="11"/>
        <v>29.6</v>
      </c>
      <c r="DA23">
        <f t="shared" si="12"/>
        <v>1</v>
      </c>
      <c r="DB23">
        <f t="shared" si="8"/>
        <v>1.48</v>
      </c>
      <c r="DC23">
        <f t="shared" si="9"/>
        <v>0</v>
      </c>
      <c r="DD23" t="s">
        <v>3</v>
      </c>
      <c r="DE23" t="s">
        <v>3</v>
      </c>
      <c r="DF23">
        <f t="shared" si="0"/>
        <v>51.8</v>
      </c>
      <c r="DG23">
        <f t="shared" si="1"/>
        <v>0</v>
      </c>
      <c r="DH23">
        <f t="shared" si="2"/>
        <v>0</v>
      </c>
      <c r="DI23">
        <f t="shared" si="3"/>
        <v>0</v>
      </c>
      <c r="DJ23">
        <f t="shared" si="13"/>
        <v>51.8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ROW(Source!A34)</f>
        <v>34</v>
      </c>
      <c r="B24">
        <v>63640748</v>
      </c>
      <c r="C24">
        <v>63408156</v>
      </c>
      <c r="D24">
        <v>63430478</v>
      </c>
      <c r="E24">
        <v>1</v>
      </c>
      <c r="F24">
        <v>1</v>
      </c>
      <c r="G24">
        <v>16536011</v>
      </c>
      <c r="H24">
        <v>3</v>
      </c>
      <c r="I24" t="s">
        <v>340</v>
      </c>
      <c r="J24" t="s">
        <v>341</v>
      </c>
      <c r="K24" t="s">
        <v>342</v>
      </c>
      <c r="L24">
        <v>1346</v>
      </c>
      <c r="N24">
        <v>1009</v>
      </c>
      <c r="O24" t="s">
        <v>317</v>
      </c>
      <c r="P24" t="s">
        <v>317</v>
      </c>
      <c r="Q24">
        <v>1</v>
      </c>
      <c r="W24">
        <v>0</v>
      </c>
      <c r="X24">
        <v>-2117227736</v>
      </c>
      <c r="Y24">
        <f t="shared" si="7"/>
        <v>5.0000000000000001E-3</v>
      </c>
      <c r="AA24">
        <v>75.33</v>
      </c>
      <c r="AB24">
        <v>0</v>
      </c>
      <c r="AC24">
        <v>0</v>
      </c>
      <c r="AD24">
        <v>0</v>
      </c>
      <c r="AE24">
        <v>75.33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1</v>
      </c>
      <c r="AP24">
        <v>1</v>
      </c>
      <c r="AQ24">
        <v>0</v>
      </c>
      <c r="AR24">
        <v>0</v>
      </c>
      <c r="AS24" t="s">
        <v>3</v>
      </c>
      <c r="AT24">
        <v>5.0000000000000001E-3</v>
      </c>
      <c r="AU24" t="s">
        <v>3</v>
      </c>
      <c r="AV24">
        <v>0</v>
      </c>
      <c r="AW24">
        <v>2</v>
      </c>
      <c r="AX24">
        <v>63640804</v>
      </c>
      <c r="AY24">
        <v>1</v>
      </c>
      <c r="AZ24">
        <v>0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V24">
        <v>0</v>
      </c>
      <c r="CW24">
        <v>0</v>
      </c>
      <c r="CX24">
        <f>ROUND(Y24*Source!I34,9)</f>
        <v>0.17499999999999999</v>
      </c>
      <c r="CY24">
        <f t="shared" si="10"/>
        <v>75.33</v>
      </c>
      <c r="CZ24">
        <f t="shared" si="11"/>
        <v>75.33</v>
      </c>
      <c r="DA24">
        <f t="shared" si="12"/>
        <v>1</v>
      </c>
      <c r="DB24">
        <f t="shared" si="8"/>
        <v>0.38</v>
      </c>
      <c r="DC24">
        <f t="shared" si="9"/>
        <v>0</v>
      </c>
      <c r="DD24" t="s">
        <v>3</v>
      </c>
      <c r="DE24" t="s">
        <v>3</v>
      </c>
      <c r="DF24">
        <f t="shared" si="0"/>
        <v>13.18</v>
      </c>
      <c r="DG24">
        <f t="shared" si="1"/>
        <v>0</v>
      </c>
      <c r="DH24">
        <f t="shared" si="2"/>
        <v>0</v>
      </c>
      <c r="DI24">
        <f t="shared" si="3"/>
        <v>0</v>
      </c>
      <c r="DJ24">
        <f t="shared" si="13"/>
        <v>13.18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ROW(Source!A34)</f>
        <v>34</v>
      </c>
      <c r="B25">
        <v>63640748</v>
      </c>
      <c r="C25">
        <v>63408156</v>
      </c>
      <c r="D25">
        <v>63430913</v>
      </c>
      <c r="E25">
        <v>1</v>
      </c>
      <c r="F25">
        <v>1</v>
      </c>
      <c r="G25">
        <v>16536011</v>
      </c>
      <c r="H25">
        <v>3</v>
      </c>
      <c r="I25" t="s">
        <v>332</v>
      </c>
      <c r="J25" t="s">
        <v>333</v>
      </c>
      <c r="K25" t="s">
        <v>334</v>
      </c>
      <c r="L25">
        <v>1327</v>
      </c>
      <c r="N25">
        <v>1005</v>
      </c>
      <c r="O25" t="s">
        <v>321</v>
      </c>
      <c r="P25" t="s">
        <v>321</v>
      </c>
      <c r="Q25">
        <v>1</v>
      </c>
      <c r="W25">
        <v>0</v>
      </c>
      <c r="X25">
        <v>-703853054</v>
      </c>
      <c r="Y25">
        <f t="shared" si="7"/>
        <v>0.01</v>
      </c>
      <c r="AA25">
        <v>215.37</v>
      </c>
      <c r="AB25">
        <v>0</v>
      </c>
      <c r="AC25">
        <v>0</v>
      </c>
      <c r="AD25">
        <v>0</v>
      </c>
      <c r="AE25">
        <v>215.37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1</v>
      </c>
      <c r="AP25">
        <v>1</v>
      </c>
      <c r="AQ25">
        <v>0</v>
      </c>
      <c r="AR25">
        <v>0</v>
      </c>
      <c r="AS25" t="s">
        <v>3</v>
      </c>
      <c r="AT25">
        <v>0.01</v>
      </c>
      <c r="AU25" t="s">
        <v>3</v>
      </c>
      <c r="AV25">
        <v>0</v>
      </c>
      <c r="AW25">
        <v>2</v>
      </c>
      <c r="AX25">
        <v>63640805</v>
      </c>
      <c r="AY25">
        <v>1</v>
      </c>
      <c r="AZ25">
        <v>0</v>
      </c>
      <c r="BA25">
        <v>25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ROUND(Y25*Source!I34,9)</f>
        <v>0.35</v>
      </c>
      <c r="CY25">
        <f t="shared" si="10"/>
        <v>215.37</v>
      </c>
      <c r="CZ25">
        <f t="shared" si="11"/>
        <v>215.37</v>
      </c>
      <c r="DA25">
        <f t="shared" si="12"/>
        <v>1</v>
      </c>
      <c r="DB25">
        <f t="shared" si="8"/>
        <v>2.15</v>
      </c>
      <c r="DC25">
        <f t="shared" si="9"/>
        <v>0</v>
      </c>
      <c r="DD25" t="s">
        <v>3</v>
      </c>
      <c r="DE25" t="s">
        <v>3</v>
      </c>
      <c r="DF25">
        <f t="shared" si="0"/>
        <v>75.38</v>
      </c>
      <c r="DG25">
        <f t="shared" si="1"/>
        <v>0</v>
      </c>
      <c r="DH25">
        <f t="shared" si="2"/>
        <v>0</v>
      </c>
      <c r="DI25">
        <f t="shared" si="3"/>
        <v>0</v>
      </c>
      <c r="DJ25">
        <f t="shared" si="13"/>
        <v>75.38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ROW(Source!A34)</f>
        <v>34</v>
      </c>
      <c r="B26">
        <v>63640748</v>
      </c>
      <c r="C26">
        <v>63408156</v>
      </c>
      <c r="D26">
        <v>63426923</v>
      </c>
      <c r="E26">
        <v>16536011</v>
      </c>
      <c r="F26">
        <v>1</v>
      </c>
      <c r="G26">
        <v>16536011</v>
      </c>
      <c r="H26">
        <v>3</v>
      </c>
      <c r="I26" t="s">
        <v>343</v>
      </c>
      <c r="J26" t="s">
        <v>3</v>
      </c>
      <c r="K26" t="s">
        <v>344</v>
      </c>
      <c r="L26">
        <v>1346</v>
      </c>
      <c r="N26">
        <v>1009</v>
      </c>
      <c r="O26" t="s">
        <v>317</v>
      </c>
      <c r="P26" t="s">
        <v>317</v>
      </c>
      <c r="Q26">
        <v>1</v>
      </c>
      <c r="W26">
        <v>0</v>
      </c>
      <c r="X26">
        <v>1417301648</v>
      </c>
      <c r="Y26">
        <f t="shared" si="7"/>
        <v>5.0000000000000001E-4</v>
      </c>
      <c r="AA26">
        <v>126.87</v>
      </c>
      <c r="AB26">
        <v>0</v>
      </c>
      <c r="AC26">
        <v>0</v>
      </c>
      <c r="AD26">
        <v>0</v>
      </c>
      <c r="AE26">
        <v>126.87488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-2</v>
      </c>
      <c r="AN26">
        <v>0</v>
      </c>
      <c r="AO26">
        <v>1</v>
      </c>
      <c r="AP26">
        <v>1</v>
      </c>
      <c r="AQ26">
        <v>0</v>
      </c>
      <c r="AR26">
        <v>0</v>
      </c>
      <c r="AS26" t="s">
        <v>3</v>
      </c>
      <c r="AT26">
        <v>5.0000000000000001E-4</v>
      </c>
      <c r="AU26" t="s">
        <v>3</v>
      </c>
      <c r="AV26">
        <v>0</v>
      </c>
      <c r="AW26">
        <v>2</v>
      </c>
      <c r="AX26">
        <v>63640806</v>
      </c>
      <c r="AY26">
        <v>1</v>
      </c>
      <c r="AZ26">
        <v>0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ROUND(Y26*Source!I34,9)</f>
        <v>1.7500000000000002E-2</v>
      </c>
      <c r="CY26">
        <f t="shared" si="10"/>
        <v>126.87</v>
      </c>
      <c r="CZ26">
        <f t="shared" si="11"/>
        <v>126.87488</v>
      </c>
      <c r="DA26">
        <f t="shared" si="12"/>
        <v>1</v>
      </c>
      <c r="DB26">
        <f t="shared" si="8"/>
        <v>0.06</v>
      </c>
      <c r="DC26">
        <f t="shared" si="9"/>
        <v>0</v>
      </c>
      <c r="DD26" t="s">
        <v>3</v>
      </c>
      <c r="DE26" t="s">
        <v>3</v>
      </c>
      <c r="DF26">
        <f t="shared" si="0"/>
        <v>2.2200000000000002</v>
      </c>
      <c r="DG26">
        <f t="shared" si="1"/>
        <v>0</v>
      </c>
      <c r="DH26">
        <f t="shared" si="2"/>
        <v>0</v>
      </c>
      <c r="DI26">
        <f t="shared" si="3"/>
        <v>0</v>
      </c>
      <c r="DJ26">
        <f t="shared" si="13"/>
        <v>2.2200000000000002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ROW(Source!A35)</f>
        <v>35</v>
      </c>
      <c r="B27">
        <v>63640748</v>
      </c>
      <c r="C27">
        <v>63641061</v>
      </c>
      <c r="D27">
        <v>63426486</v>
      </c>
      <c r="E27">
        <v>16536011</v>
      </c>
      <c r="F27">
        <v>1</v>
      </c>
      <c r="G27">
        <v>16536011</v>
      </c>
      <c r="H27">
        <v>1</v>
      </c>
      <c r="I27" t="s">
        <v>311</v>
      </c>
      <c r="J27" t="s">
        <v>3</v>
      </c>
      <c r="K27" t="s">
        <v>312</v>
      </c>
      <c r="L27">
        <v>1191</v>
      </c>
      <c r="N27">
        <v>1013</v>
      </c>
      <c r="O27" t="s">
        <v>313</v>
      </c>
      <c r="P27" t="s">
        <v>313</v>
      </c>
      <c r="Q27">
        <v>1</v>
      </c>
      <c r="W27">
        <v>0</v>
      </c>
      <c r="X27">
        <v>476480486</v>
      </c>
      <c r="Y27">
        <f>(AT27/2)</f>
        <v>0.08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1</v>
      </c>
      <c r="AP27">
        <v>1</v>
      </c>
      <c r="AQ27">
        <v>0</v>
      </c>
      <c r="AR27">
        <v>0</v>
      </c>
      <c r="AS27" t="s">
        <v>3</v>
      </c>
      <c r="AT27">
        <v>0.16</v>
      </c>
      <c r="AU27" t="s">
        <v>39</v>
      </c>
      <c r="AV27">
        <v>1</v>
      </c>
      <c r="AW27">
        <v>2</v>
      </c>
      <c r="AX27">
        <v>63641064</v>
      </c>
      <c r="AY27">
        <v>1</v>
      </c>
      <c r="AZ27">
        <v>0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U27">
        <f>ROUND(AT27*Source!I35*AH27*AL27,2)</f>
        <v>0</v>
      </c>
      <c r="CV27">
        <f>ROUND(Y27*Source!I35,9)</f>
        <v>0.24</v>
      </c>
      <c r="CW27">
        <v>0</v>
      </c>
      <c r="CX27">
        <f>ROUND(Y27*Source!I35,9)</f>
        <v>0.24</v>
      </c>
      <c r="CY27">
        <f>AD27</f>
        <v>0</v>
      </c>
      <c r="CZ27">
        <f>AH27</f>
        <v>0</v>
      </c>
      <c r="DA27">
        <f>AL27</f>
        <v>1</v>
      </c>
      <c r="DB27">
        <f>ROUND((ROUND(AT27*CZ27,2)/2),6)</f>
        <v>0</v>
      </c>
      <c r="DC27">
        <f>ROUND((ROUND(AT27*AG27,2)/2),6)</f>
        <v>0</v>
      </c>
      <c r="DD27" t="s">
        <v>3</v>
      </c>
      <c r="DE27" t="s">
        <v>3</v>
      </c>
      <c r="DF27">
        <f t="shared" si="0"/>
        <v>0</v>
      </c>
      <c r="DG27">
        <f t="shared" si="1"/>
        <v>0</v>
      </c>
      <c r="DH27">
        <f t="shared" si="2"/>
        <v>0</v>
      </c>
      <c r="DI27">
        <f t="shared" si="3"/>
        <v>0</v>
      </c>
      <c r="DJ27">
        <f>DI27</f>
        <v>0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ROW(Source!A35)</f>
        <v>35</v>
      </c>
      <c r="B28">
        <v>63640748</v>
      </c>
      <c r="C28">
        <v>63641061</v>
      </c>
      <c r="D28">
        <v>63430355</v>
      </c>
      <c r="E28">
        <v>1</v>
      </c>
      <c r="F28">
        <v>1</v>
      </c>
      <c r="G28">
        <v>16536011</v>
      </c>
      <c r="H28">
        <v>3</v>
      </c>
      <c r="I28" t="s">
        <v>322</v>
      </c>
      <c r="J28" t="s">
        <v>323</v>
      </c>
      <c r="K28" t="s">
        <v>324</v>
      </c>
      <c r="L28">
        <v>1346</v>
      </c>
      <c r="N28">
        <v>1009</v>
      </c>
      <c r="O28" t="s">
        <v>317</v>
      </c>
      <c r="P28" t="s">
        <v>317</v>
      </c>
      <c r="Q28">
        <v>1</v>
      </c>
      <c r="W28">
        <v>0</v>
      </c>
      <c r="X28">
        <v>2000218418</v>
      </c>
      <c r="Y28">
        <f>(AT28/2)</f>
        <v>1E-3</v>
      </c>
      <c r="AA28">
        <v>29.6</v>
      </c>
      <c r="AB28">
        <v>0</v>
      </c>
      <c r="AC28">
        <v>0</v>
      </c>
      <c r="AD28">
        <v>0</v>
      </c>
      <c r="AE28">
        <v>29.6</v>
      </c>
      <c r="AF28">
        <v>0</v>
      </c>
      <c r="AG28">
        <v>0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1</v>
      </c>
      <c r="AP28">
        <v>1</v>
      </c>
      <c r="AQ28">
        <v>0</v>
      </c>
      <c r="AR28">
        <v>0</v>
      </c>
      <c r="AS28" t="s">
        <v>3</v>
      </c>
      <c r="AT28">
        <v>2E-3</v>
      </c>
      <c r="AU28" t="s">
        <v>39</v>
      </c>
      <c r="AV28">
        <v>0</v>
      </c>
      <c r="AW28">
        <v>2</v>
      </c>
      <c r="AX28">
        <v>63641065</v>
      </c>
      <c r="AY28">
        <v>1</v>
      </c>
      <c r="AZ28">
        <v>0</v>
      </c>
      <c r="BA28">
        <v>28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ROUND(Y28*Source!I35,9)</f>
        <v>3.0000000000000001E-3</v>
      </c>
      <c r="CY28">
        <f>AA28</f>
        <v>29.6</v>
      </c>
      <c r="CZ28">
        <f>AE28</f>
        <v>29.6</v>
      </c>
      <c r="DA28">
        <f>AI28</f>
        <v>1</v>
      </c>
      <c r="DB28">
        <f>ROUND((ROUND(AT28*CZ28,2)/2),6)</f>
        <v>0.03</v>
      </c>
      <c r="DC28">
        <f>ROUND((ROUND(AT28*AG28,2)/2),6)</f>
        <v>0</v>
      </c>
      <c r="DD28" t="s">
        <v>3</v>
      </c>
      <c r="DE28" t="s">
        <v>3</v>
      </c>
      <c r="DF28">
        <f t="shared" si="0"/>
        <v>0.09</v>
      </c>
      <c r="DG28">
        <f t="shared" si="1"/>
        <v>0</v>
      </c>
      <c r="DH28">
        <f t="shared" si="2"/>
        <v>0</v>
      </c>
      <c r="DI28">
        <f t="shared" si="3"/>
        <v>0</v>
      </c>
      <c r="DJ28">
        <f>DF28</f>
        <v>0.09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ROW(Source!A36)</f>
        <v>36</v>
      </c>
      <c r="B29">
        <v>63640748</v>
      </c>
      <c r="C29">
        <v>63408152</v>
      </c>
      <c r="D29">
        <v>63426486</v>
      </c>
      <c r="E29">
        <v>16536011</v>
      </c>
      <c r="F29">
        <v>1</v>
      </c>
      <c r="G29">
        <v>16536011</v>
      </c>
      <c r="H29">
        <v>1</v>
      </c>
      <c r="I29" t="s">
        <v>311</v>
      </c>
      <c r="J29" t="s">
        <v>3</v>
      </c>
      <c r="K29" t="s">
        <v>312</v>
      </c>
      <c r="L29">
        <v>1191</v>
      </c>
      <c r="N29">
        <v>1013</v>
      </c>
      <c r="O29" t="s">
        <v>313</v>
      </c>
      <c r="P29" t="s">
        <v>313</v>
      </c>
      <c r="Q29">
        <v>1</v>
      </c>
      <c r="W29">
        <v>0</v>
      </c>
      <c r="X29">
        <v>476480486</v>
      </c>
      <c r="Y29">
        <f>(AT29*2)</f>
        <v>2.52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1</v>
      </c>
      <c r="AP29">
        <v>1</v>
      </c>
      <c r="AQ29">
        <v>0</v>
      </c>
      <c r="AR29">
        <v>0</v>
      </c>
      <c r="AS29" t="s">
        <v>3</v>
      </c>
      <c r="AT29">
        <v>1.26</v>
      </c>
      <c r="AU29" t="s">
        <v>59</v>
      </c>
      <c r="AV29">
        <v>1</v>
      </c>
      <c r="AW29">
        <v>2</v>
      </c>
      <c r="AX29">
        <v>63640788</v>
      </c>
      <c r="AY29">
        <v>1</v>
      </c>
      <c r="AZ29">
        <v>0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U29">
        <f>ROUND(AT29*Source!I36*AH29*AL29,2)</f>
        <v>0</v>
      </c>
      <c r="CV29">
        <f>ROUND(Y29*Source!I36,9)</f>
        <v>7.56</v>
      </c>
      <c r="CW29">
        <v>0</v>
      </c>
      <c r="CX29">
        <f>ROUND(Y29*Source!I36,9)</f>
        <v>7.56</v>
      </c>
      <c r="CY29">
        <f>AD29</f>
        <v>0</v>
      </c>
      <c r="CZ29">
        <f>AH29</f>
        <v>0</v>
      </c>
      <c r="DA29">
        <f>AL29</f>
        <v>1</v>
      </c>
      <c r="DB29">
        <f>ROUND((ROUND(AT29*CZ29,2)*2),6)</f>
        <v>0</v>
      </c>
      <c r="DC29">
        <f>ROUND((ROUND(AT29*AG29,2)*2),6)</f>
        <v>0</v>
      </c>
      <c r="DD29" t="s">
        <v>3</v>
      </c>
      <c r="DE29" t="s">
        <v>3</v>
      </c>
      <c r="DF29">
        <f t="shared" si="0"/>
        <v>0</v>
      </c>
      <c r="DG29">
        <f t="shared" si="1"/>
        <v>0</v>
      </c>
      <c r="DH29">
        <f t="shared" si="2"/>
        <v>0</v>
      </c>
      <c r="DI29">
        <f t="shared" si="3"/>
        <v>0</v>
      </c>
      <c r="DJ29">
        <f>DI29</f>
        <v>0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ROW(Source!A36)</f>
        <v>36</v>
      </c>
      <c r="B30">
        <v>63640748</v>
      </c>
      <c r="C30">
        <v>63408152</v>
      </c>
      <c r="D30">
        <v>63430350</v>
      </c>
      <c r="E30">
        <v>1</v>
      </c>
      <c r="F30">
        <v>1</v>
      </c>
      <c r="G30">
        <v>16536011</v>
      </c>
      <c r="H30">
        <v>3</v>
      </c>
      <c r="I30" t="s">
        <v>318</v>
      </c>
      <c r="J30" t="s">
        <v>319</v>
      </c>
      <c r="K30" t="s">
        <v>320</v>
      </c>
      <c r="L30">
        <v>1327</v>
      </c>
      <c r="N30">
        <v>1005</v>
      </c>
      <c r="O30" t="s">
        <v>321</v>
      </c>
      <c r="P30" t="s">
        <v>321</v>
      </c>
      <c r="Q30">
        <v>1</v>
      </c>
      <c r="W30">
        <v>0</v>
      </c>
      <c r="X30">
        <v>443123811</v>
      </c>
      <c r="Y30">
        <f>(AT30*2)</f>
        <v>0.02</v>
      </c>
      <c r="AA30">
        <v>41.89</v>
      </c>
      <c r="AB30">
        <v>0</v>
      </c>
      <c r="AC30">
        <v>0</v>
      </c>
      <c r="AD30">
        <v>0</v>
      </c>
      <c r="AE30">
        <v>41.89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1</v>
      </c>
      <c r="AP30">
        <v>1</v>
      </c>
      <c r="AQ30">
        <v>0</v>
      </c>
      <c r="AR30">
        <v>0</v>
      </c>
      <c r="AS30" t="s">
        <v>3</v>
      </c>
      <c r="AT30">
        <v>0.01</v>
      </c>
      <c r="AU30" t="s">
        <v>59</v>
      </c>
      <c r="AV30">
        <v>0</v>
      </c>
      <c r="AW30">
        <v>2</v>
      </c>
      <c r="AX30">
        <v>63640789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V30">
        <v>0</v>
      </c>
      <c r="CW30">
        <v>0</v>
      </c>
      <c r="CX30">
        <f>ROUND(Y30*Source!I36,9)</f>
        <v>0.06</v>
      </c>
      <c r="CY30">
        <f>AA30</f>
        <v>41.89</v>
      </c>
      <c r="CZ30">
        <f>AE30</f>
        <v>41.89</v>
      </c>
      <c r="DA30">
        <f>AI30</f>
        <v>1</v>
      </c>
      <c r="DB30">
        <f>ROUND((ROUND(AT30*CZ30,2)*2),6)</f>
        <v>0.84</v>
      </c>
      <c r="DC30">
        <f>ROUND((ROUND(AT30*AG30,2)*2),6)</f>
        <v>0</v>
      </c>
      <c r="DD30" t="s">
        <v>3</v>
      </c>
      <c r="DE30" t="s">
        <v>3</v>
      </c>
      <c r="DF30">
        <f t="shared" si="0"/>
        <v>2.5099999999999998</v>
      </c>
      <c r="DG30">
        <f t="shared" si="1"/>
        <v>0</v>
      </c>
      <c r="DH30">
        <f t="shared" si="2"/>
        <v>0</v>
      </c>
      <c r="DI30">
        <f t="shared" si="3"/>
        <v>0</v>
      </c>
      <c r="DJ30">
        <f>DF30</f>
        <v>2.5099999999999998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ROW(Source!A36)</f>
        <v>36</v>
      </c>
      <c r="B31">
        <v>63640748</v>
      </c>
      <c r="C31">
        <v>63408152</v>
      </c>
      <c r="D31">
        <v>63430355</v>
      </c>
      <c r="E31">
        <v>1</v>
      </c>
      <c r="F31">
        <v>1</v>
      </c>
      <c r="G31">
        <v>16536011</v>
      </c>
      <c r="H31">
        <v>3</v>
      </c>
      <c r="I31" t="s">
        <v>322</v>
      </c>
      <c r="J31" t="s">
        <v>323</v>
      </c>
      <c r="K31" t="s">
        <v>324</v>
      </c>
      <c r="L31">
        <v>1346</v>
      </c>
      <c r="N31">
        <v>1009</v>
      </c>
      <c r="O31" t="s">
        <v>317</v>
      </c>
      <c r="P31" t="s">
        <v>317</v>
      </c>
      <c r="Q31">
        <v>1</v>
      </c>
      <c r="W31">
        <v>0</v>
      </c>
      <c r="X31">
        <v>2000218418</v>
      </c>
      <c r="Y31">
        <f>(AT31*2)</f>
        <v>0.2</v>
      </c>
      <c r="AA31">
        <v>29.6</v>
      </c>
      <c r="AB31">
        <v>0</v>
      </c>
      <c r="AC31">
        <v>0</v>
      </c>
      <c r="AD31">
        <v>0</v>
      </c>
      <c r="AE31">
        <v>29.6</v>
      </c>
      <c r="AF31">
        <v>0</v>
      </c>
      <c r="AG31">
        <v>0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1</v>
      </c>
      <c r="AP31">
        <v>1</v>
      </c>
      <c r="AQ31">
        <v>0</v>
      </c>
      <c r="AR31">
        <v>0</v>
      </c>
      <c r="AS31" t="s">
        <v>3</v>
      </c>
      <c r="AT31">
        <v>0.1</v>
      </c>
      <c r="AU31" t="s">
        <v>59</v>
      </c>
      <c r="AV31">
        <v>0</v>
      </c>
      <c r="AW31">
        <v>2</v>
      </c>
      <c r="AX31">
        <v>63640790</v>
      </c>
      <c r="AY31">
        <v>1</v>
      </c>
      <c r="AZ31">
        <v>0</v>
      </c>
      <c r="BA31">
        <v>31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V31">
        <v>0</v>
      </c>
      <c r="CW31">
        <v>0</v>
      </c>
      <c r="CX31">
        <f>ROUND(Y31*Source!I36,9)</f>
        <v>0.6</v>
      </c>
      <c r="CY31">
        <f>AA31</f>
        <v>29.6</v>
      </c>
      <c r="CZ31">
        <f>AE31</f>
        <v>29.6</v>
      </c>
      <c r="DA31">
        <f>AI31</f>
        <v>1</v>
      </c>
      <c r="DB31">
        <f>ROUND((ROUND(AT31*CZ31,2)*2),6)</f>
        <v>5.92</v>
      </c>
      <c r="DC31">
        <f>ROUND((ROUND(AT31*AG31,2)*2),6)</f>
        <v>0</v>
      </c>
      <c r="DD31" t="s">
        <v>3</v>
      </c>
      <c r="DE31" t="s">
        <v>3</v>
      </c>
      <c r="DF31">
        <f t="shared" si="0"/>
        <v>17.760000000000002</v>
      </c>
      <c r="DG31">
        <f t="shared" si="1"/>
        <v>0</v>
      </c>
      <c r="DH31">
        <f t="shared" si="2"/>
        <v>0</v>
      </c>
      <c r="DI31">
        <f t="shared" si="3"/>
        <v>0</v>
      </c>
      <c r="DJ31">
        <f>DF31</f>
        <v>17.760000000000002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ROW(Source!A37)</f>
        <v>37</v>
      </c>
      <c r="B32">
        <v>63640748</v>
      </c>
      <c r="C32">
        <v>63408149</v>
      </c>
      <c r="D32">
        <v>63426486</v>
      </c>
      <c r="E32">
        <v>16536011</v>
      </c>
      <c r="F32">
        <v>1</v>
      </c>
      <c r="G32">
        <v>16536011</v>
      </c>
      <c r="H32">
        <v>1</v>
      </c>
      <c r="I32" t="s">
        <v>311</v>
      </c>
      <c r="J32" t="s">
        <v>3</v>
      </c>
      <c r="K32" t="s">
        <v>312</v>
      </c>
      <c r="L32">
        <v>1191</v>
      </c>
      <c r="N32">
        <v>1013</v>
      </c>
      <c r="O32" t="s">
        <v>313</v>
      </c>
      <c r="P32" t="s">
        <v>313</v>
      </c>
      <c r="Q32">
        <v>1</v>
      </c>
      <c r="W32">
        <v>0</v>
      </c>
      <c r="X32">
        <v>476480486</v>
      </c>
      <c r="Y32">
        <f t="shared" ref="Y32:Y58" si="14">AT32</f>
        <v>0.54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-2</v>
      </c>
      <c r="AN32">
        <v>0</v>
      </c>
      <c r="AO32">
        <v>1</v>
      </c>
      <c r="AP32">
        <v>1</v>
      </c>
      <c r="AQ32">
        <v>0</v>
      </c>
      <c r="AR32">
        <v>0</v>
      </c>
      <c r="AS32" t="s">
        <v>3</v>
      </c>
      <c r="AT32">
        <v>0.54</v>
      </c>
      <c r="AU32" t="s">
        <v>3</v>
      </c>
      <c r="AV32">
        <v>1</v>
      </c>
      <c r="AW32">
        <v>2</v>
      </c>
      <c r="AX32">
        <v>63640779</v>
      </c>
      <c r="AY32">
        <v>1</v>
      </c>
      <c r="AZ32">
        <v>0</v>
      </c>
      <c r="BA32">
        <v>32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U32">
        <f>ROUND(AT32*Source!I37*AH32*AL32,2)</f>
        <v>0</v>
      </c>
      <c r="CV32">
        <f>ROUND(Y32*Source!I37,9)</f>
        <v>8.64</v>
      </c>
      <c r="CW32">
        <v>0</v>
      </c>
      <c r="CX32">
        <f>ROUND(Y32*Source!I37,9)</f>
        <v>8.64</v>
      </c>
      <c r="CY32">
        <f>AD32</f>
        <v>0</v>
      </c>
      <c r="CZ32">
        <f>AH32</f>
        <v>0</v>
      </c>
      <c r="DA32">
        <f>AL32</f>
        <v>1</v>
      </c>
      <c r="DB32">
        <f t="shared" ref="DB32:DB58" si="15">ROUND(ROUND(AT32*CZ32,2),6)</f>
        <v>0</v>
      </c>
      <c r="DC32">
        <f t="shared" ref="DC32:DC58" si="16">ROUND(ROUND(AT32*AG32,2),6)</f>
        <v>0</v>
      </c>
      <c r="DD32" t="s">
        <v>3</v>
      </c>
      <c r="DE32" t="s">
        <v>3</v>
      </c>
      <c r="DF32">
        <f t="shared" si="0"/>
        <v>0</v>
      </c>
      <c r="DG32">
        <f t="shared" si="1"/>
        <v>0</v>
      </c>
      <c r="DH32">
        <f t="shared" si="2"/>
        <v>0</v>
      </c>
      <c r="DI32">
        <f t="shared" si="3"/>
        <v>0</v>
      </c>
      <c r="DJ32">
        <f>DI32</f>
        <v>0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ROW(Source!A37)</f>
        <v>37</v>
      </c>
      <c r="B33">
        <v>63640748</v>
      </c>
      <c r="C33">
        <v>63408149</v>
      </c>
      <c r="D33">
        <v>63430355</v>
      </c>
      <c r="E33">
        <v>1</v>
      </c>
      <c r="F33">
        <v>1</v>
      </c>
      <c r="G33">
        <v>16536011</v>
      </c>
      <c r="H33">
        <v>3</v>
      </c>
      <c r="I33" t="s">
        <v>322</v>
      </c>
      <c r="J33" t="s">
        <v>323</v>
      </c>
      <c r="K33" t="s">
        <v>324</v>
      </c>
      <c r="L33">
        <v>1346</v>
      </c>
      <c r="N33">
        <v>1009</v>
      </c>
      <c r="O33" t="s">
        <v>317</v>
      </c>
      <c r="P33" t="s">
        <v>317</v>
      </c>
      <c r="Q33">
        <v>1</v>
      </c>
      <c r="W33">
        <v>0</v>
      </c>
      <c r="X33">
        <v>2000218418</v>
      </c>
      <c r="Y33">
        <f t="shared" si="14"/>
        <v>1E-3</v>
      </c>
      <c r="AA33">
        <v>29.6</v>
      </c>
      <c r="AB33">
        <v>0</v>
      </c>
      <c r="AC33">
        <v>0</v>
      </c>
      <c r="AD33">
        <v>0</v>
      </c>
      <c r="AE33">
        <v>29.6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-2</v>
      </c>
      <c r="AN33">
        <v>0</v>
      </c>
      <c r="AO33">
        <v>1</v>
      </c>
      <c r="AP33">
        <v>1</v>
      </c>
      <c r="AQ33">
        <v>0</v>
      </c>
      <c r="AR33">
        <v>0</v>
      </c>
      <c r="AS33" t="s">
        <v>3</v>
      </c>
      <c r="AT33">
        <v>1E-3</v>
      </c>
      <c r="AU33" t="s">
        <v>3</v>
      </c>
      <c r="AV33">
        <v>0</v>
      </c>
      <c r="AW33">
        <v>2</v>
      </c>
      <c r="AX33">
        <v>63640780</v>
      </c>
      <c r="AY33">
        <v>1</v>
      </c>
      <c r="AZ33">
        <v>0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ROUND(Y33*Source!I37,9)</f>
        <v>1.6E-2</v>
      </c>
      <c r="CY33">
        <f>AA33</f>
        <v>29.6</v>
      </c>
      <c r="CZ33">
        <f>AE33</f>
        <v>29.6</v>
      </c>
      <c r="DA33">
        <f>AI33</f>
        <v>1</v>
      </c>
      <c r="DB33">
        <f t="shared" si="15"/>
        <v>0.03</v>
      </c>
      <c r="DC33">
        <f t="shared" si="16"/>
        <v>0</v>
      </c>
      <c r="DD33" t="s">
        <v>3</v>
      </c>
      <c r="DE33" t="s">
        <v>3</v>
      </c>
      <c r="DF33">
        <f t="shared" si="0"/>
        <v>0.47</v>
      </c>
      <c r="DG33">
        <f t="shared" si="1"/>
        <v>0</v>
      </c>
      <c r="DH33">
        <f t="shared" si="2"/>
        <v>0</v>
      </c>
      <c r="DI33">
        <f t="shared" si="3"/>
        <v>0</v>
      </c>
      <c r="DJ33">
        <f>DF33</f>
        <v>0.47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ROW(Source!A37)</f>
        <v>37</v>
      </c>
      <c r="B34">
        <v>63640748</v>
      </c>
      <c r="C34">
        <v>63408149</v>
      </c>
      <c r="D34">
        <v>63428788</v>
      </c>
      <c r="E34">
        <v>1</v>
      </c>
      <c r="F34">
        <v>1</v>
      </c>
      <c r="G34">
        <v>16536011</v>
      </c>
      <c r="H34">
        <v>3</v>
      </c>
      <c r="I34" t="s">
        <v>345</v>
      </c>
      <c r="J34" t="s">
        <v>346</v>
      </c>
      <c r="K34" t="s">
        <v>347</v>
      </c>
      <c r="L34">
        <v>1296</v>
      </c>
      <c r="N34">
        <v>1002</v>
      </c>
      <c r="O34" t="s">
        <v>348</v>
      </c>
      <c r="P34" t="s">
        <v>348</v>
      </c>
      <c r="Q34">
        <v>1</v>
      </c>
      <c r="W34">
        <v>0</v>
      </c>
      <c r="X34">
        <v>-1868561451</v>
      </c>
      <c r="Y34">
        <f t="shared" si="14"/>
        <v>3.0000000000000001E-3</v>
      </c>
      <c r="AA34">
        <v>16702.72</v>
      </c>
      <c r="AB34">
        <v>0</v>
      </c>
      <c r="AC34">
        <v>0</v>
      </c>
      <c r="AD34">
        <v>0</v>
      </c>
      <c r="AE34">
        <v>16702.72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1</v>
      </c>
      <c r="AP34">
        <v>1</v>
      </c>
      <c r="AQ34">
        <v>0</v>
      </c>
      <c r="AR34">
        <v>0</v>
      </c>
      <c r="AS34" t="s">
        <v>3</v>
      </c>
      <c r="AT34">
        <v>3.0000000000000001E-3</v>
      </c>
      <c r="AU34" t="s">
        <v>3</v>
      </c>
      <c r="AV34">
        <v>0</v>
      </c>
      <c r="AW34">
        <v>2</v>
      </c>
      <c r="AX34">
        <v>63640781</v>
      </c>
      <c r="AY34">
        <v>1</v>
      </c>
      <c r="AZ34">
        <v>0</v>
      </c>
      <c r="BA34">
        <v>34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V34">
        <v>0</v>
      </c>
      <c r="CW34">
        <v>0</v>
      </c>
      <c r="CX34">
        <f>ROUND(Y34*Source!I37,9)</f>
        <v>4.8000000000000001E-2</v>
      </c>
      <c r="CY34">
        <f>AA34</f>
        <v>16702.72</v>
      </c>
      <c r="CZ34">
        <f>AE34</f>
        <v>16702.72</v>
      </c>
      <c r="DA34">
        <f>AI34</f>
        <v>1</v>
      </c>
      <c r="DB34">
        <f t="shared" si="15"/>
        <v>50.11</v>
      </c>
      <c r="DC34">
        <f t="shared" si="16"/>
        <v>0</v>
      </c>
      <c r="DD34" t="s">
        <v>3</v>
      </c>
      <c r="DE34" t="s">
        <v>3</v>
      </c>
      <c r="DF34">
        <f t="shared" si="0"/>
        <v>801.73</v>
      </c>
      <c r="DG34">
        <f t="shared" si="1"/>
        <v>0</v>
      </c>
      <c r="DH34">
        <f t="shared" si="2"/>
        <v>0</v>
      </c>
      <c r="DI34">
        <f t="shared" si="3"/>
        <v>0</v>
      </c>
      <c r="DJ34">
        <f>DF34</f>
        <v>801.73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ROW(Source!A38)</f>
        <v>38</v>
      </c>
      <c r="B35">
        <v>63640748</v>
      </c>
      <c r="C35">
        <v>63408150</v>
      </c>
      <c r="D35">
        <v>63426486</v>
      </c>
      <c r="E35">
        <v>16536011</v>
      </c>
      <c r="F35">
        <v>1</v>
      </c>
      <c r="G35">
        <v>16536011</v>
      </c>
      <c r="H35">
        <v>1</v>
      </c>
      <c r="I35" t="s">
        <v>311</v>
      </c>
      <c r="J35" t="s">
        <v>3</v>
      </c>
      <c r="K35" t="s">
        <v>312</v>
      </c>
      <c r="L35">
        <v>1191</v>
      </c>
      <c r="N35">
        <v>1013</v>
      </c>
      <c r="O35" t="s">
        <v>313</v>
      </c>
      <c r="P35" t="s">
        <v>313</v>
      </c>
      <c r="Q35">
        <v>1</v>
      </c>
      <c r="W35">
        <v>0</v>
      </c>
      <c r="X35">
        <v>476480486</v>
      </c>
      <c r="Y35">
        <f t="shared" si="14"/>
        <v>0.54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1</v>
      </c>
      <c r="AP35">
        <v>1</v>
      </c>
      <c r="AQ35">
        <v>0</v>
      </c>
      <c r="AR35">
        <v>0</v>
      </c>
      <c r="AS35" t="s">
        <v>3</v>
      </c>
      <c r="AT35">
        <v>0.54</v>
      </c>
      <c r="AU35" t="s">
        <v>3</v>
      </c>
      <c r="AV35">
        <v>1</v>
      </c>
      <c r="AW35">
        <v>2</v>
      </c>
      <c r="AX35">
        <v>63640782</v>
      </c>
      <c r="AY35">
        <v>1</v>
      </c>
      <c r="AZ35">
        <v>0</v>
      </c>
      <c r="BA35">
        <v>35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U35">
        <f>ROUND(AT35*Source!I38*AH35*AL35,2)</f>
        <v>0</v>
      </c>
      <c r="CV35">
        <f>ROUND(Y35*Source!I38,9)</f>
        <v>3.24</v>
      </c>
      <c r="CW35">
        <v>0</v>
      </c>
      <c r="CX35">
        <f>ROUND(Y35*Source!I38,9)</f>
        <v>3.24</v>
      </c>
      <c r="CY35">
        <f>AD35</f>
        <v>0</v>
      </c>
      <c r="CZ35">
        <f>AH35</f>
        <v>0</v>
      </c>
      <c r="DA35">
        <f>AL35</f>
        <v>1</v>
      </c>
      <c r="DB35">
        <f t="shared" si="15"/>
        <v>0</v>
      </c>
      <c r="DC35">
        <f t="shared" si="16"/>
        <v>0</v>
      </c>
      <c r="DD35" t="s">
        <v>3</v>
      </c>
      <c r="DE35" t="s">
        <v>3</v>
      </c>
      <c r="DF35">
        <f t="shared" si="0"/>
        <v>0</v>
      </c>
      <c r="DG35">
        <f t="shared" si="1"/>
        <v>0</v>
      </c>
      <c r="DH35">
        <f t="shared" si="2"/>
        <v>0</v>
      </c>
      <c r="DI35">
        <f t="shared" si="3"/>
        <v>0</v>
      </c>
      <c r="DJ35">
        <f>DI35</f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ROW(Source!A38)</f>
        <v>38</v>
      </c>
      <c r="B36">
        <v>63640748</v>
      </c>
      <c r="C36">
        <v>63408150</v>
      </c>
      <c r="D36">
        <v>63430355</v>
      </c>
      <c r="E36">
        <v>1</v>
      </c>
      <c r="F36">
        <v>1</v>
      </c>
      <c r="G36">
        <v>16536011</v>
      </c>
      <c r="H36">
        <v>3</v>
      </c>
      <c r="I36" t="s">
        <v>322</v>
      </c>
      <c r="J36" t="s">
        <v>323</v>
      </c>
      <c r="K36" t="s">
        <v>324</v>
      </c>
      <c r="L36">
        <v>1346</v>
      </c>
      <c r="N36">
        <v>1009</v>
      </c>
      <c r="O36" t="s">
        <v>317</v>
      </c>
      <c r="P36" t="s">
        <v>317</v>
      </c>
      <c r="Q36">
        <v>1</v>
      </c>
      <c r="W36">
        <v>0</v>
      </c>
      <c r="X36">
        <v>2000218418</v>
      </c>
      <c r="Y36">
        <f t="shared" si="14"/>
        <v>1E-3</v>
      </c>
      <c r="AA36">
        <v>29.6</v>
      </c>
      <c r="AB36">
        <v>0</v>
      </c>
      <c r="AC36">
        <v>0</v>
      </c>
      <c r="AD36">
        <v>0</v>
      </c>
      <c r="AE36">
        <v>29.6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-2</v>
      </c>
      <c r="AN36">
        <v>0</v>
      </c>
      <c r="AO36">
        <v>1</v>
      </c>
      <c r="AP36">
        <v>1</v>
      </c>
      <c r="AQ36">
        <v>0</v>
      </c>
      <c r="AR36">
        <v>0</v>
      </c>
      <c r="AS36" t="s">
        <v>3</v>
      </c>
      <c r="AT36">
        <v>1E-3</v>
      </c>
      <c r="AU36" t="s">
        <v>3</v>
      </c>
      <c r="AV36">
        <v>0</v>
      </c>
      <c r="AW36">
        <v>2</v>
      </c>
      <c r="AX36">
        <v>63640783</v>
      </c>
      <c r="AY36">
        <v>1</v>
      </c>
      <c r="AZ36">
        <v>0</v>
      </c>
      <c r="BA36">
        <v>36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V36">
        <v>0</v>
      </c>
      <c r="CW36">
        <v>0</v>
      </c>
      <c r="CX36">
        <f>ROUND(Y36*Source!I38,9)</f>
        <v>6.0000000000000001E-3</v>
      </c>
      <c r="CY36">
        <f>AA36</f>
        <v>29.6</v>
      </c>
      <c r="CZ36">
        <f>AE36</f>
        <v>29.6</v>
      </c>
      <c r="DA36">
        <f>AI36</f>
        <v>1</v>
      </c>
      <c r="DB36">
        <f t="shared" si="15"/>
        <v>0.03</v>
      </c>
      <c r="DC36">
        <f t="shared" si="16"/>
        <v>0</v>
      </c>
      <c r="DD36" t="s">
        <v>3</v>
      </c>
      <c r="DE36" t="s">
        <v>3</v>
      </c>
      <c r="DF36">
        <f t="shared" si="0"/>
        <v>0.18</v>
      </c>
      <c r="DG36">
        <f t="shared" si="1"/>
        <v>0</v>
      </c>
      <c r="DH36">
        <f t="shared" si="2"/>
        <v>0</v>
      </c>
      <c r="DI36">
        <f t="shared" si="3"/>
        <v>0</v>
      </c>
      <c r="DJ36">
        <f>DF36</f>
        <v>0.18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ROW(Source!A38)</f>
        <v>38</v>
      </c>
      <c r="B37">
        <v>63640748</v>
      </c>
      <c r="C37">
        <v>63408150</v>
      </c>
      <c r="D37">
        <v>63428788</v>
      </c>
      <c r="E37">
        <v>1</v>
      </c>
      <c r="F37">
        <v>1</v>
      </c>
      <c r="G37">
        <v>16536011</v>
      </c>
      <c r="H37">
        <v>3</v>
      </c>
      <c r="I37" t="s">
        <v>345</v>
      </c>
      <c r="J37" t="s">
        <v>346</v>
      </c>
      <c r="K37" t="s">
        <v>347</v>
      </c>
      <c r="L37">
        <v>1296</v>
      </c>
      <c r="N37">
        <v>1002</v>
      </c>
      <c r="O37" t="s">
        <v>348</v>
      </c>
      <c r="P37" t="s">
        <v>348</v>
      </c>
      <c r="Q37">
        <v>1</v>
      </c>
      <c r="W37">
        <v>0</v>
      </c>
      <c r="X37">
        <v>-1868561451</v>
      </c>
      <c r="Y37">
        <f t="shared" si="14"/>
        <v>3.0000000000000001E-3</v>
      </c>
      <c r="AA37">
        <v>16702.72</v>
      </c>
      <c r="AB37">
        <v>0</v>
      </c>
      <c r="AC37">
        <v>0</v>
      </c>
      <c r="AD37">
        <v>0</v>
      </c>
      <c r="AE37">
        <v>16702.72</v>
      </c>
      <c r="AF37">
        <v>0</v>
      </c>
      <c r="AG37">
        <v>0</v>
      </c>
      <c r="AH37">
        <v>0</v>
      </c>
      <c r="AI37">
        <v>1</v>
      </c>
      <c r="AJ37">
        <v>1</v>
      </c>
      <c r="AK37">
        <v>1</v>
      </c>
      <c r="AL37">
        <v>1</v>
      </c>
      <c r="AM37">
        <v>-2</v>
      </c>
      <c r="AN37">
        <v>0</v>
      </c>
      <c r="AO37">
        <v>1</v>
      </c>
      <c r="AP37">
        <v>1</v>
      </c>
      <c r="AQ37">
        <v>0</v>
      </c>
      <c r="AR37">
        <v>0</v>
      </c>
      <c r="AS37" t="s">
        <v>3</v>
      </c>
      <c r="AT37">
        <v>3.0000000000000001E-3</v>
      </c>
      <c r="AU37" t="s">
        <v>3</v>
      </c>
      <c r="AV37">
        <v>0</v>
      </c>
      <c r="AW37">
        <v>2</v>
      </c>
      <c r="AX37">
        <v>63640784</v>
      </c>
      <c r="AY37">
        <v>1</v>
      </c>
      <c r="AZ37">
        <v>0</v>
      </c>
      <c r="BA37">
        <v>37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ROUND(Y37*Source!I38,9)</f>
        <v>1.7999999999999999E-2</v>
      </c>
      <c r="CY37">
        <f>AA37</f>
        <v>16702.72</v>
      </c>
      <c r="CZ37">
        <f>AE37</f>
        <v>16702.72</v>
      </c>
      <c r="DA37">
        <f>AI37</f>
        <v>1</v>
      </c>
      <c r="DB37">
        <f t="shared" si="15"/>
        <v>50.11</v>
      </c>
      <c r="DC37">
        <f t="shared" si="16"/>
        <v>0</v>
      </c>
      <c r="DD37" t="s">
        <v>3</v>
      </c>
      <c r="DE37" t="s">
        <v>3</v>
      </c>
      <c r="DF37">
        <f t="shared" si="0"/>
        <v>300.64999999999998</v>
      </c>
      <c r="DG37">
        <f t="shared" si="1"/>
        <v>0</v>
      </c>
      <c r="DH37">
        <f t="shared" si="2"/>
        <v>0</v>
      </c>
      <c r="DI37">
        <f t="shared" si="3"/>
        <v>0</v>
      </c>
      <c r="DJ37">
        <f>DF37</f>
        <v>300.64999999999998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ROW(Source!A39)</f>
        <v>39</v>
      </c>
      <c r="B38">
        <v>63640748</v>
      </c>
      <c r="C38">
        <v>63408151</v>
      </c>
      <c r="D38">
        <v>63426486</v>
      </c>
      <c r="E38">
        <v>16536011</v>
      </c>
      <c r="F38">
        <v>1</v>
      </c>
      <c r="G38">
        <v>16536011</v>
      </c>
      <c r="H38">
        <v>1</v>
      </c>
      <c r="I38" t="s">
        <v>311</v>
      </c>
      <c r="J38" t="s">
        <v>3</v>
      </c>
      <c r="K38" t="s">
        <v>312</v>
      </c>
      <c r="L38">
        <v>1191</v>
      </c>
      <c r="N38">
        <v>1013</v>
      </c>
      <c r="O38" t="s">
        <v>313</v>
      </c>
      <c r="P38" t="s">
        <v>313</v>
      </c>
      <c r="Q38">
        <v>1</v>
      </c>
      <c r="W38">
        <v>0</v>
      </c>
      <c r="X38">
        <v>476480486</v>
      </c>
      <c r="Y38">
        <f t="shared" si="14"/>
        <v>0.54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1</v>
      </c>
      <c r="AP38">
        <v>1</v>
      </c>
      <c r="AQ38">
        <v>0</v>
      </c>
      <c r="AR38">
        <v>0</v>
      </c>
      <c r="AS38" t="s">
        <v>3</v>
      </c>
      <c r="AT38">
        <v>0.54</v>
      </c>
      <c r="AU38" t="s">
        <v>3</v>
      </c>
      <c r="AV38">
        <v>1</v>
      </c>
      <c r="AW38">
        <v>2</v>
      </c>
      <c r="AX38">
        <v>63640785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U38">
        <f>ROUND(AT38*Source!I39*AH38*AL38,2)</f>
        <v>0</v>
      </c>
      <c r="CV38">
        <f>ROUND(Y38*Source!I39,9)</f>
        <v>5.94</v>
      </c>
      <c r="CW38">
        <v>0</v>
      </c>
      <c r="CX38">
        <f>ROUND(Y38*Source!I39,9)</f>
        <v>5.94</v>
      </c>
      <c r="CY38">
        <f>AD38</f>
        <v>0</v>
      </c>
      <c r="CZ38">
        <f>AH38</f>
        <v>0</v>
      </c>
      <c r="DA38">
        <f>AL38</f>
        <v>1</v>
      </c>
      <c r="DB38">
        <f t="shared" si="15"/>
        <v>0</v>
      </c>
      <c r="DC38">
        <f t="shared" si="16"/>
        <v>0</v>
      </c>
      <c r="DD38" t="s">
        <v>3</v>
      </c>
      <c r="DE38" t="s">
        <v>3</v>
      </c>
      <c r="DF38">
        <f t="shared" si="0"/>
        <v>0</v>
      </c>
      <c r="DG38">
        <f t="shared" si="1"/>
        <v>0</v>
      </c>
      <c r="DH38">
        <f t="shared" si="2"/>
        <v>0</v>
      </c>
      <c r="DI38">
        <f t="shared" si="3"/>
        <v>0</v>
      </c>
      <c r="DJ38">
        <f>DI38</f>
        <v>0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ROW(Source!A39)</f>
        <v>39</v>
      </c>
      <c r="B39">
        <v>63640748</v>
      </c>
      <c r="C39">
        <v>63408151</v>
      </c>
      <c r="D39">
        <v>63430355</v>
      </c>
      <c r="E39">
        <v>1</v>
      </c>
      <c r="F39">
        <v>1</v>
      </c>
      <c r="G39">
        <v>16536011</v>
      </c>
      <c r="H39">
        <v>3</v>
      </c>
      <c r="I39" t="s">
        <v>322</v>
      </c>
      <c r="J39" t="s">
        <v>323</v>
      </c>
      <c r="K39" t="s">
        <v>324</v>
      </c>
      <c r="L39">
        <v>1346</v>
      </c>
      <c r="N39">
        <v>1009</v>
      </c>
      <c r="O39" t="s">
        <v>317</v>
      </c>
      <c r="P39" t="s">
        <v>317</v>
      </c>
      <c r="Q39">
        <v>1</v>
      </c>
      <c r="W39">
        <v>0</v>
      </c>
      <c r="X39">
        <v>2000218418</v>
      </c>
      <c r="Y39">
        <f t="shared" si="14"/>
        <v>1E-3</v>
      </c>
      <c r="AA39">
        <v>29.6</v>
      </c>
      <c r="AB39">
        <v>0</v>
      </c>
      <c r="AC39">
        <v>0</v>
      </c>
      <c r="AD39">
        <v>0</v>
      </c>
      <c r="AE39">
        <v>29.6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1</v>
      </c>
      <c r="AP39">
        <v>1</v>
      </c>
      <c r="AQ39">
        <v>0</v>
      </c>
      <c r="AR39">
        <v>0</v>
      </c>
      <c r="AS39" t="s">
        <v>3</v>
      </c>
      <c r="AT39">
        <v>1E-3</v>
      </c>
      <c r="AU39" t="s">
        <v>3</v>
      </c>
      <c r="AV39">
        <v>0</v>
      </c>
      <c r="AW39">
        <v>2</v>
      </c>
      <c r="AX39">
        <v>63640786</v>
      </c>
      <c r="AY39">
        <v>1</v>
      </c>
      <c r="AZ39">
        <v>0</v>
      </c>
      <c r="BA39">
        <v>39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V39">
        <v>0</v>
      </c>
      <c r="CW39">
        <v>0</v>
      </c>
      <c r="CX39">
        <f>ROUND(Y39*Source!I39,9)</f>
        <v>1.0999999999999999E-2</v>
      </c>
      <c r="CY39">
        <f>AA39</f>
        <v>29.6</v>
      </c>
      <c r="CZ39">
        <f>AE39</f>
        <v>29.6</v>
      </c>
      <c r="DA39">
        <f>AI39</f>
        <v>1</v>
      </c>
      <c r="DB39">
        <f t="shared" si="15"/>
        <v>0.03</v>
      </c>
      <c r="DC39">
        <f t="shared" si="16"/>
        <v>0</v>
      </c>
      <c r="DD39" t="s">
        <v>3</v>
      </c>
      <c r="DE39" t="s">
        <v>3</v>
      </c>
      <c r="DF39">
        <f t="shared" si="0"/>
        <v>0.33</v>
      </c>
      <c r="DG39">
        <f t="shared" si="1"/>
        <v>0</v>
      </c>
      <c r="DH39">
        <f t="shared" si="2"/>
        <v>0</v>
      </c>
      <c r="DI39">
        <f t="shared" si="3"/>
        <v>0</v>
      </c>
      <c r="DJ39">
        <f>DF39</f>
        <v>0.33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ROW(Source!A39)</f>
        <v>39</v>
      </c>
      <c r="B40">
        <v>63640748</v>
      </c>
      <c r="C40">
        <v>63408151</v>
      </c>
      <c r="D40">
        <v>63428788</v>
      </c>
      <c r="E40">
        <v>1</v>
      </c>
      <c r="F40">
        <v>1</v>
      </c>
      <c r="G40">
        <v>16536011</v>
      </c>
      <c r="H40">
        <v>3</v>
      </c>
      <c r="I40" t="s">
        <v>345</v>
      </c>
      <c r="J40" t="s">
        <v>346</v>
      </c>
      <c r="K40" t="s">
        <v>347</v>
      </c>
      <c r="L40">
        <v>1296</v>
      </c>
      <c r="N40">
        <v>1002</v>
      </c>
      <c r="O40" t="s">
        <v>348</v>
      </c>
      <c r="P40" t="s">
        <v>348</v>
      </c>
      <c r="Q40">
        <v>1</v>
      </c>
      <c r="W40">
        <v>0</v>
      </c>
      <c r="X40">
        <v>-1868561451</v>
      </c>
      <c r="Y40">
        <f t="shared" si="14"/>
        <v>3.0000000000000001E-3</v>
      </c>
      <c r="AA40">
        <v>16702.72</v>
      </c>
      <c r="AB40">
        <v>0</v>
      </c>
      <c r="AC40">
        <v>0</v>
      </c>
      <c r="AD40">
        <v>0</v>
      </c>
      <c r="AE40">
        <v>16702.72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1</v>
      </c>
      <c r="AP40">
        <v>1</v>
      </c>
      <c r="AQ40">
        <v>0</v>
      </c>
      <c r="AR40">
        <v>0</v>
      </c>
      <c r="AS40" t="s">
        <v>3</v>
      </c>
      <c r="AT40">
        <v>3.0000000000000001E-3</v>
      </c>
      <c r="AU40" t="s">
        <v>3</v>
      </c>
      <c r="AV40">
        <v>0</v>
      </c>
      <c r="AW40">
        <v>2</v>
      </c>
      <c r="AX40">
        <v>63640787</v>
      </c>
      <c r="AY40">
        <v>1</v>
      </c>
      <c r="AZ40">
        <v>0</v>
      </c>
      <c r="BA40">
        <v>40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V40">
        <v>0</v>
      </c>
      <c r="CW40">
        <v>0</v>
      </c>
      <c r="CX40">
        <f>ROUND(Y40*Source!I39,9)</f>
        <v>3.3000000000000002E-2</v>
      </c>
      <c r="CY40">
        <f>AA40</f>
        <v>16702.72</v>
      </c>
      <c r="CZ40">
        <f>AE40</f>
        <v>16702.72</v>
      </c>
      <c r="DA40">
        <f>AI40</f>
        <v>1</v>
      </c>
      <c r="DB40">
        <f t="shared" si="15"/>
        <v>50.11</v>
      </c>
      <c r="DC40">
        <f t="shared" si="16"/>
        <v>0</v>
      </c>
      <c r="DD40" t="s">
        <v>3</v>
      </c>
      <c r="DE40" t="s">
        <v>3</v>
      </c>
      <c r="DF40">
        <f t="shared" si="0"/>
        <v>551.19000000000005</v>
      </c>
      <c r="DG40">
        <f t="shared" si="1"/>
        <v>0</v>
      </c>
      <c r="DH40">
        <f t="shared" si="2"/>
        <v>0</v>
      </c>
      <c r="DI40">
        <f t="shared" si="3"/>
        <v>0</v>
      </c>
      <c r="DJ40">
        <f>DF40</f>
        <v>551.19000000000005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ROW(Source!A40)</f>
        <v>40</v>
      </c>
      <c r="B41">
        <v>63640748</v>
      </c>
      <c r="C41">
        <v>63408153</v>
      </c>
      <c r="D41">
        <v>63426486</v>
      </c>
      <c r="E41">
        <v>16536011</v>
      </c>
      <c r="F41">
        <v>1</v>
      </c>
      <c r="G41">
        <v>16536011</v>
      </c>
      <c r="H41">
        <v>1</v>
      </c>
      <c r="I41" t="s">
        <v>311</v>
      </c>
      <c r="J41" t="s">
        <v>3</v>
      </c>
      <c r="K41" t="s">
        <v>312</v>
      </c>
      <c r="L41">
        <v>1191</v>
      </c>
      <c r="N41">
        <v>1013</v>
      </c>
      <c r="O41" t="s">
        <v>313</v>
      </c>
      <c r="P41" t="s">
        <v>313</v>
      </c>
      <c r="Q41">
        <v>1</v>
      </c>
      <c r="W41">
        <v>0</v>
      </c>
      <c r="X41">
        <v>476480486</v>
      </c>
      <c r="Y41">
        <f t="shared" si="14"/>
        <v>0.26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1</v>
      </c>
      <c r="AP41">
        <v>1</v>
      </c>
      <c r="AQ41">
        <v>0</v>
      </c>
      <c r="AR41">
        <v>0</v>
      </c>
      <c r="AS41" t="s">
        <v>3</v>
      </c>
      <c r="AT41">
        <v>0.26</v>
      </c>
      <c r="AU41" t="s">
        <v>3</v>
      </c>
      <c r="AV41">
        <v>1</v>
      </c>
      <c r="AW41">
        <v>2</v>
      </c>
      <c r="AX41">
        <v>63640791</v>
      </c>
      <c r="AY41">
        <v>1</v>
      </c>
      <c r="AZ41">
        <v>0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U41">
        <f>ROUND(AT41*Source!I40*AH41*AL41,2)</f>
        <v>0</v>
      </c>
      <c r="CV41">
        <f>ROUND(Y41*Source!I40,9)</f>
        <v>0.78</v>
      </c>
      <c r="CW41">
        <v>0</v>
      </c>
      <c r="CX41">
        <f>ROUND(Y41*Source!I40,9)</f>
        <v>0.78</v>
      </c>
      <c r="CY41">
        <f>AD41</f>
        <v>0</v>
      </c>
      <c r="CZ41">
        <f>AH41</f>
        <v>0</v>
      </c>
      <c r="DA41">
        <f>AL41</f>
        <v>1</v>
      </c>
      <c r="DB41">
        <f t="shared" si="15"/>
        <v>0</v>
      </c>
      <c r="DC41">
        <f t="shared" si="16"/>
        <v>0</v>
      </c>
      <c r="DD41" t="s">
        <v>3</v>
      </c>
      <c r="DE41" t="s">
        <v>3</v>
      </c>
      <c r="DF41">
        <f t="shared" si="0"/>
        <v>0</v>
      </c>
      <c r="DG41">
        <f t="shared" si="1"/>
        <v>0</v>
      </c>
      <c r="DH41">
        <f t="shared" si="2"/>
        <v>0</v>
      </c>
      <c r="DI41">
        <f t="shared" si="3"/>
        <v>0</v>
      </c>
      <c r="DJ41">
        <f>DI41</f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ROW(Source!A40)</f>
        <v>40</v>
      </c>
      <c r="B42">
        <v>63640748</v>
      </c>
      <c r="C42">
        <v>63408153</v>
      </c>
      <c r="D42">
        <v>63430355</v>
      </c>
      <c r="E42">
        <v>1</v>
      </c>
      <c r="F42">
        <v>1</v>
      </c>
      <c r="G42">
        <v>16536011</v>
      </c>
      <c r="H42">
        <v>3</v>
      </c>
      <c r="I42" t="s">
        <v>322</v>
      </c>
      <c r="J42" t="s">
        <v>323</v>
      </c>
      <c r="K42" t="s">
        <v>324</v>
      </c>
      <c r="L42">
        <v>1346</v>
      </c>
      <c r="N42">
        <v>1009</v>
      </c>
      <c r="O42" t="s">
        <v>317</v>
      </c>
      <c r="P42" t="s">
        <v>317</v>
      </c>
      <c r="Q42">
        <v>1</v>
      </c>
      <c r="W42">
        <v>0</v>
      </c>
      <c r="X42">
        <v>2000218418</v>
      </c>
      <c r="Y42">
        <f t="shared" si="14"/>
        <v>6.0000000000000001E-3</v>
      </c>
      <c r="AA42">
        <v>29.6</v>
      </c>
      <c r="AB42">
        <v>0</v>
      </c>
      <c r="AC42">
        <v>0</v>
      </c>
      <c r="AD42">
        <v>0</v>
      </c>
      <c r="AE42">
        <v>29.6</v>
      </c>
      <c r="AF42">
        <v>0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1</v>
      </c>
      <c r="AP42">
        <v>1</v>
      </c>
      <c r="AQ42">
        <v>0</v>
      </c>
      <c r="AR42">
        <v>0</v>
      </c>
      <c r="AS42" t="s">
        <v>3</v>
      </c>
      <c r="AT42">
        <v>6.0000000000000001E-3</v>
      </c>
      <c r="AU42" t="s">
        <v>3</v>
      </c>
      <c r="AV42">
        <v>0</v>
      </c>
      <c r="AW42">
        <v>2</v>
      </c>
      <c r="AX42">
        <v>63640792</v>
      </c>
      <c r="AY42">
        <v>1</v>
      </c>
      <c r="AZ42">
        <v>0</v>
      </c>
      <c r="BA42">
        <v>42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V42">
        <v>0</v>
      </c>
      <c r="CW42">
        <v>0</v>
      </c>
      <c r="CX42">
        <f>ROUND(Y42*Source!I40,9)</f>
        <v>1.7999999999999999E-2</v>
      </c>
      <c r="CY42">
        <f>AA42</f>
        <v>29.6</v>
      </c>
      <c r="CZ42">
        <f>AE42</f>
        <v>29.6</v>
      </c>
      <c r="DA42">
        <f>AI42</f>
        <v>1</v>
      </c>
      <c r="DB42">
        <f t="shared" si="15"/>
        <v>0.18</v>
      </c>
      <c r="DC42">
        <f t="shared" si="16"/>
        <v>0</v>
      </c>
      <c r="DD42" t="s">
        <v>3</v>
      </c>
      <c r="DE42" t="s">
        <v>3</v>
      </c>
      <c r="DF42">
        <f t="shared" si="0"/>
        <v>0.53</v>
      </c>
      <c r="DG42">
        <f t="shared" si="1"/>
        <v>0</v>
      </c>
      <c r="DH42">
        <f t="shared" si="2"/>
        <v>0</v>
      </c>
      <c r="DI42">
        <f t="shared" si="3"/>
        <v>0</v>
      </c>
      <c r="DJ42">
        <f>DF42</f>
        <v>0.53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ROW(Source!A40)</f>
        <v>40</v>
      </c>
      <c r="B43">
        <v>63640748</v>
      </c>
      <c r="C43">
        <v>63408153</v>
      </c>
      <c r="D43">
        <v>63428788</v>
      </c>
      <c r="E43">
        <v>1</v>
      </c>
      <c r="F43">
        <v>1</v>
      </c>
      <c r="G43">
        <v>16536011</v>
      </c>
      <c r="H43">
        <v>3</v>
      </c>
      <c r="I43" t="s">
        <v>345</v>
      </c>
      <c r="J43" t="s">
        <v>346</v>
      </c>
      <c r="K43" t="s">
        <v>347</v>
      </c>
      <c r="L43">
        <v>1296</v>
      </c>
      <c r="N43">
        <v>1002</v>
      </c>
      <c r="O43" t="s">
        <v>348</v>
      </c>
      <c r="P43" t="s">
        <v>348</v>
      </c>
      <c r="Q43">
        <v>1</v>
      </c>
      <c r="W43">
        <v>0</v>
      </c>
      <c r="X43">
        <v>-1868561451</v>
      </c>
      <c r="Y43">
        <f t="shared" si="14"/>
        <v>3.0000000000000001E-3</v>
      </c>
      <c r="AA43">
        <v>16702.72</v>
      </c>
      <c r="AB43">
        <v>0</v>
      </c>
      <c r="AC43">
        <v>0</v>
      </c>
      <c r="AD43">
        <v>0</v>
      </c>
      <c r="AE43">
        <v>16702.72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-2</v>
      </c>
      <c r="AN43">
        <v>0</v>
      </c>
      <c r="AO43">
        <v>1</v>
      </c>
      <c r="AP43">
        <v>1</v>
      </c>
      <c r="AQ43">
        <v>0</v>
      </c>
      <c r="AR43">
        <v>0</v>
      </c>
      <c r="AS43" t="s">
        <v>3</v>
      </c>
      <c r="AT43">
        <v>3.0000000000000001E-3</v>
      </c>
      <c r="AU43" t="s">
        <v>3</v>
      </c>
      <c r="AV43">
        <v>0</v>
      </c>
      <c r="AW43">
        <v>2</v>
      </c>
      <c r="AX43">
        <v>63640793</v>
      </c>
      <c r="AY43">
        <v>1</v>
      </c>
      <c r="AZ43">
        <v>0</v>
      </c>
      <c r="BA43">
        <v>43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ROUND(Y43*Source!I40,9)</f>
        <v>8.9999999999999993E-3</v>
      </c>
      <c r="CY43">
        <f>AA43</f>
        <v>16702.72</v>
      </c>
      <c r="CZ43">
        <f>AE43</f>
        <v>16702.72</v>
      </c>
      <c r="DA43">
        <f>AI43</f>
        <v>1</v>
      </c>
      <c r="DB43">
        <f t="shared" si="15"/>
        <v>50.11</v>
      </c>
      <c r="DC43">
        <f t="shared" si="16"/>
        <v>0</v>
      </c>
      <c r="DD43" t="s">
        <v>3</v>
      </c>
      <c r="DE43" t="s">
        <v>3</v>
      </c>
      <c r="DF43">
        <f t="shared" si="0"/>
        <v>150.32</v>
      </c>
      <c r="DG43">
        <f t="shared" si="1"/>
        <v>0</v>
      </c>
      <c r="DH43">
        <f t="shared" si="2"/>
        <v>0</v>
      </c>
      <c r="DI43">
        <f t="shared" si="3"/>
        <v>0</v>
      </c>
      <c r="DJ43">
        <f>DF43</f>
        <v>150.32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ROW(Source!A41)</f>
        <v>41</v>
      </c>
      <c r="B44">
        <v>63640748</v>
      </c>
      <c r="C44">
        <v>63408154</v>
      </c>
      <c r="D44">
        <v>63426486</v>
      </c>
      <c r="E44">
        <v>16536011</v>
      </c>
      <c r="F44">
        <v>1</v>
      </c>
      <c r="G44">
        <v>16536011</v>
      </c>
      <c r="H44">
        <v>1</v>
      </c>
      <c r="I44" t="s">
        <v>311</v>
      </c>
      <c r="J44" t="s">
        <v>3</v>
      </c>
      <c r="K44" t="s">
        <v>312</v>
      </c>
      <c r="L44">
        <v>1191</v>
      </c>
      <c r="N44">
        <v>1013</v>
      </c>
      <c r="O44" t="s">
        <v>313</v>
      </c>
      <c r="P44" t="s">
        <v>313</v>
      </c>
      <c r="Q44">
        <v>1</v>
      </c>
      <c r="W44">
        <v>0</v>
      </c>
      <c r="X44">
        <v>476480486</v>
      </c>
      <c r="Y44">
        <f t="shared" si="14"/>
        <v>0.54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-2</v>
      </c>
      <c r="AN44">
        <v>0</v>
      </c>
      <c r="AO44">
        <v>1</v>
      </c>
      <c r="AP44">
        <v>1</v>
      </c>
      <c r="AQ44">
        <v>0</v>
      </c>
      <c r="AR44">
        <v>0</v>
      </c>
      <c r="AS44" t="s">
        <v>3</v>
      </c>
      <c r="AT44">
        <v>0.54</v>
      </c>
      <c r="AU44" t="s">
        <v>3</v>
      </c>
      <c r="AV44">
        <v>1</v>
      </c>
      <c r="AW44">
        <v>2</v>
      </c>
      <c r="AX44">
        <v>63640794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U44">
        <f>ROUND(AT44*Source!I41*AH44*AL44,2)</f>
        <v>0</v>
      </c>
      <c r="CV44">
        <f>ROUND(Y44*Source!I41,9)</f>
        <v>2.7</v>
      </c>
      <c r="CW44">
        <v>0</v>
      </c>
      <c r="CX44">
        <f>ROUND(Y44*Source!I41,9)</f>
        <v>2.7</v>
      </c>
      <c r="CY44">
        <f>AD44</f>
        <v>0</v>
      </c>
      <c r="CZ44">
        <f>AH44</f>
        <v>0</v>
      </c>
      <c r="DA44">
        <f>AL44</f>
        <v>1</v>
      </c>
      <c r="DB44">
        <f t="shared" si="15"/>
        <v>0</v>
      </c>
      <c r="DC44">
        <f t="shared" si="16"/>
        <v>0</v>
      </c>
      <c r="DD44" t="s">
        <v>3</v>
      </c>
      <c r="DE44" t="s">
        <v>3</v>
      </c>
      <c r="DF44">
        <f t="shared" si="0"/>
        <v>0</v>
      </c>
      <c r="DG44">
        <f t="shared" si="1"/>
        <v>0</v>
      </c>
      <c r="DH44">
        <f t="shared" si="2"/>
        <v>0</v>
      </c>
      <c r="DI44">
        <f t="shared" si="3"/>
        <v>0</v>
      </c>
      <c r="DJ44">
        <f>DI44</f>
        <v>0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ROW(Source!A41)</f>
        <v>41</v>
      </c>
      <c r="B45">
        <v>63640748</v>
      </c>
      <c r="C45">
        <v>63408154</v>
      </c>
      <c r="D45">
        <v>63430355</v>
      </c>
      <c r="E45">
        <v>1</v>
      </c>
      <c r="F45">
        <v>1</v>
      </c>
      <c r="G45">
        <v>16536011</v>
      </c>
      <c r="H45">
        <v>3</v>
      </c>
      <c r="I45" t="s">
        <v>322</v>
      </c>
      <c r="J45" t="s">
        <v>323</v>
      </c>
      <c r="K45" t="s">
        <v>324</v>
      </c>
      <c r="L45">
        <v>1346</v>
      </c>
      <c r="N45">
        <v>1009</v>
      </c>
      <c r="O45" t="s">
        <v>317</v>
      </c>
      <c r="P45" t="s">
        <v>317</v>
      </c>
      <c r="Q45">
        <v>1</v>
      </c>
      <c r="W45">
        <v>0</v>
      </c>
      <c r="X45">
        <v>2000218418</v>
      </c>
      <c r="Y45">
        <f t="shared" si="14"/>
        <v>1E-3</v>
      </c>
      <c r="AA45">
        <v>29.6</v>
      </c>
      <c r="AB45">
        <v>0</v>
      </c>
      <c r="AC45">
        <v>0</v>
      </c>
      <c r="AD45">
        <v>0</v>
      </c>
      <c r="AE45">
        <v>29.6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1</v>
      </c>
      <c r="AP45">
        <v>1</v>
      </c>
      <c r="AQ45">
        <v>0</v>
      </c>
      <c r="AR45">
        <v>0</v>
      </c>
      <c r="AS45" t="s">
        <v>3</v>
      </c>
      <c r="AT45">
        <v>1E-3</v>
      </c>
      <c r="AU45" t="s">
        <v>3</v>
      </c>
      <c r="AV45">
        <v>0</v>
      </c>
      <c r="AW45">
        <v>2</v>
      </c>
      <c r="AX45">
        <v>63640795</v>
      </c>
      <c r="AY45">
        <v>1</v>
      </c>
      <c r="AZ45">
        <v>0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V45">
        <v>0</v>
      </c>
      <c r="CW45">
        <v>0</v>
      </c>
      <c r="CX45">
        <f>ROUND(Y45*Source!I41,9)</f>
        <v>5.0000000000000001E-3</v>
      </c>
      <c r="CY45">
        <f>AA45</f>
        <v>29.6</v>
      </c>
      <c r="CZ45">
        <f>AE45</f>
        <v>29.6</v>
      </c>
      <c r="DA45">
        <f>AI45</f>
        <v>1</v>
      </c>
      <c r="DB45">
        <f t="shared" si="15"/>
        <v>0.03</v>
      </c>
      <c r="DC45">
        <f t="shared" si="16"/>
        <v>0</v>
      </c>
      <c r="DD45" t="s">
        <v>3</v>
      </c>
      <c r="DE45" t="s">
        <v>3</v>
      </c>
      <c r="DF45">
        <f t="shared" si="0"/>
        <v>0.15</v>
      </c>
      <c r="DG45">
        <f t="shared" si="1"/>
        <v>0</v>
      </c>
      <c r="DH45">
        <f t="shared" si="2"/>
        <v>0</v>
      </c>
      <c r="DI45">
        <f t="shared" si="3"/>
        <v>0</v>
      </c>
      <c r="DJ45">
        <f>DF45</f>
        <v>0.15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ROW(Source!A41)</f>
        <v>41</v>
      </c>
      <c r="B46">
        <v>63640748</v>
      </c>
      <c r="C46">
        <v>63408154</v>
      </c>
      <c r="D46">
        <v>63428788</v>
      </c>
      <c r="E46">
        <v>1</v>
      </c>
      <c r="F46">
        <v>1</v>
      </c>
      <c r="G46">
        <v>16536011</v>
      </c>
      <c r="H46">
        <v>3</v>
      </c>
      <c r="I46" t="s">
        <v>345</v>
      </c>
      <c r="J46" t="s">
        <v>346</v>
      </c>
      <c r="K46" t="s">
        <v>347</v>
      </c>
      <c r="L46">
        <v>1296</v>
      </c>
      <c r="N46">
        <v>1002</v>
      </c>
      <c r="O46" t="s">
        <v>348</v>
      </c>
      <c r="P46" t="s">
        <v>348</v>
      </c>
      <c r="Q46">
        <v>1</v>
      </c>
      <c r="W46">
        <v>0</v>
      </c>
      <c r="X46">
        <v>-1868561451</v>
      </c>
      <c r="Y46">
        <f t="shared" si="14"/>
        <v>3.0000000000000001E-3</v>
      </c>
      <c r="AA46">
        <v>16702.72</v>
      </c>
      <c r="AB46">
        <v>0</v>
      </c>
      <c r="AC46">
        <v>0</v>
      </c>
      <c r="AD46">
        <v>0</v>
      </c>
      <c r="AE46">
        <v>16702.72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1</v>
      </c>
      <c r="AP46">
        <v>1</v>
      </c>
      <c r="AQ46">
        <v>0</v>
      </c>
      <c r="AR46">
        <v>0</v>
      </c>
      <c r="AS46" t="s">
        <v>3</v>
      </c>
      <c r="AT46">
        <v>3.0000000000000001E-3</v>
      </c>
      <c r="AU46" t="s">
        <v>3</v>
      </c>
      <c r="AV46">
        <v>0</v>
      </c>
      <c r="AW46">
        <v>2</v>
      </c>
      <c r="AX46">
        <v>63640796</v>
      </c>
      <c r="AY46">
        <v>1</v>
      </c>
      <c r="AZ46">
        <v>0</v>
      </c>
      <c r="BA46">
        <v>46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V46">
        <v>0</v>
      </c>
      <c r="CW46">
        <v>0</v>
      </c>
      <c r="CX46">
        <f>ROUND(Y46*Source!I41,9)</f>
        <v>1.4999999999999999E-2</v>
      </c>
      <c r="CY46">
        <f>AA46</f>
        <v>16702.72</v>
      </c>
      <c r="CZ46">
        <f>AE46</f>
        <v>16702.72</v>
      </c>
      <c r="DA46">
        <f>AI46</f>
        <v>1</v>
      </c>
      <c r="DB46">
        <f t="shared" si="15"/>
        <v>50.11</v>
      </c>
      <c r="DC46">
        <f t="shared" si="16"/>
        <v>0</v>
      </c>
      <c r="DD46" t="s">
        <v>3</v>
      </c>
      <c r="DE46" t="s">
        <v>3</v>
      </c>
      <c r="DF46">
        <f t="shared" si="0"/>
        <v>250.54</v>
      </c>
      <c r="DG46">
        <f t="shared" si="1"/>
        <v>0</v>
      </c>
      <c r="DH46">
        <f t="shared" si="2"/>
        <v>0</v>
      </c>
      <c r="DI46">
        <f t="shared" si="3"/>
        <v>0</v>
      </c>
      <c r="DJ46">
        <f>DF46</f>
        <v>250.54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ROW(Source!A42)</f>
        <v>42</v>
      </c>
      <c r="B47">
        <v>63640748</v>
      </c>
      <c r="C47">
        <v>63408157</v>
      </c>
      <c r="D47">
        <v>63426486</v>
      </c>
      <c r="E47">
        <v>16536011</v>
      </c>
      <c r="F47">
        <v>1</v>
      </c>
      <c r="G47">
        <v>16536011</v>
      </c>
      <c r="H47">
        <v>1</v>
      </c>
      <c r="I47" t="s">
        <v>311</v>
      </c>
      <c r="J47" t="s">
        <v>3</v>
      </c>
      <c r="K47" t="s">
        <v>312</v>
      </c>
      <c r="L47">
        <v>1191</v>
      </c>
      <c r="N47">
        <v>1013</v>
      </c>
      <c r="O47" t="s">
        <v>313</v>
      </c>
      <c r="P47" t="s">
        <v>313</v>
      </c>
      <c r="Q47">
        <v>1</v>
      </c>
      <c r="W47">
        <v>0</v>
      </c>
      <c r="X47">
        <v>476480486</v>
      </c>
      <c r="Y47">
        <f t="shared" si="14"/>
        <v>0.36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-2</v>
      </c>
      <c r="AN47">
        <v>0</v>
      </c>
      <c r="AO47">
        <v>1</v>
      </c>
      <c r="AP47">
        <v>1</v>
      </c>
      <c r="AQ47">
        <v>0</v>
      </c>
      <c r="AR47">
        <v>0</v>
      </c>
      <c r="AS47" t="s">
        <v>3</v>
      </c>
      <c r="AT47">
        <v>0.36</v>
      </c>
      <c r="AU47" t="s">
        <v>3</v>
      </c>
      <c r="AV47">
        <v>1</v>
      </c>
      <c r="AW47">
        <v>2</v>
      </c>
      <c r="AX47">
        <v>63640807</v>
      </c>
      <c r="AY47">
        <v>1</v>
      </c>
      <c r="AZ47">
        <v>0</v>
      </c>
      <c r="BA47">
        <v>47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U47">
        <f>ROUND(AT47*Source!I42*AH47*AL47,2)</f>
        <v>0</v>
      </c>
      <c r="CV47">
        <f>ROUND(Y47*Source!I42,9)</f>
        <v>1.1160000000000001</v>
      </c>
      <c r="CW47">
        <v>0</v>
      </c>
      <c r="CX47">
        <f>ROUND(Y47*Source!I42,9)</f>
        <v>1.1160000000000001</v>
      </c>
      <c r="CY47">
        <f>AD47</f>
        <v>0</v>
      </c>
      <c r="CZ47">
        <f>AH47</f>
        <v>0</v>
      </c>
      <c r="DA47">
        <f>AL47</f>
        <v>1</v>
      </c>
      <c r="DB47">
        <f t="shared" si="15"/>
        <v>0</v>
      </c>
      <c r="DC47">
        <f t="shared" si="16"/>
        <v>0</v>
      </c>
      <c r="DD47" t="s">
        <v>3</v>
      </c>
      <c r="DE47" t="s">
        <v>3</v>
      </c>
      <c r="DF47">
        <f t="shared" si="0"/>
        <v>0</v>
      </c>
      <c r="DG47">
        <f t="shared" si="1"/>
        <v>0</v>
      </c>
      <c r="DH47">
        <f t="shared" si="2"/>
        <v>0</v>
      </c>
      <c r="DI47">
        <f t="shared" si="3"/>
        <v>0</v>
      </c>
      <c r="DJ47">
        <f>DI47</f>
        <v>0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ROW(Source!A42)</f>
        <v>42</v>
      </c>
      <c r="B48">
        <v>63640748</v>
      </c>
      <c r="C48">
        <v>63408157</v>
      </c>
      <c r="D48">
        <v>63430350</v>
      </c>
      <c r="E48">
        <v>1</v>
      </c>
      <c r="F48">
        <v>1</v>
      </c>
      <c r="G48">
        <v>16536011</v>
      </c>
      <c r="H48">
        <v>3</v>
      </c>
      <c r="I48" t="s">
        <v>318</v>
      </c>
      <c r="J48" t="s">
        <v>319</v>
      </c>
      <c r="K48" t="s">
        <v>320</v>
      </c>
      <c r="L48">
        <v>1327</v>
      </c>
      <c r="N48">
        <v>1005</v>
      </c>
      <c r="O48" t="s">
        <v>321</v>
      </c>
      <c r="P48" t="s">
        <v>321</v>
      </c>
      <c r="Q48">
        <v>1</v>
      </c>
      <c r="W48">
        <v>0</v>
      </c>
      <c r="X48">
        <v>443123811</v>
      </c>
      <c r="Y48">
        <f t="shared" si="14"/>
        <v>0.05</v>
      </c>
      <c r="AA48">
        <v>41.89</v>
      </c>
      <c r="AB48">
        <v>0</v>
      </c>
      <c r="AC48">
        <v>0</v>
      </c>
      <c r="AD48">
        <v>0</v>
      </c>
      <c r="AE48">
        <v>41.89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-2</v>
      </c>
      <c r="AN48">
        <v>0</v>
      </c>
      <c r="AO48">
        <v>1</v>
      </c>
      <c r="AP48">
        <v>1</v>
      </c>
      <c r="AQ48">
        <v>0</v>
      </c>
      <c r="AR48">
        <v>0</v>
      </c>
      <c r="AS48" t="s">
        <v>3</v>
      </c>
      <c r="AT48">
        <v>0.05</v>
      </c>
      <c r="AU48" t="s">
        <v>3</v>
      </c>
      <c r="AV48">
        <v>0</v>
      </c>
      <c r="AW48">
        <v>2</v>
      </c>
      <c r="AX48">
        <v>63640808</v>
      </c>
      <c r="AY48">
        <v>1</v>
      </c>
      <c r="AZ48">
        <v>0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V48">
        <v>0</v>
      </c>
      <c r="CW48">
        <v>0</v>
      </c>
      <c r="CX48">
        <f>ROUND(Y48*Source!I42,9)</f>
        <v>0.155</v>
      </c>
      <c r="CY48">
        <f>AA48</f>
        <v>41.89</v>
      </c>
      <c r="CZ48">
        <f>AE48</f>
        <v>41.89</v>
      </c>
      <c r="DA48">
        <f>AI48</f>
        <v>1</v>
      </c>
      <c r="DB48">
        <f t="shared" si="15"/>
        <v>2.09</v>
      </c>
      <c r="DC48">
        <f t="shared" si="16"/>
        <v>0</v>
      </c>
      <c r="DD48" t="s">
        <v>3</v>
      </c>
      <c r="DE48" t="s">
        <v>3</v>
      </c>
      <c r="DF48">
        <f t="shared" si="0"/>
        <v>6.49</v>
      </c>
      <c r="DG48">
        <f t="shared" si="1"/>
        <v>0</v>
      </c>
      <c r="DH48">
        <f t="shared" si="2"/>
        <v>0</v>
      </c>
      <c r="DI48">
        <f t="shared" si="3"/>
        <v>0</v>
      </c>
      <c r="DJ48">
        <f>DF48</f>
        <v>6.49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ROW(Source!A42)</f>
        <v>42</v>
      </c>
      <c r="B49">
        <v>63640748</v>
      </c>
      <c r="C49">
        <v>63408157</v>
      </c>
      <c r="D49">
        <v>63430355</v>
      </c>
      <c r="E49">
        <v>1</v>
      </c>
      <c r="F49">
        <v>1</v>
      </c>
      <c r="G49">
        <v>16536011</v>
      </c>
      <c r="H49">
        <v>3</v>
      </c>
      <c r="I49" t="s">
        <v>322</v>
      </c>
      <c r="J49" t="s">
        <v>323</v>
      </c>
      <c r="K49" t="s">
        <v>324</v>
      </c>
      <c r="L49">
        <v>1346</v>
      </c>
      <c r="N49">
        <v>1009</v>
      </c>
      <c r="O49" t="s">
        <v>317</v>
      </c>
      <c r="P49" t="s">
        <v>317</v>
      </c>
      <c r="Q49">
        <v>1</v>
      </c>
      <c r="W49">
        <v>0</v>
      </c>
      <c r="X49">
        <v>2000218418</v>
      </c>
      <c r="Y49">
        <f t="shared" si="14"/>
        <v>0.05</v>
      </c>
      <c r="AA49">
        <v>29.6</v>
      </c>
      <c r="AB49">
        <v>0</v>
      </c>
      <c r="AC49">
        <v>0</v>
      </c>
      <c r="AD49">
        <v>0</v>
      </c>
      <c r="AE49">
        <v>29.6</v>
      </c>
      <c r="AF49">
        <v>0</v>
      </c>
      <c r="AG49">
        <v>0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1</v>
      </c>
      <c r="AP49">
        <v>1</v>
      </c>
      <c r="AQ49">
        <v>0</v>
      </c>
      <c r="AR49">
        <v>0</v>
      </c>
      <c r="AS49" t="s">
        <v>3</v>
      </c>
      <c r="AT49">
        <v>0.05</v>
      </c>
      <c r="AU49" t="s">
        <v>3</v>
      </c>
      <c r="AV49">
        <v>0</v>
      </c>
      <c r="AW49">
        <v>2</v>
      </c>
      <c r="AX49">
        <v>63640809</v>
      </c>
      <c r="AY49">
        <v>1</v>
      </c>
      <c r="AZ49">
        <v>0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V49">
        <v>0</v>
      </c>
      <c r="CW49">
        <v>0</v>
      </c>
      <c r="CX49">
        <f>ROUND(Y49*Source!I42,9)</f>
        <v>0.155</v>
      </c>
      <c r="CY49">
        <f>AA49</f>
        <v>29.6</v>
      </c>
      <c r="CZ49">
        <f>AE49</f>
        <v>29.6</v>
      </c>
      <c r="DA49">
        <f>AI49</f>
        <v>1</v>
      </c>
      <c r="DB49">
        <f t="shared" si="15"/>
        <v>1.48</v>
      </c>
      <c r="DC49">
        <f t="shared" si="16"/>
        <v>0</v>
      </c>
      <c r="DD49" t="s">
        <v>3</v>
      </c>
      <c r="DE49" t="s">
        <v>3</v>
      </c>
      <c r="DF49">
        <f t="shared" si="0"/>
        <v>4.59</v>
      </c>
      <c r="DG49">
        <f t="shared" si="1"/>
        <v>0</v>
      </c>
      <c r="DH49">
        <f t="shared" si="2"/>
        <v>0</v>
      </c>
      <c r="DI49">
        <f t="shared" si="3"/>
        <v>0</v>
      </c>
      <c r="DJ49">
        <f>DF49</f>
        <v>4.59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ROW(Source!A48)</f>
        <v>48</v>
      </c>
      <c r="B50">
        <v>63640748</v>
      </c>
      <c r="C50">
        <v>63408216</v>
      </c>
      <c r="D50">
        <v>63426486</v>
      </c>
      <c r="E50">
        <v>16536011</v>
      </c>
      <c r="F50">
        <v>1</v>
      </c>
      <c r="G50">
        <v>16536011</v>
      </c>
      <c r="H50">
        <v>1</v>
      </c>
      <c r="I50" t="s">
        <v>311</v>
      </c>
      <c r="J50" t="s">
        <v>3</v>
      </c>
      <c r="K50" t="s">
        <v>312</v>
      </c>
      <c r="L50">
        <v>1191</v>
      </c>
      <c r="N50">
        <v>1013</v>
      </c>
      <c r="O50" t="s">
        <v>313</v>
      </c>
      <c r="P50" t="s">
        <v>313</v>
      </c>
      <c r="Q50">
        <v>1</v>
      </c>
      <c r="W50">
        <v>0</v>
      </c>
      <c r="X50">
        <v>476480486</v>
      </c>
      <c r="Y50">
        <f t="shared" si="14"/>
        <v>0.54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-2</v>
      </c>
      <c r="AN50">
        <v>0</v>
      </c>
      <c r="AO50">
        <v>1</v>
      </c>
      <c r="AP50">
        <v>1</v>
      </c>
      <c r="AQ50">
        <v>0</v>
      </c>
      <c r="AR50">
        <v>0</v>
      </c>
      <c r="AS50" t="s">
        <v>3</v>
      </c>
      <c r="AT50">
        <v>0.54</v>
      </c>
      <c r="AU50" t="s">
        <v>3</v>
      </c>
      <c r="AV50">
        <v>1</v>
      </c>
      <c r="AW50">
        <v>2</v>
      </c>
      <c r="AX50">
        <v>63640810</v>
      </c>
      <c r="AY50">
        <v>1</v>
      </c>
      <c r="AZ50">
        <v>0</v>
      </c>
      <c r="BA50">
        <v>50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U50">
        <f>ROUND(AT50*Source!I48*AH50*AL50,2)</f>
        <v>0</v>
      </c>
      <c r="CV50">
        <f>ROUND(Y50*Source!I48,9)</f>
        <v>2.16</v>
      </c>
      <c r="CW50">
        <v>0</v>
      </c>
      <c r="CX50">
        <f>ROUND(Y50*Source!I48,9)</f>
        <v>2.16</v>
      </c>
      <c r="CY50">
        <f>AD50</f>
        <v>0</v>
      </c>
      <c r="CZ50">
        <f>AH50</f>
        <v>0</v>
      </c>
      <c r="DA50">
        <f>AL50</f>
        <v>1</v>
      </c>
      <c r="DB50">
        <f t="shared" si="15"/>
        <v>0</v>
      </c>
      <c r="DC50">
        <f t="shared" si="16"/>
        <v>0</v>
      </c>
      <c r="DD50" t="s">
        <v>3</v>
      </c>
      <c r="DE50" t="s">
        <v>3</v>
      </c>
      <c r="DF50">
        <f t="shared" si="0"/>
        <v>0</v>
      </c>
      <c r="DG50">
        <f t="shared" si="1"/>
        <v>0</v>
      </c>
      <c r="DH50">
        <f t="shared" si="2"/>
        <v>0</v>
      </c>
      <c r="DI50">
        <f t="shared" si="3"/>
        <v>0</v>
      </c>
      <c r="DJ50">
        <f>DI50</f>
        <v>0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ROW(Source!A48)</f>
        <v>48</v>
      </c>
      <c r="B51">
        <v>63640748</v>
      </c>
      <c r="C51">
        <v>63408216</v>
      </c>
      <c r="D51">
        <v>63430355</v>
      </c>
      <c r="E51">
        <v>1</v>
      </c>
      <c r="F51">
        <v>1</v>
      </c>
      <c r="G51">
        <v>16536011</v>
      </c>
      <c r="H51">
        <v>3</v>
      </c>
      <c r="I51" t="s">
        <v>322</v>
      </c>
      <c r="J51" t="s">
        <v>323</v>
      </c>
      <c r="K51" t="s">
        <v>324</v>
      </c>
      <c r="L51">
        <v>1346</v>
      </c>
      <c r="N51">
        <v>1009</v>
      </c>
      <c r="O51" t="s">
        <v>317</v>
      </c>
      <c r="P51" t="s">
        <v>317</v>
      </c>
      <c r="Q51">
        <v>1</v>
      </c>
      <c r="W51">
        <v>0</v>
      </c>
      <c r="X51">
        <v>2000218418</v>
      </c>
      <c r="Y51">
        <f t="shared" si="14"/>
        <v>1E-3</v>
      </c>
      <c r="AA51">
        <v>29.6</v>
      </c>
      <c r="AB51">
        <v>0</v>
      </c>
      <c r="AC51">
        <v>0</v>
      </c>
      <c r="AD51">
        <v>0</v>
      </c>
      <c r="AE51">
        <v>29.6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-2</v>
      </c>
      <c r="AN51">
        <v>0</v>
      </c>
      <c r="AO51">
        <v>1</v>
      </c>
      <c r="AP51">
        <v>1</v>
      </c>
      <c r="AQ51">
        <v>0</v>
      </c>
      <c r="AR51">
        <v>0</v>
      </c>
      <c r="AS51" t="s">
        <v>3</v>
      </c>
      <c r="AT51">
        <v>1E-3</v>
      </c>
      <c r="AU51" t="s">
        <v>3</v>
      </c>
      <c r="AV51">
        <v>0</v>
      </c>
      <c r="AW51">
        <v>2</v>
      </c>
      <c r="AX51">
        <v>63640811</v>
      </c>
      <c r="AY51">
        <v>1</v>
      </c>
      <c r="AZ51">
        <v>0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ROUND(Y51*Source!I48,9)</f>
        <v>4.0000000000000001E-3</v>
      </c>
      <c r="CY51">
        <f>AA51</f>
        <v>29.6</v>
      </c>
      <c r="CZ51">
        <f>AE51</f>
        <v>29.6</v>
      </c>
      <c r="DA51">
        <f>AI51</f>
        <v>1</v>
      </c>
      <c r="DB51">
        <f t="shared" si="15"/>
        <v>0.03</v>
      </c>
      <c r="DC51">
        <f t="shared" si="16"/>
        <v>0</v>
      </c>
      <c r="DD51" t="s">
        <v>3</v>
      </c>
      <c r="DE51" t="s">
        <v>3</v>
      </c>
      <c r="DF51">
        <f t="shared" si="0"/>
        <v>0.12</v>
      </c>
      <c r="DG51">
        <f t="shared" si="1"/>
        <v>0</v>
      </c>
      <c r="DH51">
        <f t="shared" si="2"/>
        <v>0</v>
      </c>
      <c r="DI51">
        <f t="shared" si="3"/>
        <v>0</v>
      </c>
      <c r="DJ51">
        <f>DF51</f>
        <v>0.12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ROW(Source!A48)</f>
        <v>48</v>
      </c>
      <c r="B52">
        <v>63640748</v>
      </c>
      <c r="C52">
        <v>63408216</v>
      </c>
      <c r="D52">
        <v>63428788</v>
      </c>
      <c r="E52">
        <v>1</v>
      </c>
      <c r="F52">
        <v>1</v>
      </c>
      <c r="G52">
        <v>16536011</v>
      </c>
      <c r="H52">
        <v>3</v>
      </c>
      <c r="I52" t="s">
        <v>345</v>
      </c>
      <c r="J52" t="s">
        <v>346</v>
      </c>
      <c r="K52" t="s">
        <v>347</v>
      </c>
      <c r="L52">
        <v>1296</v>
      </c>
      <c r="N52">
        <v>1002</v>
      </c>
      <c r="O52" t="s">
        <v>348</v>
      </c>
      <c r="P52" t="s">
        <v>348</v>
      </c>
      <c r="Q52">
        <v>1</v>
      </c>
      <c r="W52">
        <v>0</v>
      </c>
      <c r="X52">
        <v>-1868561451</v>
      </c>
      <c r="Y52">
        <f t="shared" si="14"/>
        <v>3.0000000000000001E-3</v>
      </c>
      <c r="AA52">
        <v>16702.72</v>
      </c>
      <c r="AB52">
        <v>0</v>
      </c>
      <c r="AC52">
        <v>0</v>
      </c>
      <c r="AD52">
        <v>0</v>
      </c>
      <c r="AE52">
        <v>16702.72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-2</v>
      </c>
      <c r="AN52">
        <v>0</v>
      </c>
      <c r="AO52">
        <v>1</v>
      </c>
      <c r="AP52">
        <v>1</v>
      </c>
      <c r="AQ52">
        <v>0</v>
      </c>
      <c r="AR52">
        <v>0</v>
      </c>
      <c r="AS52" t="s">
        <v>3</v>
      </c>
      <c r="AT52">
        <v>3.0000000000000001E-3</v>
      </c>
      <c r="AU52" t="s">
        <v>3</v>
      </c>
      <c r="AV52">
        <v>0</v>
      </c>
      <c r="AW52">
        <v>2</v>
      </c>
      <c r="AX52">
        <v>63640812</v>
      </c>
      <c r="AY52">
        <v>1</v>
      </c>
      <c r="AZ52">
        <v>0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v>0</v>
      </c>
      <c r="CX52">
        <f>ROUND(Y52*Source!I48,9)</f>
        <v>1.2E-2</v>
      </c>
      <c r="CY52">
        <f>AA52</f>
        <v>16702.72</v>
      </c>
      <c r="CZ52">
        <f>AE52</f>
        <v>16702.72</v>
      </c>
      <c r="DA52">
        <f>AI52</f>
        <v>1</v>
      </c>
      <c r="DB52">
        <f t="shared" si="15"/>
        <v>50.11</v>
      </c>
      <c r="DC52">
        <f t="shared" si="16"/>
        <v>0</v>
      </c>
      <c r="DD52" t="s">
        <v>3</v>
      </c>
      <c r="DE52" t="s">
        <v>3</v>
      </c>
      <c r="DF52">
        <f t="shared" si="0"/>
        <v>200.43</v>
      </c>
      <c r="DG52">
        <f t="shared" si="1"/>
        <v>0</v>
      </c>
      <c r="DH52">
        <f t="shared" si="2"/>
        <v>0</v>
      </c>
      <c r="DI52">
        <f t="shared" si="3"/>
        <v>0</v>
      </c>
      <c r="DJ52">
        <f>DF52</f>
        <v>200.43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ROW(Source!A49)</f>
        <v>49</v>
      </c>
      <c r="B53">
        <v>63640748</v>
      </c>
      <c r="C53">
        <v>63408217</v>
      </c>
      <c r="D53">
        <v>63426486</v>
      </c>
      <c r="E53">
        <v>16536011</v>
      </c>
      <c r="F53">
        <v>1</v>
      </c>
      <c r="G53">
        <v>16536011</v>
      </c>
      <c r="H53">
        <v>1</v>
      </c>
      <c r="I53" t="s">
        <v>311</v>
      </c>
      <c r="J53" t="s">
        <v>3</v>
      </c>
      <c r="K53" t="s">
        <v>312</v>
      </c>
      <c r="L53">
        <v>1191</v>
      </c>
      <c r="N53">
        <v>1013</v>
      </c>
      <c r="O53" t="s">
        <v>313</v>
      </c>
      <c r="P53" t="s">
        <v>313</v>
      </c>
      <c r="Q53">
        <v>1</v>
      </c>
      <c r="W53">
        <v>0</v>
      </c>
      <c r="X53">
        <v>476480486</v>
      </c>
      <c r="Y53">
        <f t="shared" si="14"/>
        <v>1.26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1</v>
      </c>
      <c r="AP53">
        <v>1</v>
      </c>
      <c r="AQ53">
        <v>0</v>
      </c>
      <c r="AR53">
        <v>0</v>
      </c>
      <c r="AS53" t="s">
        <v>3</v>
      </c>
      <c r="AT53">
        <v>1.26</v>
      </c>
      <c r="AU53" t="s">
        <v>3</v>
      </c>
      <c r="AV53">
        <v>1</v>
      </c>
      <c r="AW53">
        <v>2</v>
      </c>
      <c r="AX53">
        <v>63640813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U53">
        <f>ROUND(AT53*Source!I49*AH53*AL53,2)</f>
        <v>0</v>
      </c>
      <c r="CV53">
        <f>ROUND(Y53*Source!I49,9)</f>
        <v>2.52</v>
      </c>
      <c r="CW53">
        <v>0</v>
      </c>
      <c r="CX53">
        <f>ROUND(Y53*Source!I49,9)</f>
        <v>2.52</v>
      </c>
      <c r="CY53">
        <f>AD53</f>
        <v>0</v>
      </c>
      <c r="CZ53">
        <f>AH53</f>
        <v>0</v>
      </c>
      <c r="DA53">
        <f>AL53</f>
        <v>1</v>
      </c>
      <c r="DB53">
        <f t="shared" si="15"/>
        <v>0</v>
      </c>
      <c r="DC53">
        <f t="shared" si="16"/>
        <v>0</v>
      </c>
      <c r="DD53" t="s">
        <v>3</v>
      </c>
      <c r="DE53" t="s">
        <v>3</v>
      </c>
      <c r="DF53">
        <f t="shared" si="0"/>
        <v>0</v>
      </c>
      <c r="DG53">
        <f t="shared" si="1"/>
        <v>0</v>
      </c>
      <c r="DH53">
        <f t="shared" si="2"/>
        <v>0</v>
      </c>
      <c r="DI53">
        <f t="shared" si="3"/>
        <v>0</v>
      </c>
      <c r="DJ53">
        <f>DI53</f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ROW(Source!A49)</f>
        <v>49</v>
      </c>
      <c r="B54">
        <v>63640748</v>
      </c>
      <c r="C54">
        <v>63408217</v>
      </c>
      <c r="D54">
        <v>63430350</v>
      </c>
      <c r="E54">
        <v>1</v>
      </c>
      <c r="F54">
        <v>1</v>
      </c>
      <c r="G54">
        <v>16536011</v>
      </c>
      <c r="H54">
        <v>3</v>
      </c>
      <c r="I54" t="s">
        <v>318</v>
      </c>
      <c r="J54" t="s">
        <v>319</v>
      </c>
      <c r="K54" t="s">
        <v>320</v>
      </c>
      <c r="L54">
        <v>1327</v>
      </c>
      <c r="N54">
        <v>1005</v>
      </c>
      <c r="O54" t="s">
        <v>321</v>
      </c>
      <c r="P54" t="s">
        <v>321</v>
      </c>
      <c r="Q54">
        <v>1</v>
      </c>
      <c r="W54">
        <v>0</v>
      </c>
      <c r="X54">
        <v>443123811</v>
      </c>
      <c r="Y54">
        <f t="shared" si="14"/>
        <v>0.01</v>
      </c>
      <c r="AA54">
        <v>41.89</v>
      </c>
      <c r="AB54">
        <v>0</v>
      </c>
      <c r="AC54">
        <v>0</v>
      </c>
      <c r="AD54">
        <v>0</v>
      </c>
      <c r="AE54">
        <v>41.89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1</v>
      </c>
      <c r="AP54">
        <v>1</v>
      </c>
      <c r="AQ54">
        <v>0</v>
      </c>
      <c r="AR54">
        <v>0</v>
      </c>
      <c r="AS54" t="s">
        <v>3</v>
      </c>
      <c r="AT54">
        <v>0.01</v>
      </c>
      <c r="AU54" t="s">
        <v>3</v>
      </c>
      <c r="AV54">
        <v>0</v>
      </c>
      <c r="AW54">
        <v>2</v>
      </c>
      <c r="AX54">
        <v>63640814</v>
      </c>
      <c r="AY54">
        <v>1</v>
      </c>
      <c r="AZ54">
        <v>0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V54">
        <v>0</v>
      </c>
      <c r="CW54">
        <v>0</v>
      </c>
      <c r="CX54">
        <f>ROUND(Y54*Source!I49,9)</f>
        <v>0.02</v>
      </c>
      <c r="CY54">
        <f>AA54</f>
        <v>41.89</v>
      </c>
      <c r="CZ54">
        <f>AE54</f>
        <v>41.89</v>
      </c>
      <c r="DA54">
        <f>AI54</f>
        <v>1</v>
      </c>
      <c r="DB54">
        <f t="shared" si="15"/>
        <v>0.42</v>
      </c>
      <c r="DC54">
        <f t="shared" si="16"/>
        <v>0</v>
      </c>
      <c r="DD54" t="s">
        <v>3</v>
      </c>
      <c r="DE54" t="s">
        <v>3</v>
      </c>
      <c r="DF54">
        <f t="shared" si="0"/>
        <v>0.84</v>
      </c>
      <c r="DG54">
        <f t="shared" si="1"/>
        <v>0</v>
      </c>
      <c r="DH54">
        <f t="shared" si="2"/>
        <v>0</v>
      </c>
      <c r="DI54">
        <f t="shared" si="3"/>
        <v>0</v>
      </c>
      <c r="DJ54">
        <f>DF54</f>
        <v>0.84</v>
      </c>
      <c r="DK54">
        <v>0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ROW(Source!A49)</f>
        <v>49</v>
      </c>
      <c r="B55">
        <v>63640748</v>
      </c>
      <c r="C55">
        <v>63408217</v>
      </c>
      <c r="D55">
        <v>63430355</v>
      </c>
      <c r="E55">
        <v>1</v>
      </c>
      <c r="F55">
        <v>1</v>
      </c>
      <c r="G55">
        <v>16536011</v>
      </c>
      <c r="H55">
        <v>3</v>
      </c>
      <c r="I55" t="s">
        <v>322</v>
      </c>
      <c r="J55" t="s">
        <v>323</v>
      </c>
      <c r="K55" t="s">
        <v>324</v>
      </c>
      <c r="L55">
        <v>1346</v>
      </c>
      <c r="N55">
        <v>1009</v>
      </c>
      <c r="O55" t="s">
        <v>317</v>
      </c>
      <c r="P55" t="s">
        <v>317</v>
      </c>
      <c r="Q55">
        <v>1</v>
      </c>
      <c r="W55">
        <v>0</v>
      </c>
      <c r="X55">
        <v>2000218418</v>
      </c>
      <c r="Y55">
        <f t="shared" si="14"/>
        <v>0.1</v>
      </c>
      <c r="AA55">
        <v>29.6</v>
      </c>
      <c r="AB55">
        <v>0</v>
      </c>
      <c r="AC55">
        <v>0</v>
      </c>
      <c r="AD55">
        <v>0</v>
      </c>
      <c r="AE55">
        <v>29.6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1</v>
      </c>
      <c r="AP55">
        <v>1</v>
      </c>
      <c r="AQ55">
        <v>0</v>
      </c>
      <c r="AR55">
        <v>0</v>
      </c>
      <c r="AS55" t="s">
        <v>3</v>
      </c>
      <c r="AT55">
        <v>0.1</v>
      </c>
      <c r="AU55" t="s">
        <v>3</v>
      </c>
      <c r="AV55">
        <v>0</v>
      </c>
      <c r="AW55">
        <v>2</v>
      </c>
      <c r="AX55">
        <v>63640815</v>
      </c>
      <c r="AY55">
        <v>1</v>
      </c>
      <c r="AZ55">
        <v>0</v>
      </c>
      <c r="BA55">
        <v>55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ROUND(Y55*Source!I49,9)</f>
        <v>0.2</v>
      </c>
      <c r="CY55">
        <f>AA55</f>
        <v>29.6</v>
      </c>
      <c r="CZ55">
        <f>AE55</f>
        <v>29.6</v>
      </c>
      <c r="DA55">
        <f>AI55</f>
        <v>1</v>
      </c>
      <c r="DB55">
        <f t="shared" si="15"/>
        <v>2.96</v>
      </c>
      <c r="DC55">
        <f t="shared" si="16"/>
        <v>0</v>
      </c>
      <c r="DD55" t="s">
        <v>3</v>
      </c>
      <c r="DE55" t="s">
        <v>3</v>
      </c>
      <c r="DF55">
        <f t="shared" si="0"/>
        <v>5.92</v>
      </c>
      <c r="DG55">
        <f t="shared" si="1"/>
        <v>0</v>
      </c>
      <c r="DH55">
        <f t="shared" si="2"/>
        <v>0</v>
      </c>
      <c r="DI55">
        <f t="shared" si="3"/>
        <v>0</v>
      </c>
      <c r="DJ55">
        <f>DF55</f>
        <v>5.92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ROW(Source!A50)</f>
        <v>50</v>
      </c>
      <c r="B56">
        <v>63640748</v>
      </c>
      <c r="C56">
        <v>63408218</v>
      </c>
      <c r="D56">
        <v>63426486</v>
      </c>
      <c r="E56">
        <v>16536011</v>
      </c>
      <c r="F56">
        <v>1</v>
      </c>
      <c r="G56">
        <v>16536011</v>
      </c>
      <c r="H56">
        <v>1</v>
      </c>
      <c r="I56" t="s">
        <v>311</v>
      </c>
      <c r="J56" t="s">
        <v>3</v>
      </c>
      <c r="K56" t="s">
        <v>312</v>
      </c>
      <c r="L56">
        <v>1191</v>
      </c>
      <c r="N56">
        <v>1013</v>
      </c>
      <c r="O56" t="s">
        <v>313</v>
      </c>
      <c r="P56" t="s">
        <v>313</v>
      </c>
      <c r="Q56">
        <v>1</v>
      </c>
      <c r="W56">
        <v>0</v>
      </c>
      <c r="X56">
        <v>476480486</v>
      </c>
      <c r="Y56">
        <f t="shared" si="14"/>
        <v>1.26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1</v>
      </c>
      <c r="AP56">
        <v>1</v>
      </c>
      <c r="AQ56">
        <v>0</v>
      </c>
      <c r="AR56">
        <v>0</v>
      </c>
      <c r="AS56" t="s">
        <v>3</v>
      </c>
      <c r="AT56">
        <v>1.26</v>
      </c>
      <c r="AU56" t="s">
        <v>3</v>
      </c>
      <c r="AV56">
        <v>1</v>
      </c>
      <c r="AW56">
        <v>2</v>
      </c>
      <c r="AX56">
        <v>63640816</v>
      </c>
      <c r="AY56">
        <v>1</v>
      </c>
      <c r="AZ56">
        <v>0</v>
      </c>
      <c r="BA56">
        <v>56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U56">
        <f>ROUND(AT56*Source!I50*AH56*AL56,2)</f>
        <v>0</v>
      </c>
      <c r="CV56">
        <f>ROUND(Y56*Source!I50,9)</f>
        <v>1.26</v>
      </c>
      <c r="CW56">
        <v>0</v>
      </c>
      <c r="CX56">
        <f>ROUND(Y56*Source!I50,9)</f>
        <v>1.26</v>
      </c>
      <c r="CY56">
        <f>AD56</f>
        <v>0</v>
      </c>
      <c r="CZ56">
        <f>AH56</f>
        <v>0</v>
      </c>
      <c r="DA56">
        <f>AL56</f>
        <v>1</v>
      </c>
      <c r="DB56">
        <f t="shared" si="15"/>
        <v>0</v>
      </c>
      <c r="DC56">
        <f t="shared" si="16"/>
        <v>0</v>
      </c>
      <c r="DD56" t="s">
        <v>3</v>
      </c>
      <c r="DE56" t="s">
        <v>3</v>
      </c>
      <c r="DF56">
        <f t="shared" si="0"/>
        <v>0</v>
      </c>
      <c r="DG56">
        <f t="shared" si="1"/>
        <v>0</v>
      </c>
      <c r="DH56">
        <f t="shared" si="2"/>
        <v>0</v>
      </c>
      <c r="DI56">
        <f t="shared" si="3"/>
        <v>0</v>
      </c>
      <c r="DJ56">
        <f>DI56</f>
        <v>0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ROW(Source!A50)</f>
        <v>50</v>
      </c>
      <c r="B57">
        <v>63640748</v>
      </c>
      <c r="C57">
        <v>63408218</v>
      </c>
      <c r="D57">
        <v>63430350</v>
      </c>
      <c r="E57">
        <v>1</v>
      </c>
      <c r="F57">
        <v>1</v>
      </c>
      <c r="G57">
        <v>16536011</v>
      </c>
      <c r="H57">
        <v>3</v>
      </c>
      <c r="I57" t="s">
        <v>318</v>
      </c>
      <c r="J57" t="s">
        <v>319</v>
      </c>
      <c r="K57" t="s">
        <v>320</v>
      </c>
      <c r="L57">
        <v>1327</v>
      </c>
      <c r="N57">
        <v>1005</v>
      </c>
      <c r="O57" t="s">
        <v>321</v>
      </c>
      <c r="P57" t="s">
        <v>321</v>
      </c>
      <c r="Q57">
        <v>1</v>
      </c>
      <c r="W57">
        <v>0</v>
      </c>
      <c r="X57">
        <v>443123811</v>
      </c>
      <c r="Y57">
        <f t="shared" si="14"/>
        <v>0.01</v>
      </c>
      <c r="AA57">
        <v>41.89</v>
      </c>
      <c r="AB57">
        <v>0</v>
      </c>
      <c r="AC57">
        <v>0</v>
      </c>
      <c r="AD57">
        <v>0</v>
      </c>
      <c r="AE57">
        <v>41.89</v>
      </c>
      <c r="AF57">
        <v>0</v>
      </c>
      <c r="AG57">
        <v>0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1</v>
      </c>
      <c r="AP57">
        <v>1</v>
      </c>
      <c r="AQ57">
        <v>0</v>
      </c>
      <c r="AR57">
        <v>0</v>
      </c>
      <c r="AS57" t="s">
        <v>3</v>
      </c>
      <c r="AT57">
        <v>0.01</v>
      </c>
      <c r="AU57" t="s">
        <v>3</v>
      </c>
      <c r="AV57">
        <v>0</v>
      </c>
      <c r="AW57">
        <v>2</v>
      </c>
      <c r="AX57">
        <v>63640817</v>
      </c>
      <c r="AY57">
        <v>1</v>
      </c>
      <c r="AZ57">
        <v>0</v>
      </c>
      <c r="BA57">
        <v>57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V57">
        <v>0</v>
      </c>
      <c r="CW57">
        <v>0</v>
      </c>
      <c r="CX57">
        <f>ROUND(Y57*Source!I50,9)</f>
        <v>0.01</v>
      </c>
      <c r="CY57">
        <f>AA57</f>
        <v>41.89</v>
      </c>
      <c r="CZ57">
        <f>AE57</f>
        <v>41.89</v>
      </c>
      <c r="DA57">
        <f>AI57</f>
        <v>1</v>
      </c>
      <c r="DB57">
        <f t="shared" si="15"/>
        <v>0.42</v>
      </c>
      <c r="DC57">
        <f t="shared" si="16"/>
        <v>0</v>
      </c>
      <c r="DD57" t="s">
        <v>3</v>
      </c>
      <c r="DE57" t="s">
        <v>3</v>
      </c>
      <c r="DF57">
        <f t="shared" si="0"/>
        <v>0.42</v>
      </c>
      <c r="DG57">
        <f t="shared" si="1"/>
        <v>0</v>
      </c>
      <c r="DH57">
        <f t="shared" si="2"/>
        <v>0</v>
      </c>
      <c r="DI57">
        <f t="shared" si="3"/>
        <v>0</v>
      </c>
      <c r="DJ57">
        <f>DF57</f>
        <v>0.42</v>
      </c>
      <c r="DK57">
        <v>0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ROW(Source!A50)</f>
        <v>50</v>
      </c>
      <c r="B58">
        <v>63640748</v>
      </c>
      <c r="C58">
        <v>63408218</v>
      </c>
      <c r="D58">
        <v>63430355</v>
      </c>
      <c r="E58">
        <v>1</v>
      </c>
      <c r="F58">
        <v>1</v>
      </c>
      <c r="G58">
        <v>16536011</v>
      </c>
      <c r="H58">
        <v>3</v>
      </c>
      <c r="I58" t="s">
        <v>322</v>
      </c>
      <c r="J58" t="s">
        <v>323</v>
      </c>
      <c r="K58" t="s">
        <v>324</v>
      </c>
      <c r="L58">
        <v>1346</v>
      </c>
      <c r="N58">
        <v>1009</v>
      </c>
      <c r="O58" t="s">
        <v>317</v>
      </c>
      <c r="P58" t="s">
        <v>317</v>
      </c>
      <c r="Q58">
        <v>1</v>
      </c>
      <c r="W58">
        <v>0</v>
      </c>
      <c r="X58">
        <v>2000218418</v>
      </c>
      <c r="Y58">
        <f t="shared" si="14"/>
        <v>0.1</v>
      </c>
      <c r="AA58">
        <v>29.6</v>
      </c>
      <c r="AB58">
        <v>0</v>
      </c>
      <c r="AC58">
        <v>0</v>
      </c>
      <c r="AD58">
        <v>0</v>
      </c>
      <c r="AE58">
        <v>29.6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1</v>
      </c>
      <c r="AP58">
        <v>1</v>
      </c>
      <c r="AQ58">
        <v>0</v>
      </c>
      <c r="AR58">
        <v>0</v>
      </c>
      <c r="AS58" t="s">
        <v>3</v>
      </c>
      <c r="AT58">
        <v>0.1</v>
      </c>
      <c r="AU58" t="s">
        <v>3</v>
      </c>
      <c r="AV58">
        <v>0</v>
      </c>
      <c r="AW58">
        <v>2</v>
      </c>
      <c r="AX58">
        <v>63640818</v>
      </c>
      <c r="AY58">
        <v>1</v>
      </c>
      <c r="AZ58">
        <v>0</v>
      </c>
      <c r="BA58">
        <v>58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V58">
        <v>0</v>
      </c>
      <c r="CW58">
        <v>0</v>
      </c>
      <c r="CX58">
        <f>ROUND(Y58*Source!I50,9)</f>
        <v>0.1</v>
      </c>
      <c r="CY58">
        <f>AA58</f>
        <v>29.6</v>
      </c>
      <c r="CZ58">
        <f>AE58</f>
        <v>29.6</v>
      </c>
      <c r="DA58">
        <f>AI58</f>
        <v>1</v>
      </c>
      <c r="DB58">
        <f t="shared" si="15"/>
        <v>2.96</v>
      </c>
      <c r="DC58">
        <f t="shared" si="16"/>
        <v>0</v>
      </c>
      <c r="DD58" t="s">
        <v>3</v>
      </c>
      <c r="DE58" t="s">
        <v>3</v>
      </c>
      <c r="DF58">
        <f t="shared" si="0"/>
        <v>2.96</v>
      </c>
      <c r="DG58">
        <f t="shared" si="1"/>
        <v>0</v>
      </c>
      <c r="DH58">
        <f t="shared" si="2"/>
        <v>0</v>
      </c>
      <c r="DI58">
        <f t="shared" si="3"/>
        <v>0</v>
      </c>
      <c r="DJ58">
        <f>DF58</f>
        <v>2.96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ROW(Source!A86)</f>
        <v>86</v>
      </c>
      <c r="B59">
        <v>63640748</v>
      </c>
      <c r="C59">
        <v>63408277</v>
      </c>
      <c r="D59">
        <v>63426486</v>
      </c>
      <c r="E59">
        <v>16536011</v>
      </c>
      <c r="F59">
        <v>1</v>
      </c>
      <c r="G59">
        <v>16536011</v>
      </c>
      <c r="H59">
        <v>1</v>
      </c>
      <c r="I59" t="s">
        <v>311</v>
      </c>
      <c r="J59" t="s">
        <v>3</v>
      </c>
      <c r="K59" t="s">
        <v>312</v>
      </c>
      <c r="L59">
        <v>1191</v>
      </c>
      <c r="N59">
        <v>1013</v>
      </c>
      <c r="O59" t="s">
        <v>313</v>
      </c>
      <c r="P59" t="s">
        <v>313</v>
      </c>
      <c r="Q59">
        <v>1</v>
      </c>
      <c r="W59">
        <v>0</v>
      </c>
      <c r="X59">
        <v>476480486</v>
      </c>
      <c r="Y59">
        <f>(AT59*2)</f>
        <v>3.14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1</v>
      </c>
      <c r="AK59">
        <v>1</v>
      </c>
      <c r="AL59">
        <v>1</v>
      </c>
      <c r="AM59">
        <v>-2</v>
      </c>
      <c r="AN59">
        <v>0</v>
      </c>
      <c r="AO59">
        <v>1</v>
      </c>
      <c r="AP59">
        <v>1</v>
      </c>
      <c r="AQ59">
        <v>0</v>
      </c>
      <c r="AR59">
        <v>0</v>
      </c>
      <c r="AS59" t="s">
        <v>3</v>
      </c>
      <c r="AT59">
        <v>1.57</v>
      </c>
      <c r="AU59" t="s">
        <v>59</v>
      </c>
      <c r="AV59">
        <v>1</v>
      </c>
      <c r="AW59">
        <v>2</v>
      </c>
      <c r="AX59">
        <v>63640819</v>
      </c>
      <c r="AY59">
        <v>1</v>
      </c>
      <c r="AZ59">
        <v>0</v>
      </c>
      <c r="BA59">
        <v>59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U59">
        <f>ROUND(AT59*Source!I86*AH59*AL59,2)</f>
        <v>0</v>
      </c>
      <c r="CV59">
        <f>ROUND(Y59*Source!I86,9)</f>
        <v>3.14</v>
      </c>
      <c r="CW59">
        <v>0</v>
      </c>
      <c r="CX59">
        <f>ROUND(Y59*Source!I86,9)</f>
        <v>3.14</v>
      </c>
      <c r="CY59">
        <f>AD59</f>
        <v>0</v>
      </c>
      <c r="CZ59">
        <f>AH59</f>
        <v>0</v>
      </c>
      <c r="DA59">
        <f>AL59</f>
        <v>1</v>
      </c>
      <c r="DB59">
        <f>ROUND((ROUND(AT59*CZ59,2)*2),6)</f>
        <v>0</v>
      </c>
      <c r="DC59">
        <f>ROUND((ROUND(AT59*AG59,2)*2),6)</f>
        <v>0</v>
      </c>
      <c r="DD59" t="s">
        <v>3</v>
      </c>
      <c r="DE59" t="s">
        <v>3</v>
      </c>
      <c r="DF59">
        <f t="shared" si="0"/>
        <v>0</v>
      </c>
      <c r="DG59">
        <f t="shared" si="1"/>
        <v>0</v>
      </c>
      <c r="DH59">
        <f t="shared" si="2"/>
        <v>0</v>
      </c>
      <c r="DI59">
        <f t="shared" si="3"/>
        <v>0</v>
      </c>
      <c r="DJ59">
        <f>DI59</f>
        <v>0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ROW(Source!A87)</f>
        <v>87</v>
      </c>
      <c r="B60">
        <v>63640748</v>
      </c>
      <c r="C60">
        <v>63408278</v>
      </c>
      <c r="D60">
        <v>63426486</v>
      </c>
      <c r="E60">
        <v>16536011</v>
      </c>
      <c r="F60">
        <v>1</v>
      </c>
      <c r="G60">
        <v>16536011</v>
      </c>
      <c r="H60">
        <v>1</v>
      </c>
      <c r="I60" t="s">
        <v>311</v>
      </c>
      <c r="J60" t="s">
        <v>3</v>
      </c>
      <c r="K60" t="s">
        <v>312</v>
      </c>
      <c r="L60">
        <v>1191</v>
      </c>
      <c r="N60">
        <v>1013</v>
      </c>
      <c r="O60" t="s">
        <v>313</v>
      </c>
      <c r="P60" t="s">
        <v>313</v>
      </c>
      <c r="Q60">
        <v>1</v>
      </c>
      <c r="W60">
        <v>0</v>
      </c>
      <c r="X60">
        <v>476480486</v>
      </c>
      <c r="Y60">
        <f>(AT60*2)</f>
        <v>3.14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-2</v>
      </c>
      <c r="AN60">
        <v>0</v>
      </c>
      <c r="AO60">
        <v>1</v>
      </c>
      <c r="AP60">
        <v>1</v>
      </c>
      <c r="AQ60">
        <v>0</v>
      </c>
      <c r="AR60">
        <v>0</v>
      </c>
      <c r="AS60" t="s">
        <v>3</v>
      </c>
      <c r="AT60">
        <v>1.57</v>
      </c>
      <c r="AU60" t="s">
        <v>59</v>
      </c>
      <c r="AV60">
        <v>1</v>
      </c>
      <c r="AW60">
        <v>2</v>
      </c>
      <c r="AX60">
        <v>63640820</v>
      </c>
      <c r="AY60">
        <v>1</v>
      </c>
      <c r="AZ60">
        <v>0</v>
      </c>
      <c r="BA60">
        <v>60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U60">
        <f>ROUND(AT60*Source!I87*AH60*AL60,2)</f>
        <v>0</v>
      </c>
      <c r="CV60">
        <f>ROUND(Y60*Source!I87,9)</f>
        <v>3.14</v>
      </c>
      <c r="CW60">
        <v>0</v>
      </c>
      <c r="CX60">
        <f>ROUND(Y60*Source!I87,9)</f>
        <v>3.14</v>
      </c>
      <c r="CY60">
        <f>AD60</f>
        <v>0</v>
      </c>
      <c r="CZ60">
        <f>AH60</f>
        <v>0</v>
      </c>
      <c r="DA60">
        <f>AL60</f>
        <v>1</v>
      </c>
      <c r="DB60">
        <f>ROUND((ROUND(AT60*CZ60,2)*2),6)</f>
        <v>0</v>
      </c>
      <c r="DC60">
        <f>ROUND((ROUND(AT60*AG60,2)*2),6)</f>
        <v>0</v>
      </c>
      <c r="DD60" t="s">
        <v>3</v>
      </c>
      <c r="DE60" t="s">
        <v>3</v>
      </c>
      <c r="DF60">
        <f t="shared" si="0"/>
        <v>0</v>
      </c>
      <c r="DG60">
        <f t="shared" si="1"/>
        <v>0</v>
      </c>
      <c r="DH60">
        <f t="shared" si="2"/>
        <v>0</v>
      </c>
      <c r="DI60">
        <f t="shared" si="3"/>
        <v>0</v>
      </c>
      <c r="DJ60">
        <f>DI60</f>
        <v>0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ROW(Source!A88)</f>
        <v>88</v>
      </c>
      <c r="B61">
        <v>63640748</v>
      </c>
      <c r="C61">
        <v>63408279</v>
      </c>
      <c r="D61">
        <v>63426486</v>
      </c>
      <c r="E61">
        <v>16536011</v>
      </c>
      <c r="F61">
        <v>1</v>
      </c>
      <c r="G61">
        <v>16536011</v>
      </c>
      <c r="H61">
        <v>1</v>
      </c>
      <c r="I61" t="s">
        <v>311</v>
      </c>
      <c r="J61" t="s">
        <v>3</v>
      </c>
      <c r="K61" t="s">
        <v>312</v>
      </c>
      <c r="L61">
        <v>1191</v>
      </c>
      <c r="N61">
        <v>1013</v>
      </c>
      <c r="O61" t="s">
        <v>313</v>
      </c>
      <c r="P61" t="s">
        <v>313</v>
      </c>
      <c r="Q61">
        <v>1</v>
      </c>
      <c r="W61">
        <v>0</v>
      </c>
      <c r="X61">
        <v>476480486</v>
      </c>
      <c r="Y61">
        <f>(AT61*2)</f>
        <v>3.14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-2</v>
      </c>
      <c r="AN61">
        <v>0</v>
      </c>
      <c r="AO61">
        <v>1</v>
      </c>
      <c r="AP61">
        <v>1</v>
      </c>
      <c r="AQ61">
        <v>0</v>
      </c>
      <c r="AR61">
        <v>0</v>
      </c>
      <c r="AS61" t="s">
        <v>3</v>
      </c>
      <c r="AT61">
        <v>1.57</v>
      </c>
      <c r="AU61" t="s">
        <v>59</v>
      </c>
      <c r="AV61">
        <v>1</v>
      </c>
      <c r="AW61">
        <v>2</v>
      </c>
      <c r="AX61">
        <v>63640821</v>
      </c>
      <c r="AY61">
        <v>1</v>
      </c>
      <c r="AZ61">
        <v>0</v>
      </c>
      <c r="BA61">
        <v>61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U61">
        <f>ROUND(AT61*Source!I88*AH61*AL61,2)</f>
        <v>0</v>
      </c>
      <c r="CV61">
        <f>ROUND(Y61*Source!I88,9)</f>
        <v>3.14</v>
      </c>
      <c r="CW61">
        <v>0</v>
      </c>
      <c r="CX61">
        <f>ROUND(Y61*Source!I88,9)</f>
        <v>3.14</v>
      </c>
      <c r="CY61">
        <f>AD61</f>
        <v>0</v>
      </c>
      <c r="CZ61">
        <f>AH61</f>
        <v>0</v>
      </c>
      <c r="DA61">
        <f>AL61</f>
        <v>1</v>
      </c>
      <c r="DB61">
        <f>ROUND((ROUND(AT61*CZ61,2)*2),6)</f>
        <v>0</v>
      </c>
      <c r="DC61">
        <f>ROUND((ROUND(AT61*AG61,2)*2),6)</f>
        <v>0</v>
      </c>
      <c r="DD61" t="s">
        <v>3</v>
      </c>
      <c r="DE61" t="s">
        <v>3</v>
      </c>
      <c r="DF61">
        <f t="shared" si="0"/>
        <v>0</v>
      </c>
      <c r="DG61">
        <f t="shared" si="1"/>
        <v>0</v>
      </c>
      <c r="DH61">
        <f t="shared" si="2"/>
        <v>0</v>
      </c>
      <c r="DI61">
        <f t="shared" si="3"/>
        <v>0</v>
      </c>
      <c r="DJ61">
        <f>DI61</f>
        <v>0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ROW(Source!A154)</f>
        <v>154</v>
      </c>
      <c r="B62">
        <v>63640748</v>
      </c>
      <c r="C62">
        <v>63408338</v>
      </c>
      <c r="D62">
        <v>63426486</v>
      </c>
      <c r="E62">
        <v>16536011</v>
      </c>
      <c r="F62">
        <v>1</v>
      </c>
      <c r="G62">
        <v>16536011</v>
      </c>
      <c r="H62">
        <v>1</v>
      </c>
      <c r="I62" t="s">
        <v>311</v>
      </c>
      <c r="J62" t="s">
        <v>3</v>
      </c>
      <c r="K62" t="s">
        <v>312</v>
      </c>
      <c r="L62">
        <v>1191</v>
      </c>
      <c r="N62">
        <v>1013</v>
      </c>
      <c r="O62" t="s">
        <v>313</v>
      </c>
      <c r="P62" t="s">
        <v>313</v>
      </c>
      <c r="Q62">
        <v>1</v>
      </c>
      <c r="W62">
        <v>0</v>
      </c>
      <c r="X62">
        <v>476480486</v>
      </c>
      <c r="Y62">
        <f>(AT62*2)</f>
        <v>0.6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M62">
        <v>-2</v>
      </c>
      <c r="AN62">
        <v>0</v>
      </c>
      <c r="AO62">
        <v>1</v>
      </c>
      <c r="AP62">
        <v>1</v>
      </c>
      <c r="AQ62">
        <v>0</v>
      </c>
      <c r="AR62">
        <v>0</v>
      </c>
      <c r="AS62" t="s">
        <v>3</v>
      </c>
      <c r="AT62">
        <v>0.3</v>
      </c>
      <c r="AU62" t="s">
        <v>59</v>
      </c>
      <c r="AV62">
        <v>1</v>
      </c>
      <c r="AW62">
        <v>2</v>
      </c>
      <c r="AX62">
        <v>63640822</v>
      </c>
      <c r="AY62">
        <v>1</v>
      </c>
      <c r="AZ62">
        <v>0</v>
      </c>
      <c r="BA62">
        <v>62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U62">
        <f>ROUND(AT62*Source!I154*AH62*AL62,2)</f>
        <v>0</v>
      </c>
      <c r="CV62">
        <f>ROUND(Y62*Source!I154,9)</f>
        <v>0.6</v>
      </c>
      <c r="CW62">
        <v>0</v>
      </c>
      <c r="CX62">
        <f>ROUND(Y62*Source!I154,9)</f>
        <v>0.6</v>
      </c>
      <c r="CY62">
        <f>AD62</f>
        <v>0</v>
      </c>
      <c r="CZ62">
        <f>AH62</f>
        <v>0</v>
      </c>
      <c r="DA62">
        <f>AL62</f>
        <v>1</v>
      </c>
      <c r="DB62">
        <f>ROUND((ROUND(AT62*CZ62,2)*2),6)</f>
        <v>0</v>
      </c>
      <c r="DC62">
        <f>ROUND((ROUND(AT62*AG62,2)*2),6)</f>
        <v>0</v>
      </c>
      <c r="DD62" t="s">
        <v>3</v>
      </c>
      <c r="DE62" t="s">
        <v>3</v>
      </c>
      <c r="DF62">
        <f t="shared" si="0"/>
        <v>0</v>
      </c>
      <c r="DG62">
        <f t="shared" si="1"/>
        <v>0</v>
      </c>
      <c r="DH62">
        <f t="shared" si="2"/>
        <v>0</v>
      </c>
      <c r="DI62">
        <f t="shared" si="3"/>
        <v>0</v>
      </c>
      <c r="DJ62">
        <f>DI62</f>
        <v>0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ROW(Source!A154)</f>
        <v>154</v>
      </c>
      <c r="B63">
        <v>63640748</v>
      </c>
      <c r="C63">
        <v>63408338</v>
      </c>
      <c r="D63">
        <v>63430355</v>
      </c>
      <c r="E63">
        <v>1</v>
      </c>
      <c r="F63">
        <v>1</v>
      </c>
      <c r="G63">
        <v>16536011</v>
      </c>
      <c r="H63">
        <v>3</v>
      </c>
      <c r="I63" t="s">
        <v>322</v>
      </c>
      <c r="J63" t="s">
        <v>323</v>
      </c>
      <c r="K63" t="s">
        <v>324</v>
      </c>
      <c r="L63">
        <v>1346</v>
      </c>
      <c r="N63">
        <v>1009</v>
      </c>
      <c r="O63" t="s">
        <v>317</v>
      </c>
      <c r="P63" t="s">
        <v>317</v>
      </c>
      <c r="Q63">
        <v>1</v>
      </c>
      <c r="W63">
        <v>0</v>
      </c>
      <c r="X63">
        <v>2000218418</v>
      </c>
      <c r="Y63">
        <f>(AT63*2)</f>
        <v>1E-3</v>
      </c>
      <c r="AA63">
        <v>29.6</v>
      </c>
      <c r="AB63">
        <v>0</v>
      </c>
      <c r="AC63">
        <v>0</v>
      </c>
      <c r="AD63">
        <v>0</v>
      </c>
      <c r="AE63">
        <v>29.6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-2</v>
      </c>
      <c r="AN63">
        <v>0</v>
      </c>
      <c r="AO63">
        <v>1</v>
      </c>
      <c r="AP63">
        <v>1</v>
      </c>
      <c r="AQ63">
        <v>0</v>
      </c>
      <c r="AR63">
        <v>0</v>
      </c>
      <c r="AS63" t="s">
        <v>3</v>
      </c>
      <c r="AT63">
        <v>5.0000000000000001E-4</v>
      </c>
      <c r="AU63" t="s">
        <v>59</v>
      </c>
      <c r="AV63">
        <v>0</v>
      </c>
      <c r="AW63">
        <v>2</v>
      </c>
      <c r="AX63">
        <v>63640823</v>
      </c>
      <c r="AY63">
        <v>1</v>
      </c>
      <c r="AZ63">
        <v>0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V63">
        <v>0</v>
      </c>
      <c r="CW63">
        <v>0</v>
      </c>
      <c r="CX63">
        <f>ROUND(Y63*Source!I154,9)</f>
        <v>1E-3</v>
      </c>
      <c r="CY63">
        <f>AA63</f>
        <v>29.6</v>
      </c>
      <c r="CZ63">
        <f>AE63</f>
        <v>29.6</v>
      </c>
      <c r="DA63">
        <f>AI63</f>
        <v>1</v>
      </c>
      <c r="DB63">
        <f>ROUND((ROUND(AT63*CZ63,2)*2),6)</f>
        <v>0.02</v>
      </c>
      <c r="DC63">
        <f>ROUND((ROUND(AT63*AG63,2)*2),6)</f>
        <v>0</v>
      </c>
      <c r="DD63" t="s">
        <v>3</v>
      </c>
      <c r="DE63" t="s">
        <v>3</v>
      </c>
      <c r="DF63">
        <f t="shared" si="0"/>
        <v>0.03</v>
      </c>
      <c r="DG63">
        <f t="shared" si="1"/>
        <v>0</v>
      </c>
      <c r="DH63">
        <f t="shared" si="2"/>
        <v>0</v>
      </c>
      <c r="DI63">
        <f t="shared" si="3"/>
        <v>0</v>
      </c>
      <c r="DJ63">
        <f>DF63</f>
        <v>0.03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ROW(Source!A155)</f>
        <v>155</v>
      </c>
      <c r="B64">
        <v>63640748</v>
      </c>
      <c r="C64">
        <v>63408341</v>
      </c>
      <c r="D64">
        <v>63426486</v>
      </c>
      <c r="E64">
        <v>16536011</v>
      </c>
      <c r="F64">
        <v>1</v>
      </c>
      <c r="G64">
        <v>16536011</v>
      </c>
      <c r="H64">
        <v>1</v>
      </c>
      <c r="I64" t="s">
        <v>311</v>
      </c>
      <c r="J64" t="s">
        <v>3</v>
      </c>
      <c r="K64" t="s">
        <v>312</v>
      </c>
      <c r="L64">
        <v>1191</v>
      </c>
      <c r="N64">
        <v>1013</v>
      </c>
      <c r="O64" t="s">
        <v>313</v>
      </c>
      <c r="P64" t="s">
        <v>313</v>
      </c>
      <c r="Q64">
        <v>1</v>
      </c>
      <c r="W64">
        <v>0</v>
      </c>
      <c r="X64">
        <v>476480486</v>
      </c>
      <c r="Y64">
        <f>(AT64/2)</f>
        <v>0.18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M64">
        <v>-2</v>
      </c>
      <c r="AN64">
        <v>0</v>
      </c>
      <c r="AO64">
        <v>1</v>
      </c>
      <c r="AP64">
        <v>1</v>
      </c>
      <c r="AQ64">
        <v>0</v>
      </c>
      <c r="AR64">
        <v>0</v>
      </c>
      <c r="AS64" t="s">
        <v>3</v>
      </c>
      <c r="AT64">
        <v>0.36</v>
      </c>
      <c r="AU64" t="s">
        <v>39</v>
      </c>
      <c r="AV64">
        <v>1</v>
      </c>
      <c r="AW64">
        <v>2</v>
      </c>
      <c r="AX64">
        <v>63640831</v>
      </c>
      <c r="AY64">
        <v>1</v>
      </c>
      <c r="AZ64">
        <v>0</v>
      </c>
      <c r="BA64">
        <v>64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U64">
        <f>ROUND(AT64*Source!I155*AH64*AL64,2)</f>
        <v>0</v>
      </c>
      <c r="CV64">
        <f>ROUND(Y64*Source!I155,9)</f>
        <v>88.2</v>
      </c>
      <c r="CW64">
        <v>0</v>
      </c>
      <c r="CX64">
        <f>ROUND(Y64*Source!I155,9)</f>
        <v>88.2</v>
      </c>
      <c r="CY64">
        <f>AD64</f>
        <v>0</v>
      </c>
      <c r="CZ64">
        <f>AH64</f>
        <v>0</v>
      </c>
      <c r="DA64">
        <f>AL64</f>
        <v>1</v>
      </c>
      <c r="DB64">
        <f>ROUND((ROUND(AT64*CZ64,2)/2),6)</f>
        <v>0</v>
      </c>
      <c r="DC64">
        <f>ROUND((ROUND(AT64*AG64,2)/2),6)</f>
        <v>0</v>
      </c>
      <c r="DD64" t="s">
        <v>3</v>
      </c>
      <c r="DE64" t="s">
        <v>3</v>
      </c>
      <c r="DF64">
        <f t="shared" si="0"/>
        <v>0</v>
      </c>
      <c r="DG64">
        <f t="shared" si="1"/>
        <v>0</v>
      </c>
      <c r="DH64">
        <f t="shared" si="2"/>
        <v>0</v>
      </c>
      <c r="DI64">
        <f t="shared" si="3"/>
        <v>0</v>
      </c>
      <c r="DJ64">
        <f>DI64</f>
        <v>0</v>
      </c>
      <c r="DK64">
        <v>0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ROW(Source!A155)</f>
        <v>155</v>
      </c>
      <c r="B65">
        <v>63640748</v>
      </c>
      <c r="C65">
        <v>63408341</v>
      </c>
      <c r="D65">
        <v>63430355</v>
      </c>
      <c r="E65">
        <v>1</v>
      </c>
      <c r="F65">
        <v>1</v>
      </c>
      <c r="G65">
        <v>16536011</v>
      </c>
      <c r="H65">
        <v>3</v>
      </c>
      <c r="I65" t="s">
        <v>322</v>
      </c>
      <c r="J65" t="s">
        <v>323</v>
      </c>
      <c r="K65" t="s">
        <v>324</v>
      </c>
      <c r="L65">
        <v>1346</v>
      </c>
      <c r="N65">
        <v>1009</v>
      </c>
      <c r="O65" t="s">
        <v>317</v>
      </c>
      <c r="P65" t="s">
        <v>317</v>
      </c>
      <c r="Q65">
        <v>1</v>
      </c>
      <c r="W65">
        <v>0</v>
      </c>
      <c r="X65">
        <v>2000218418</v>
      </c>
      <c r="Y65">
        <f>(AT65/2)</f>
        <v>5.0000000000000001E-4</v>
      </c>
      <c r="AA65">
        <v>29.6</v>
      </c>
      <c r="AB65">
        <v>0</v>
      </c>
      <c r="AC65">
        <v>0</v>
      </c>
      <c r="AD65">
        <v>0</v>
      </c>
      <c r="AE65">
        <v>29.6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1</v>
      </c>
      <c r="AP65">
        <v>1</v>
      </c>
      <c r="AQ65">
        <v>0</v>
      </c>
      <c r="AR65">
        <v>0</v>
      </c>
      <c r="AS65" t="s">
        <v>3</v>
      </c>
      <c r="AT65">
        <v>1E-3</v>
      </c>
      <c r="AU65" t="s">
        <v>39</v>
      </c>
      <c r="AV65">
        <v>0</v>
      </c>
      <c r="AW65">
        <v>2</v>
      </c>
      <c r="AX65">
        <v>63640832</v>
      </c>
      <c r="AY65">
        <v>1</v>
      </c>
      <c r="AZ65">
        <v>0</v>
      </c>
      <c r="BA65">
        <v>65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V65">
        <v>0</v>
      </c>
      <c r="CW65">
        <v>0</v>
      </c>
      <c r="CX65">
        <f>ROUND(Y65*Source!I155,9)</f>
        <v>0.245</v>
      </c>
      <c r="CY65">
        <f>AA65</f>
        <v>29.6</v>
      </c>
      <c r="CZ65">
        <f>AE65</f>
        <v>29.6</v>
      </c>
      <c r="DA65">
        <f>AI65</f>
        <v>1</v>
      </c>
      <c r="DB65">
        <f>ROUND((ROUND(AT65*CZ65,2)/2),6)</f>
        <v>1.4999999999999999E-2</v>
      </c>
      <c r="DC65">
        <f>ROUND((ROUND(AT65*AG65,2)/2),6)</f>
        <v>0</v>
      </c>
      <c r="DD65" t="s">
        <v>3</v>
      </c>
      <c r="DE65" t="s">
        <v>3</v>
      </c>
      <c r="DF65">
        <f t="shared" ref="DF65:DF128" si="17">ROUND(ROUND(AE65,2)*CX65,2)</f>
        <v>7.25</v>
      </c>
      <c r="DG65">
        <f t="shared" ref="DG65:DG128" si="18">ROUND(ROUND(AF65,2)*CX65,2)</f>
        <v>0</v>
      </c>
      <c r="DH65">
        <f t="shared" ref="DH65:DH128" si="19">ROUND(ROUND(AG65,2)*CX65,2)</f>
        <v>0</v>
      </c>
      <c r="DI65">
        <f t="shared" ref="DI65:DI128" si="20">ROUND(ROUND(AH65,2)*CX65,2)</f>
        <v>0</v>
      </c>
      <c r="DJ65">
        <f>DF65</f>
        <v>7.25</v>
      </c>
      <c r="DK65">
        <v>0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ROW(Source!A155)</f>
        <v>155</v>
      </c>
      <c r="B66">
        <v>63640748</v>
      </c>
      <c r="C66">
        <v>63408341</v>
      </c>
      <c r="D66">
        <v>63428788</v>
      </c>
      <c r="E66">
        <v>1</v>
      </c>
      <c r="F66">
        <v>1</v>
      </c>
      <c r="G66">
        <v>16536011</v>
      </c>
      <c r="H66">
        <v>3</v>
      </c>
      <c r="I66" t="s">
        <v>345</v>
      </c>
      <c r="J66" t="s">
        <v>346</v>
      </c>
      <c r="K66" t="s">
        <v>347</v>
      </c>
      <c r="L66">
        <v>1296</v>
      </c>
      <c r="N66">
        <v>1002</v>
      </c>
      <c r="O66" t="s">
        <v>348</v>
      </c>
      <c r="P66" t="s">
        <v>348</v>
      </c>
      <c r="Q66">
        <v>1</v>
      </c>
      <c r="W66">
        <v>0</v>
      </c>
      <c r="X66">
        <v>-1868561451</v>
      </c>
      <c r="Y66">
        <f>(AT66/2)</f>
        <v>1E-3</v>
      </c>
      <c r="AA66">
        <v>16702.72</v>
      </c>
      <c r="AB66">
        <v>0</v>
      </c>
      <c r="AC66">
        <v>0</v>
      </c>
      <c r="AD66">
        <v>0</v>
      </c>
      <c r="AE66">
        <v>16702.72</v>
      </c>
      <c r="AF66">
        <v>0</v>
      </c>
      <c r="AG66">
        <v>0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1</v>
      </c>
      <c r="AP66">
        <v>1</v>
      </c>
      <c r="AQ66">
        <v>0</v>
      </c>
      <c r="AR66">
        <v>0</v>
      </c>
      <c r="AS66" t="s">
        <v>3</v>
      </c>
      <c r="AT66">
        <v>2E-3</v>
      </c>
      <c r="AU66" t="s">
        <v>39</v>
      </c>
      <c r="AV66">
        <v>0</v>
      </c>
      <c r="AW66">
        <v>2</v>
      </c>
      <c r="AX66">
        <v>63640833</v>
      </c>
      <c r="AY66">
        <v>1</v>
      </c>
      <c r="AZ66">
        <v>0</v>
      </c>
      <c r="BA66">
        <v>66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V66">
        <v>0</v>
      </c>
      <c r="CW66">
        <v>0</v>
      </c>
      <c r="CX66">
        <f>ROUND(Y66*Source!I155,9)</f>
        <v>0.49</v>
      </c>
      <c r="CY66">
        <f>AA66</f>
        <v>16702.72</v>
      </c>
      <c r="CZ66">
        <f>AE66</f>
        <v>16702.72</v>
      </c>
      <c r="DA66">
        <f>AI66</f>
        <v>1</v>
      </c>
      <c r="DB66">
        <f>ROUND((ROUND(AT66*CZ66,2)/2),6)</f>
        <v>16.704999999999998</v>
      </c>
      <c r="DC66">
        <f>ROUND((ROUND(AT66*AG66,2)/2),6)</f>
        <v>0</v>
      </c>
      <c r="DD66" t="s">
        <v>3</v>
      </c>
      <c r="DE66" t="s">
        <v>3</v>
      </c>
      <c r="DF66">
        <f t="shared" si="17"/>
        <v>8184.33</v>
      </c>
      <c r="DG66">
        <f t="shared" si="18"/>
        <v>0</v>
      </c>
      <c r="DH66">
        <f t="shared" si="19"/>
        <v>0</v>
      </c>
      <c r="DI66">
        <f t="shared" si="20"/>
        <v>0</v>
      </c>
      <c r="DJ66">
        <f>DF66</f>
        <v>8184.33</v>
      </c>
      <c r="DK66">
        <v>0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ROW(Source!A156)</f>
        <v>156</v>
      </c>
      <c r="B67">
        <v>63640748</v>
      </c>
      <c r="C67">
        <v>63408342</v>
      </c>
      <c r="D67">
        <v>63426486</v>
      </c>
      <c r="E67">
        <v>16536011</v>
      </c>
      <c r="F67">
        <v>1</v>
      </c>
      <c r="G67">
        <v>16536011</v>
      </c>
      <c r="H67">
        <v>1</v>
      </c>
      <c r="I67" t="s">
        <v>311</v>
      </c>
      <c r="J67" t="s">
        <v>3</v>
      </c>
      <c r="K67" t="s">
        <v>312</v>
      </c>
      <c r="L67">
        <v>1191</v>
      </c>
      <c r="N67">
        <v>1013</v>
      </c>
      <c r="O67" t="s">
        <v>313</v>
      </c>
      <c r="P67" t="s">
        <v>313</v>
      </c>
      <c r="Q67">
        <v>1</v>
      </c>
      <c r="W67">
        <v>0</v>
      </c>
      <c r="X67">
        <v>476480486</v>
      </c>
      <c r="Y67">
        <f t="shared" ref="Y67:Y98" si="21">AT67</f>
        <v>0.57999999999999996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-2</v>
      </c>
      <c r="AN67">
        <v>0</v>
      </c>
      <c r="AO67">
        <v>1</v>
      </c>
      <c r="AP67">
        <v>1</v>
      </c>
      <c r="AQ67">
        <v>0</v>
      </c>
      <c r="AR67">
        <v>0</v>
      </c>
      <c r="AS67" t="s">
        <v>3</v>
      </c>
      <c r="AT67">
        <v>0.57999999999999996</v>
      </c>
      <c r="AU67" t="s">
        <v>3</v>
      </c>
      <c r="AV67">
        <v>1</v>
      </c>
      <c r="AW67">
        <v>2</v>
      </c>
      <c r="AX67">
        <v>63640834</v>
      </c>
      <c r="AY67">
        <v>1</v>
      </c>
      <c r="AZ67">
        <v>0</v>
      </c>
      <c r="BA67">
        <v>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U67">
        <f>ROUND(AT67*Source!I156*AH67*AL67,2)</f>
        <v>0</v>
      </c>
      <c r="CV67">
        <f>ROUND(Y67*Source!I156,9)</f>
        <v>1.1599999999999999</v>
      </c>
      <c r="CW67">
        <v>0</v>
      </c>
      <c r="CX67">
        <f>ROUND(Y67*Source!I156,9)</f>
        <v>1.1599999999999999</v>
      </c>
      <c r="CY67">
        <f>AD67</f>
        <v>0</v>
      </c>
      <c r="CZ67">
        <f>AH67</f>
        <v>0</v>
      </c>
      <c r="DA67">
        <f>AL67</f>
        <v>1</v>
      </c>
      <c r="DB67">
        <f t="shared" ref="DB67:DB98" si="22">ROUND(ROUND(AT67*CZ67,2),6)</f>
        <v>0</v>
      </c>
      <c r="DC67">
        <f t="shared" ref="DC67:DC98" si="23">ROUND(ROUND(AT67*AG67,2),6)</f>
        <v>0</v>
      </c>
      <c r="DD67" t="s">
        <v>3</v>
      </c>
      <c r="DE67" t="s">
        <v>3</v>
      </c>
      <c r="DF67">
        <f t="shared" si="17"/>
        <v>0</v>
      </c>
      <c r="DG67">
        <f t="shared" si="18"/>
        <v>0</v>
      </c>
      <c r="DH67">
        <f t="shared" si="19"/>
        <v>0</v>
      </c>
      <c r="DI67">
        <f t="shared" si="20"/>
        <v>0</v>
      </c>
      <c r="DJ67">
        <f>DI67</f>
        <v>0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ROW(Source!A156)</f>
        <v>156</v>
      </c>
      <c r="B68">
        <v>63640748</v>
      </c>
      <c r="C68">
        <v>63408342</v>
      </c>
      <c r="D68">
        <v>63428008</v>
      </c>
      <c r="E68">
        <v>1</v>
      </c>
      <c r="F68">
        <v>1</v>
      </c>
      <c r="G68">
        <v>16536011</v>
      </c>
      <c r="H68">
        <v>2</v>
      </c>
      <c r="I68" t="s">
        <v>349</v>
      </c>
      <c r="J68" t="s">
        <v>350</v>
      </c>
      <c r="K68" t="s">
        <v>351</v>
      </c>
      <c r="L68">
        <v>1368</v>
      </c>
      <c r="N68">
        <v>1011</v>
      </c>
      <c r="O68" t="s">
        <v>328</v>
      </c>
      <c r="P68" t="s">
        <v>328</v>
      </c>
      <c r="Q68">
        <v>1</v>
      </c>
      <c r="W68">
        <v>0</v>
      </c>
      <c r="X68">
        <v>-1709118974</v>
      </c>
      <c r="Y68">
        <f t="shared" si="21"/>
        <v>0.04</v>
      </c>
      <c r="AA68">
        <v>0</v>
      </c>
      <c r="AB68">
        <v>17.95</v>
      </c>
      <c r="AC68">
        <v>0.03</v>
      </c>
      <c r="AD68">
        <v>0</v>
      </c>
      <c r="AE68">
        <v>0</v>
      </c>
      <c r="AF68">
        <v>17.95</v>
      </c>
      <c r="AG68">
        <v>0.03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-2</v>
      </c>
      <c r="AN68">
        <v>0</v>
      </c>
      <c r="AO68">
        <v>1</v>
      </c>
      <c r="AP68">
        <v>1</v>
      </c>
      <c r="AQ68">
        <v>0</v>
      </c>
      <c r="AR68">
        <v>0</v>
      </c>
      <c r="AS68" t="s">
        <v>3</v>
      </c>
      <c r="AT68">
        <v>0.04</v>
      </c>
      <c r="AU68" t="s">
        <v>3</v>
      </c>
      <c r="AV68">
        <v>0</v>
      </c>
      <c r="AW68">
        <v>2</v>
      </c>
      <c r="AX68">
        <v>63640835</v>
      </c>
      <c r="AY68">
        <v>1</v>
      </c>
      <c r="AZ68">
        <v>0</v>
      </c>
      <c r="BA68">
        <v>68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V68">
        <v>0</v>
      </c>
      <c r="CW68">
        <f>ROUND(Y68*Source!I156*DO68,9)</f>
        <v>0</v>
      </c>
      <c r="CX68">
        <f>ROUND(Y68*Source!I156,9)</f>
        <v>0.08</v>
      </c>
      <c r="CY68">
        <f>AB68</f>
        <v>17.95</v>
      </c>
      <c r="CZ68">
        <f>AF68</f>
        <v>17.95</v>
      </c>
      <c r="DA68">
        <f>AJ68</f>
        <v>1</v>
      </c>
      <c r="DB68">
        <f t="shared" si="22"/>
        <v>0.72</v>
      </c>
      <c r="DC68">
        <f t="shared" si="23"/>
        <v>0</v>
      </c>
      <c r="DD68" t="s">
        <v>3</v>
      </c>
      <c r="DE68" t="s">
        <v>3</v>
      </c>
      <c r="DF68">
        <f t="shared" si="17"/>
        <v>0</v>
      </c>
      <c r="DG68">
        <f t="shared" si="18"/>
        <v>1.44</v>
      </c>
      <c r="DH68">
        <f t="shared" si="19"/>
        <v>0</v>
      </c>
      <c r="DI68">
        <f t="shared" si="20"/>
        <v>0</v>
      </c>
      <c r="DJ68">
        <f>DG68</f>
        <v>1.44</v>
      </c>
      <c r="DK68">
        <v>0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ROW(Source!A156)</f>
        <v>156</v>
      </c>
      <c r="B69">
        <v>63640748</v>
      </c>
      <c r="C69">
        <v>63408342</v>
      </c>
      <c r="D69">
        <v>63430355</v>
      </c>
      <c r="E69">
        <v>1</v>
      </c>
      <c r="F69">
        <v>1</v>
      </c>
      <c r="G69">
        <v>16536011</v>
      </c>
      <c r="H69">
        <v>3</v>
      </c>
      <c r="I69" t="s">
        <v>322</v>
      </c>
      <c r="J69" t="s">
        <v>323</v>
      </c>
      <c r="K69" t="s">
        <v>324</v>
      </c>
      <c r="L69">
        <v>1346</v>
      </c>
      <c r="N69">
        <v>1009</v>
      </c>
      <c r="O69" t="s">
        <v>317</v>
      </c>
      <c r="P69" t="s">
        <v>317</v>
      </c>
      <c r="Q69">
        <v>1</v>
      </c>
      <c r="W69">
        <v>0</v>
      </c>
      <c r="X69">
        <v>2000218418</v>
      </c>
      <c r="Y69">
        <f t="shared" si="21"/>
        <v>0.02</v>
      </c>
      <c r="AA69">
        <v>29.6</v>
      </c>
      <c r="AB69">
        <v>0</v>
      </c>
      <c r="AC69">
        <v>0</v>
      </c>
      <c r="AD69">
        <v>0</v>
      </c>
      <c r="AE69">
        <v>29.6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M69">
        <v>-2</v>
      </c>
      <c r="AN69">
        <v>0</v>
      </c>
      <c r="AO69">
        <v>1</v>
      </c>
      <c r="AP69">
        <v>1</v>
      </c>
      <c r="AQ69">
        <v>0</v>
      </c>
      <c r="AR69">
        <v>0</v>
      </c>
      <c r="AS69" t="s">
        <v>3</v>
      </c>
      <c r="AT69">
        <v>0.02</v>
      </c>
      <c r="AU69" t="s">
        <v>3</v>
      </c>
      <c r="AV69">
        <v>0</v>
      </c>
      <c r="AW69">
        <v>2</v>
      </c>
      <c r="AX69">
        <v>63640836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V69">
        <v>0</v>
      </c>
      <c r="CW69">
        <v>0</v>
      </c>
      <c r="CX69">
        <f>ROUND(Y69*Source!I156,9)</f>
        <v>0.04</v>
      </c>
      <c r="CY69">
        <f>AA69</f>
        <v>29.6</v>
      </c>
      <c r="CZ69">
        <f>AE69</f>
        <v>29.6</v>
      </c>
      <c r="DA69">
        <f>AI69</f>
        <v>1</v>
      </c>
      <c r="DB69">
        <f t="shared" si="22"/>
        <v>0.59</v>
      </c>
      <c r="DC69">
        <f t="shared" si="23"/>
        <v>0</v>
      </c>
      <c r="DD69" t="s">
        <v>3</v>
      </c>
      <c r="DE69" t="s">
        <v>3</v>
      </c>
      <c r="DF69">
        <f t="shared" si="17"/>
        <v>1.18</v>
      </c>
      <c r="DG69">
        <f t="shared" si="18"/>
        <v>0</v>
      </c>
      <c r="DH69">
        <f t="shared" si="19"/>
        <v>0</v>
      </c>
      <c r="DI69">
        <f t="shared" si="20"/>
        <v>0</v>
      </c>
      <c r="DJ69">
        <f>DF69</f>
        <v>1.18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ROW(Source!A157)</f>
        <v>157</v>
      </c>
      <c r="B70">
        <v>63640748</v>
      </c>
      <c r="C70">
        <v>63408343</v>
      </c>
      <c r="D70">
        <v>63426486</v>
      </c>
      <c r="E70">
        <v>16536011</v>
      </c>
      <c r="F70">
        <v>1</v>
      </c>
      <c r="G70">
        <v>16536011</v>
      </c>
      <c r="H70">
        <v>1</v>
      </c>
      <c r="I70" t="s">
        <v>311</v>
      </c>
      <c r="J70" t="s">
        <v>3</v>
      </c>
      <c r="K70" t="s">
        <v>312</v>
      </c>
      <c r="L70">
        <v>1191</v>
      </c>
      <c r="N70">
        <v>1013</v>
      </c>
      <c r="O70" t="s">
        <v>313</v>
      </c>
      <c r="P70" t="s">
        <v>313</v>
      </c>
      <c r="Q70">
        <v>1</v>
      </c>
      <c r="W70">
        <v>0</v>
      </c>
      <c r="X70">
        <v>476480486</v>
      </c>
      <c r="Y70">
        <f t="shared" si="21"/>
        <v>0.1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-2</v>
      </c>
      <c r="AN70">
        <v>0</v>
      </c>
      <c r="AO70">
        <v>1</v>
      </c>
      <c r="AP70">
        <v>1</v>
      </c>
      <c r="AQ70">
        <v>0</v>
      </c>
      <c r="AR70">
        <v>0</v>
      </c>
      <c r="AS70" t="s">
        <v>3</v>
      </c>
      <c r="AT70">
        <v>0.1</v>
      </c>
      <c r="AU70" t="s">
        <v>3</v>
      </c>
      <c r="AV70">
        <v>1</v>
      </c>
      <c r="AW70">
        <v>2</v>
      </c>
      <c r="AX70">
        <v>63640837</v>
      </c>
      <c r="AY70">
        <v>1</v>
      </c>
      <c r="AZ70">
        <v>0</v>
      </c>
      <c r="BA70">
        <v>70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U70">
        <f>ROUND(AT70*Source!I157*AH70*AL70,2)</f>
        <v>0</v>
      </c>
      <c r="CV70">
        <f>ROUND(Y70*Source!I157,9)</f>
        <v>5.3</v>
      </c>
      <c r="CW70">
        <v>0</v>
      </c>
      <c r="CX70">
        <f>ROUND(Y70*Source!I157,9)</f>
        <v>5.3</v>
      </c>
      <c r="CY70">
        <f>AD70</f>
        <v>0</v>
      </c>
      <c r="CZ70">
        <f>AH70</f>
        <v>0</v>
      </c>
      <c r="DA70">
        <f>AL70</f>
        <v>1</v>
      </c>
      <c r="DB70">
        <f t="shared" si="22"/>
        <v>0</v>
      </c>
      <c r="DC70">
        <f t="shared" si="23"/>
        <v>0</v>
      </c>
      <c r="DD70" t="s">
        <v>3</v>
      </c>
      <c r="DE70" t="s">
        <v>3</v>
      </c>
      <c r="DF70">
        <f t="shared" si="17"/>
        <v>0</v>
      </c>
      <c r="DG70">
        <f t="shared" si="18"/>
        <v>0</v>
      </c>
      <c r="DH70">
        <f t="shared" si="19"/>
        <v>0</v>
      </c>
      <c r="DI70">
        <f t="shared" si="20"/>
        <v>0</v>
      </c>
      <c r="DJ70">
        <f>DI70</f>
        <v>0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ROW(Source!A157)</f>
        <v>157</v>
      </c>
      <c r="B71">
        <v>63640748</v>
      </c>
      <c r="C71">
        <v>63408343</v>
      </c>
      <c r="D71">
        <v>63428008</v>
      </c>
      <c r="E71">
        <v>1</v>
      </c>
      <c r="F71">
        <v>1</v>
      </c>
      <c r="G71">
        <v>16536011</v>
      </c>
      <c r="H71">
        <v>2</v>
      </c>
      <c r="I71" t="s">
        <v>349</v>
      </c>
      <c r="J71" t="s">
        <v>350</v>
      </c>
      <c r="K71" t="s">
        <v>351</v>
      </c>
      <c r="L71">
        <v>1368</v>
      </c>
      <c r="N71">
        <v>1011</v>
      </c>
      <c r="O71" t="s">
        <v>328</v>
      </c>
      <c r="P71" t="s">
        <v>328</v>
      </c>
      <c r="Q71">
        <v>1</v>
      </c>
      <c r="W71">
        <v>0</v>
      </c>
      <c r="X71">
        <v>-1709118974</v>
      </c>
      <c r="Y71">
        <f t="shared" si="21"/>
        <v>5.0000000000000001E-3</v>
      </c>
      <c r="AA71">
        <v>0</v>
      </c>
      <c r="AB71">
        <v>17.95</v>
      </c>
      <c r="AC71">
        <v>0.03</v>
      </c>
      <c r="AD71">
        <v>0</v>
      </c>
      <c r="AE71">
        <v>0</v>
      </c>
      <c r="AF71">
        <v>17.95</v>
      </c>
      <c r="AG71">
        <v>0.03</v>
      </c>
      <c r="AH71">
        <v>0</v>
      </c>
      <c r="AI71">
        <v>1</v>
      </c>
      <c r="AJ71">
        <v>1</v>
      </c>
      <c r="AK71">
        <v>1</v>
      </c>
      <c r="AL71">
        <v>1</v>
      </c>
      <c r="AM71">
        <v>-2</v>
      </c>
      <c r="AN71">
        <v>0</v>
      </c>
      <c r="AO71">
        <v>1</v>
      </c>
      <c r="AP71">
        <v>1</v>
      </c>
      <c r="AQ71">
        <v>0</v>
      </c>
      <c r="AR71">
        <v>0</v>
      </c>
      <c r="AS71" t="s">
        <v>3</v>
      </c>
      <c r="AT71">
        <v>5.0000000000000001E-3</v>
      </c>
      <c r="AU71" t="s">
        <v>3</v>
      </c>
      <c r="AV71">
        <v>0</v>
      </c>
      <c r="AW71">
        <v>2</v>
      </c>
      <c r="AX71">
        <v>63640838</v>
      </c>
      <c r="AY71">
        <v>1</v>
      </c>
      <c r="AZ71">
        <v>0</v>
      </c>
      <c r="BA71">
        <v>71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V71">
        <v>0</v>
      </c>
      <c r="CW71">
        <f>ROUND(Y71*Source!I157*DO71,9)</f>
        <v>0</v>
      </c>
      <c r="CX71">
        <f>ROUND(Y71*Source!I157,9)</f>
        <v>0.26500000000000001</v>
      </c>
      <c r="CY71">
        <f>AB71</f>
        <v>17.95</v>
      </c>
      <c r="CZ71">
        <f>AF71</f>
        <v>17.95</v>
      </c>
      <c r="DA71">
        <f>AJ71</f>
        <v>1</v>
      </c>
      <c r="DB71">
        <f t="shared" si="22"/>
        <v>0.09</v>
      </c>
      <c r="DC71">
        <f t="shared" si="23"/>
        <v>0</v>
      </c>
      <c r="DD71" t="s">
        <v>3</v>
      </c>
      <c r="DE71" t="s">
        <v>3</v>
      </c>
      <c r="DF71">
        <f t="shared" si="17"/>
        <v>0</v>
      </c>
      <c r="DG71">
        <f t="shared" si="18"/>
        <v>4.76</v>
      </c>
      <c r="DH71">
        <f t="shared" si="19"/>
        <v>0.01</v>
      </c>
      <c r="DI71">
        <f t="shared" si="20"/>
        <v>0</v>
      </c>
      <c r="DJ71">
        <f>DG71</f>
        <v>4.76</v>
      </c>
      <c r="DK71">
        <v>0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ROW(Source!A157)</f>
        <v>157</v>
      </c>
      <c r="B72">
        <v>63640748</v>
      </c>
      <c r="C72">
        <v>63408343</v>
      </c>
      <c r="D72">
        <v>63430355</v>
      </c>
      <c r="E72">
        <v>1</v>
      </c>
      <c r="F72">
        <v>1</v>
      </c>
      <c r="G72">
        <v>16536011</v>
      </c>
      <c r="H72">
        <v>3</v>
      </c>
      <c r="I72" t="s">
        <v>322</v>
      </c>
      <c r="J72" t="s">
        <v>323</v>
      </c>
      <c r="K72" t="s">
        <v>324</v>
      </c>
      <c r="L72">
        <v>1346</v>
      </c>
      <c r="N72">
        <v>1009</v>
      </c>
      <c r="O72" t="s">
        <v>317</v>
      </c>
      <c r="P72" t="s">
        <v>317</v>
      </c>
      <c r="Q72">
        <v>1</v>
      </c>
      <c r="W72">
        <v>0</v>
      </c>
      <c r="X72">
        <v>2000218418</v>
      </c>
      <c r="Y72">
        <f t="shared" si="21"/>
        <v>8.0000000000000002E-3</v>
      </c>
      <c r="AA72">
        <v>29.6</v>
      </c>
      <c r="AB72">
        <v>0</v>
      </c>
      <c r="AC72">
        <v>0</v>
      </c>
      <c r="AD72">
        <v>0</v>
      </c>
      <c r="AE72">
        <v>29.6</v>
      </c>
      <c r="AF72">
        <v>0</v>
      </c>
      <c r="AG72">
        <v>0</v>
      </c>
      <c r="AH72">
        <v>0</v>
      </c>
      <c r="AI72">
        <v>1</v>
      </c>
      <c r="AJ72">
        <v>1</v>
      </c>
      <c r="AK72">
        <v>1</v>
      </c>
      <c r="AL72">
        <v>1</v>
      </c>
      <c r="AM72">
        <v>-2</v>
      </c>
      <c r="AN72">
        <v>0</v>
      </c>
      <c r="AO72">
        <v>1</v>
      </c>
      <c r="AP72">
        <v>1</v>
      </c>
      <c r="AQ72">
        <v>0</v>
      </c>
      <c r="AR72">
        <v>0</v>
      </c>
      <c r="AS72" t="s">
        <v>3</v>
      </c>
      <c r="AT72">
        <v>8.0000000000000002E-3</v>
      </c>
      <c r="AU72" t="s">
        <v>3</v>
      </c>
      <c r="AV72">
        <v>0</v>
      </c>
      <c r="AW72">
        <v>2</v>
      </c>
      <c r="AX72">
        <v>63640839</v>
      </c>
      <c r="AY72">
        <v>1</v>
      </c>
      <c r="AZ72">
        <v>0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ROUND(Y72*Source!I157,9)</f>
        <v>0.42399999999999999</v>
      </c>
      <c r="CY72">
        <f>AA72</f>
        <v>29.6</v>
      </c>
      <c r="CZ72">
        <f>AE72</f>
        <v>29.6</v>
      </c>
      <c r="DA72">
        <f>AI72</f>
        <v>1</v>
      </c>
      <c r="DB72">
        <f t="shared" si="22"/>
        <v>0.24</v>
      </c>
      <c r="DC72">
        <f t="shared" si="23"/>
        <v>0</v>
      </c>
      <c r="DD72" t="s">
        <v>3</v>
      </c>
      <c r="DE72" t="s">
        <v>3</v>
      </c>
      <c r="DF72">
        <f t="shared" si="17"/>
        <v>12.55</v>
      </c>
      <c r="DG72">
        <f t="shared" si="18"/>
        <v>0</v>
      </c>
      <c r="DH72">
        <f t="shared" si="19"/>
        <v>0</v>
      </c>
      <c r="DI72">
        <f t="shared" si="20"/>
        <v>0</v>
      </c>
      <c r="DJ72">
        <f>DF72</f>
        <v>12.55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ROW(Source!A158)</f>
        <v>158</v>
      </c>
      <c r="B73">
        <v>63640748</v>
      </c>
      <c r="C73">
        <v>63408339</v>
      </c>
      <c r="D73">
        <v>63426486</v>
      </c>
      <c r="E73">
        <v>16536011</v>
      </c>
      <c r="F73">
        <v>1</v>
      </c>
      <c r="G73">
        <v>16536011</v>
      </c>
      <c r="H73">
        <v>1</v>
      </c>
      <c r="I73" t="s">
        <v>311</v>
      </c>
      <c r="J73" t="s">
        <v>3</v>
      </c>
      <c r="K73" t="s">
        <v>312</v>
      </c>
      <c r="L73">
        <v>1191</v>
      </c>
      <c r="N73">
        <v>1013</v>
      </c>
      <c r="O73" t="s">
        <v>313</v>
      </c>
      <c r="P73" t="s">
        <v>313</v>
      </c>
      <c r="Q73">
        <v>1</v>
      </c>
      <c r="W73">
        <v>0</v>
      </c>
      <c r="X73">
        <v>476480486</v>
      </c>
      <c r="Y73">
        <f t="shared" si="21"/>
        <v>0.72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1</v>
      </c>
      <c r="AK73">
        <v>1</v>
      </c>
      <c r="AL73">
        <v>1</v>
      </c>
      <c r="AM73">
        <v>-2</v>
      </c>
      <c r="AN73">
        <v>0</v>
      </c>
      <c r="AO73">
        <v>1</v>
      </c>
      <c r="AP73">
        <v>1</v>
      </c>
      <c r="AQ73">
        <v>0</v>
      </c>
      <c r="AR73">
        <v>0</v>
      </c>
      <c r="AS73" t="s">
        <v>3</v>
      </c>
      <c r="AT73">
        <v>0.72</v>
      </c>
      <c r="AU73" t="s">
        <v>3</v>
      </c>
      <c r="AV73">
        <v>1</v>
      </c>
      <c r="AW73">
        <v>2</v>
      </c>
      <c r="AX73">
        <v>63640824</v>
      </c>
      <c r="AY73">
        <v>1</v>
      </c>
      <c r="AZ73">
        <v>0</v>
      </c>
      <c r="BA73">
        <v>73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U73">
        <f>ROUND(AT73*Source!I158*AH73*AL73,2)</f>
        <v>0</v>
      </c>
      <c r="CV73">
        <f>ROUND(Y73*Source!I158,9)</f>
        <v>3.6</v>
      </c>
      <c r="CW73">
        <v>0</v>
      </c>
      <c r="CX73">
        <f>ROUND(Y73*Source!I158,9)</f>
        <v>3.6</v>
      </c>
      <c r="CY73">
        <f>AD73</f>
        <v>0</v>
      </c>
      <c r="CZ73">
        <f>AH73</f>
        <v>0</v>
      </c>
      <c r="DA73">
        <f>AL73</f>
        <v>1</v>
      </c>
      <c r="DB73">
        <f t="shared" si="22"/>
        <v>0</v>
      </c>
      <c r="DC73">
        <f t="shared" si="23"/>
        <v>0</v>
      </c>
      <c r="DD73" t="s">
        <v>3</v>
      </c>
      <c r="DE73" t="s">
        <v>3</v>
      </c>
      <c r="DF73">
        <f t="shared" si="17"/>
        <v>0</v>
      </c>
      <c r="DG73">
        <f t="shared" si="18"/>
        <v>0</v>
      </c>
      <c r="DH73">
        <f t="shared" si="19"/>
        <v>0</v>
      </c>
      <c r="DI73">
        <f t="shared" si="20"/>
        <v>0</v>
      </c>
      <c r="DJ73">
        <f>DI73</f>
        <v>0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ROW(Source!A158)</f>
        <v>158</v>
      </c>
      <c r="B74">
        <v>63640748</v>
      </c>
      <c r="C74">
        <v>63408339</v>
      </c>
      <c r="D74">
        <v>63430306</v>
      </c>
      <c r="E74">
        <v>1</v>
      </c>
      <c r="F74">
        <v>1</v>
      </c>
      <c r="G74">
        <v>16536011</v>
      </c>
      <c r="H74">
        <v>3</v>
      </c>
      <c r="I74" t="s">
        <v>314</v>
      </c>
      <c r="J74" t="s">
        <v>315</v>
      </c>
      <c r="K74" t="s">
        <v>316</v>
      </c>
      <c r="L74">
        <v>1346</v>
      </c>
      <c r="N74">
        <v>1009</v>
      </c>
      <c r="O74" t="s">
        <v>317</v>
      </c>
      <c r="P74" t="s">
        <v>317</v>
      </c>
      <c r="Q74">
        <v>1</v>
      </c>
      <c r="W74">
        <v>0</v>
      </c>
      <c r="X74">
        <v>1476784195</v>
      </c>
      <c r="Y74">
        <f t="shared" si="21"/>
        <v>5.0000000000000001E-4</v>
      </c>
      <c r="AA74">
        <v>547.51</v>
      </c>
      <c r="AB74">
        <v>0</v>
      </c>
      <c r="AC74">
        <v>0</v>
      </c>
      <c r="AD74">
        <v>0</v>
      </c>
      <c r="AE74">
        <v>547.51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-2</v>
      </c>
      <c r="AN74">
        <v>0</v>
      </c>
      <c r="AO74">
        <v>1</v>
      </c>
      <c r="AP74">
        <v>1</v>
      </c>
      <c r="AQ74">
        <v>0</v>
      </c>
      <c r="AR74">
        <v>0</v>
      </c>
      <c r="AS74" t="s">
        <v>3</v>
      </c>
      <c r="AT74">
        <v>5.0000000000000001E-4</v>
      </c>
      <c r="AU74" t="s">
        <v>3</v>
      </c>
      <c r="AV74">
        <v>0</v>
      </c>
      <c r="AW74">
        <v>2</v>
      </c>
      <c r="AX74">
        <v>63640825</v>
      </c>
      <c r="AY74">
        <v>1</v>
      </c>
      <c r="AZ74">
        <v>0</v>
      </c>
      <c r="BA74">
        <v>74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V74">
        <v>0</v>
      </c>
      <c r="CW74">
        <v>0</v>
      </c>
      <c r="CX74">
        <f>ROUND(Y74*Source!I158,9)</f>
        <v>2.5000000000000001E-3</v>
      </c>
      <c r="CY74">
        <f>AA74</f>
        <v>547.51</v>
      </c>
      <c r="CZ74">
        <f>AE74</f>
        <v>547.51</v>
      </c>
      <c r="DA74">
        <f>AI74</f>
        <v>1</v>
      </c>
      <c r="DB74">
        <f t="shared" si="22"/>
        <v>0.27</v>
      </c>
      <c r="DC74">
        <f t="shared" si="23"/>
        <v>0</v>
      </c>
      <c r="DD74" t="s">
        <v>3</v>
      </c>
      <c r="DE74" t="s">
        <v>3</v>
      </c>
      <c r="DF74">
        <f t="shared" si="17"/>
        <v>1.37</v>
      </c>
      <c r="DG74">
        <f t="shared" si="18"/>
        <v>0</v>
      </c>
      <c r="DH74">
        <f t="shared" si="19"/>
        <v>0</v>
      </c>
      <c r="DI74">
        <f t="shared" si="20"/>
        <v>0</v>
      </c>
      <c r="DJ74">
        <f>DF74</f>
        <v>1.37</v>
      </c>
      <c r="DK74">
        <v>0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ROW(Source!A158)</f>
        <v>158</v>
      </c>
      <c r="B75">
        <v>63640748</v>
      </c>
      <c r="C75">
        <v>63408339</v>
      </c>
      <c r="D75">
        <v>63430350</v>
      </c>
      <c r="E75">
        <v>1</v>
      </c>
      <c r="F75">
        <v>1</v>
      </c>
      <c r="G75">
        <v>16536011</v>
      </c>
      <c r="H75">
        <v>3</v>
      </c>
      <c r="I75" t="s">
        <v>318</v>
      </c>
      <c r="J75" t="s">
        <v>319</v>
      </c>
      <c r="K75" t="s">
        <v>320</v>
      </c>
      <c r="L75">
        <v>1327</v>
      </c>
      <c r="N75">
        <v>1005</v>
      </c>
      <c r="O75" t="s">
        <v>321</v>
      </c>
      <c r="P75" t="s">
        <v>321</v>
      </c>
      <c r="Q75">
        <v>1</v>
      </c>
      <c r="W75">
        <v>0</v>
      </c>
      <c r="X75">
        <v>443123811</v>
      </c>
      <c r="Y75">
        <f t="shared" si="21"/>
        <v>0.05</v>
      </c>
      <c r="AA75">
        <v>41.89</v>
      </c>
      <c r="AB75">
        <v>0</v>
      </c>
      <c r="AC75">
        <v>0</v>
      </c>
      <c r="AD75">
        <v>0</v>
      </c>
      <c r="AE75">
        <v>41.89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-2</v>
      </c>
      <c r="AN75">
        <v>0</v>
      </c>
      <c r="AO75">
        <v>1</v>
      </c>
      <c r="AP75">
        <v>1</v>
      </c>
      <c r="AQ75">
        <v>0</v>
      </c>
      <c r="AR75">
        <v>0</v>
      </c>
      <c r="AS75" t="s">
        <v>3</v>
      </c>
      <c r="AT75">
        <v>0.05</v>
      </c>
      <c r="AU75" t="s">
        <v>3</v>
      </c>
      <c r="AV75">
        <v>0</v>
      </c>
      <c r="AW75">
        <v>2</v>
      </c>
      <c r="AX75">
        <v>63640826</v>
      </c>
      <c r="AY75">
        <v>1</v>
      </c>
      <c r="AZ75">
        <v>0</v>
      </c>
      <c r="BA75">
        <v>75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V75">
        <v>0</v>
      </c>
      <c r="CW75">
        <v>0</v>
      </c>
      <c r="CX75">
        <f>ROUND(Y75*Source!I158,9)</f>
        <v>0.25</v>
      </c>
      <c r="CY75">
        <f>AA75</f>
        <v>41.89</v>
      </c>
      <c r="CZ75">
        <f>AE75</f>
        <v>41.89</v>
      </c>
      <c r="DA75">
        <f>AI75</f>
        <v>1</v>
      </c>
      <c r="DB75">
        <f t="shared" si="22"/>
        <v>2.09</v>
      </c>
      <c r="DC75">
        <f t="shared" si="23"/>
        <v>0</v>
      </c>
      <c r="DD75" t="s">
        <v>3</v>
      </c>
      <c r="DE75" t="s">
        <v>3</v>
      </c>
      <c r="DF75">
        <f t="shared" si="17"/>
        <v>10.47</v>
      </c>
      <c r="DG75">
        <f t="shared" si="18"/>
        <v>0</v>
      </c>
      <c r="DH75">
        <f t="shared" si="19"/>
        <v>0</v>
      </c>
      <c r="DI75">
        <f t="shared" si="20"/>
        <v>0</v>
      </c>
      <c r="DJ75">
        <f>DF75</f>
        <v>10.47</v>
      </c>
      <c r="DK75">
        <v>0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ROW(Source!A158)</f>
        <v>158</v>
      </c>
      <c r="B76">
        <v>63640748</v>
      </c>
      <c r="C76">
        <v>63408339</v>
      </c>
      <c r="D76">
        <v>63430355</v>
      </c>
      <c r="E76">
        <v>1</v>
      </c>
      <c r="F76">
        <v>1</v>
      </c>
      <c r="G76">
        <v>16536011</v>
      </c>
      <c r="H76">
        <v>3</v>
      </c>
      <c r="I76" t="s">
        <v>322</v>
      </c>
      <c r="J76" t="s">
        <v>323</v>
      </c>
      <c r="K76" t="s">
        <v>324</v>
      </c>
      <c r="L76">
        <v>1346</v>
      </c>
      <c r="N76">
        <v>1009</v>
      </c>
      <c r="O76" t="s">
        <v>317</v>
      </c>
      <c r="P76" t="s">
        <v>317</v>
      </c>
      <c r="Q76">
        <v>1</v>
      </c>
      <c r="W76">
        <v>0</v>
      </c>
      <c r="X76">
        <v>2000218418</v>
      </c>
      <c r="Y76">
        <f t="shared" si="21"/>
        <v>0.05</v>
      </c>
      <c r="AA76">
        <v>29.6</v>
      </c>
      <c r="AB76">
        <v>0</v>
      </c>
      <c r="AC76">
        <v>0</v>
      </c>
      <c r="AD76">
        <v>0</v>
      </c>
      <c r="AE76">
        <v>29.6</v>
      </c>
      <c r="AF76">
        <v>0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M76">
        <v>-2</v>
      </c>
      <c r="AN76">
        <v>0</v>
      </c>
      <c r="AO76">
        <v>1</v>
      </c>
      <c r="AP76">
        <v>1</v>
      </c>
      <c r="AQ76">
        <v>0</v>
      </c>
      <c r="AR76">
        <v>0</v>
      </c>
      <c r="AS76" t="s">
        <v>3</v>
      </c>
      <c r="AT76">
        <v>0.05</v>
      </c>
      <c r="AU76" t="s">
        <v>3</v>
      </c>
      <c r="AV76">
        <v>0</v>
      </c>
      <c r="AW76">
        <v>2</v>
      </c>
      <c r="AX76">
        <v>63640827</v>
      </c>
      <c r="AY76">
        <v>1</v>
      </c>
      <c r="AZ76">
        <v>0</v>
      </c>
      <c r="BA76">
        <v>76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V76">
        <v>0</v>
      </c>
      <c r="CW76">
        <v>0</v>
      </c>
      <c r="CX76">
        <f>ROUND(Y76*Source!I158,9)</f>
        <v>0.25</v>
      </c>
      <c r="CY76">
        <f>AA76</f>
        <v>29.6</v>
      </c>
      <c r="CZ76">
        <f>AE76</f>
        <v>29.6</v>
      </c>
      <c r="DA76">
        <f>AI76</f>
        <v>1</v>
      </c>
      <c r="DB76">
        <f t="shared" si="22"/>
        <v>1.48</v>
      </c>
      <c r="DC76">
        <f t="shared" si="23"/>
        <v>0</v>
      </c>
      <c r="DD76" t="s">
        <v>3</v>
      </c>
      <c r="DE76" t="s">
        <v>3</v>
      </c>
      <c r="DF76">
        <f t="shared" si="17"/>
        <v>7.4</v>
      </c>
      <c r="DG76">
        <f t="shared" si="18"/>
        <v>0</v>
      </c>
      <c r="DH76">
        <f t="shared" si="19"/>
        <v>0</v>
      </c>
      <c r="DI76">
        <f t="shared" si="20"/>
        <v>0</v>
      </c>
      <c r="DJ76">
        <f>DF76</f>
        <v>7.4</v>
      </c>
      <c r="DK76">
        <v>0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ROW(Source!A159)</f>
        <v>159</v>
      </c>
      <c r="B77">
        <v>63640748</v>
      </c>
      <c r="C77">
        <v>63408340</v>
      </c>
      <c r="D77">
        <v>63426486</v>
      </c>
      <c r="E77">
        <v>16536011</v>
      </c>
      <c r="F77">
        <v>1</v>
      </c>
      <c r="G77">
        <v>16536011</v>
      </c>
      <c r="H77">
        <v>1</v>
      </c>
      <c r="I77" t="s">
        <v>311</v>
      </c>
      <c r="J77" t="s">
        <v>3</v>
      </c>
      <c r="K77" t="s">
        <v>312</v>
      </c>
      <c r="L77">
        <v>1191</v>
      </c>
      <c r="N77">
        <v>1013</v>
      </c>
      <c r="O77" t="s">
        <v>313</v>
      </c>
      <c r="P77" t="s">
        <v>313</v>
      </c>
      <c r="Q77">
        <v>1</v>
      </c>
      <c r="W77">
        <v>0</v>
      </c>
      <c r="X77">
        <v>476480486</v>
      </c>
      <c r="Y77">
        <f t="shared" si="21"/>
        <v>3.05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1</v>
      </c>
      <c r="AJ77">
        <v>1</v>
      </c>
      <c r="AK77">
        <v>1</v>
      </c>
      <c r="AL77">
        <v>1</v>
      </c>
      <c r="AM77">
        <v>-2</v>
      </c>
      <c r="AN77">
        <v>0</v>
      </c>
      <c r="AO77">
        <v>1</v>
      </c>
      <c r="AP77">
        <v>1</v>
      </c>
      <c r="AQ77">
        <v>0</v>
      </c>
      <c r="AR77">
        <v>0</v>
      </c>
      <c r="AS77" t="s">
        <v>3</v>
      </c>
      <c r="AT77">
        <v>3.05</v>
      </c>
      <c r="AU77" t="s">
        <v>3</v>
      </c>
      <c r="AV77">
        <v>1</v>
      </c>
      <c r="AW77">
        <v>2</v>
      </c>
      <c r="AX77">
        <v>63640828</v>
      </c>
      <c r="AY77">
        <v>1</v>
      </c>
      <c r="AZ77">
        <v>0</v>
      </c>
      <c r="BA77">
        <v>77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U77">
        <f>ROUND(AT77*Source!I159*AH77*AL77,2)</f>
        <v>0</v>
      </c>
      <c r="CV77">
        <f>ROUND(Y77*Source!I159,9)</f>
        <v>9.15</v>
      </c>
      <c r="CW77">
        <v>0</v>
      </c>
      <c r="CX77">
        <f>ROUND(Y77*Source!I159,9)</f>
        <v>9.15</v>
      </c>
      <c r="CY77">
        <f>AD77</f>
        <v>0</v>
      </c>
      <c r="CZ77">
        <f>AH77</f>
        <v>0</v>
      </c>
      <c r="DA77">
        <f>AL77</f>
        <v>1</v>
      </c>
      <c r="DB77">
        <f t="shared" si="22"/>
        <v>0</v>
      </c>
      <c r="DC77">
        <f t="shared" si="23"/>
        <v>0</v>
      </c>
      <c r="DD77" t="s">
        <v>3</v>
      </c>
      <c r="DE77" t="s">
        <v>3</v>
      </c>
      <c r="DF77">
        <f t="shared" si="17"/>
        <v>0</v>
      </c>
      <c r="DG77">
        <f t="shared" si="18"/>
        <v>0</v>
      </c>
      <c r="DH77">
        <f t="shared" si="19"/>
        <v>0</v>
      </c>
      <c r="DI77">
        <f t="shared" si="20"/>
        <v>0</v>
      </c>
      <c r="DJ77">
        <f>DI77</f>
        <v>0</v>
      </c>
      <c r="DK77">
        <v>0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ROW(Source!A159)</f>
        <v>159</v>
      </c>
      <c r="B78">
        <v>63640748</v>
      </c>
      <c r="C78">
        <v>63408340</v>
      </c>
      <c r="D78">
        <v>63430306</v>
      </c>
      <c r="E78">
        <v>1</v>
      </c>
      <c r="F78">
        <v>1</v>
      </c>
      <c r="G78">
        <v>16536011</v>
      </c>
      <c r="H78">
        <v>3</v>
      </c>
      <c r="I78" t="s">
        <v>314</v>
      </c>
      <c r="J78" t="s">
        <v>315</v>
      </c>
      <c r="K78" t="s">
        <v>316</v>
      </c>
      <c r="L78">
        <v>1346</v>
      </c>
      <c r="N78">
        <v>1009</v>
      </c>
      <c r="O78" t="s">
        <v>317</v>
      </c>
      <c r="P78" t="s">
        <v>317</v>
      </c>
      <c r="Q78">
        <v>1</v>
      </c>
      <c r="W78">
        <v>0</v>
      </c>
      <c r="X78">
        <v>1476784195</v>
      </c>
      <c r="Y78">
        <f t="shared" si="21"/>
        <v>8.0000000000000002E-3</v>
      </c>
      <c r="AA78">
        <v>547.51</v>
      </c>
      <c r="AB78">
        <v>0</v>
      </c>
      <c r="AC78">
        <v>0</v>
      </c>
      <c r="AD78">
        <v>0</v>
      </c>
      <c r="AE78">
        <v>547.51</v>
      </c>
      <c r="AF78">
        <v>0</v>
      </c>
      <c r="AG78">
        <v>0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-2</v>
      </c>
      <c r="AN78">
        <v>0</v>
      </c>
      <c r="AO78">
        <v>1</v>
      </c>
      <c r="AP78">
        <v>1</v>
      </c>
      <c r="AQ78">
        <v>0</v>
      </c>
      <c r="AR78">
        <v>0</v>
      </c>
      <c r="AS78" t="s">
        <v>3</v>
      </c>
      <c r="AT78">
        <v>8.0000000000000002E-3</v>
      </c>
      <c r="AU78" t="s">
        <v>3</v>
      </c>
      <c r="AV78">
        <v>0</v>
      </c>
      <c r="AW78">
        <v>2</v>
      </c>
      <c r="AX78">
        <v>63640829</v>
      </c>
      <c r="AY78">
        <v>1</v>
      </c>
      <c r="AZ78">
        <v>0</v>
      </c>
      <c r="BA78">
        <v>78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V78">
        <v>0</v>
      </c>
      <c r="CW78">
        <v>0</v>
      </c>
      <c r="CX78">
        <f>ROUND(Y78*Source!I159,9)</f>
        <v>2.4E-2</v>
      </c>
      <c r="CY78">
        <f>AA78</f>
        <v>547.51</v>
      </c>
      <c r="CZ78">
        <f>AE78</f>
        <v>547.51</v>
      </c>
      <c r="DA78">
        <f>AI78</f>
        <v>1</v>
      </c>
      <c r="DB78">
        <f t="shared" si="22"/>
        <v>4.38</v>
      </c>
      <c r="DC78">
        <f t="shared" si="23"/>
        <v>0</v>
      </c>
      <c r="DD78" t="s">
        <v>3</v>
      </c>
      <c r="DE78" t="s">
        <v>3</v>
      </c>
      <c r="DF78">
        <f t="shared" si="17"/>
        <v>13.14</v>
      </c>
      <c r="DG78">
        <f t="shared" si="18"/>
        <v>0</v>
      </c>
      <c r="DH78">
        <f t="shared" si="19"/>
        <v>0</v>
      </c>
      <c r="DI78">
        <f t="shared" si="20"/>
        <v>0</v>
      </c>
      <c r="DJ78">
        <f>DF78</f>
        <v>13.14</v>
      </c>
      <c r="DK78">
        <v>0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ROW(Source!A159)</f>
        <v>159</v>
      </c>
      <c r="B79">
        <v>63640748</v>
      </c>
      <c r="C79">
        <v>63408340</v>
      </c>
      <c r="D79">
        <v>63430355</v>
      </c>
      <c r="E79">
        <v>1</v>
      </c>
      <c r="F79">
        <v>1</v>
      </c>
      <c r="G79">
        <v>16536011</v>
      </c>
      <c r="H79">
        <v>3</v>
      </c>
      <c r="I79" t="s">
        <v>322</v>
      </c>
      <c r="J79" t="s">
        <v>323</v>
      </c>
      <c r="K79" t="s">
        <v>324</v>
      </c>
      <c r="L79">
        <v>1346</v>
      </c>
      <c r="N79">
        <v>1009</v>
      </c>
      <c r="O79" t="s">
        <v>317</v>
      </c>
      <c r="P79" t="s">
        <v>317</v>
      </c>
      <c r="Q79">
        <v>1</v>
      </c>
      <c r="W79">
        <v>0</v>
      </c>
      <c r="X79">
        <v>2000218418</v>
      </c>
      <c r="Y79">
        <f t="shared" si="21"/>
        <v>0.05</v>
      </c>
      <c r="AA79">
        <v>29.6</v>
      </c>
      <c r="AB79">
        <v>0</v>
      </c>
      <c r="AC79">
        <v>0</v>
      </c>
      <c r="AD79">
        <v>0</v>
      </c>
      <c r="AE79">
        <v>29.6</v>
      </c>
      <c r="AF79">
        <v>0</v>
      </c>
      <c r="AG79">
        <v>0</v>
      </c>
      <c r="AH79">
        <v>0</v>
      </c>
      <c r="AI79">
        <v>1</v>
      </c>
      <c r="AJ79">
        <v>1</v>
      </c>
      <c r="AK79">
        <v>1</v>
      </c>
      <c r="AL79">
        <v>1</v>
      </c>
      <c r="AM79">
        <v>-2</v>
      </c>
      <c r="AN79">
        <v>0</v>
      </c>
      <c r="AO79">
        <v>1</v>
      </c>
      <c r="AP79">
        <v>1</v>
      </c>
      <c r="AQ79">
        <v>0</v>
      </c>
      <c r="AR79">
        <v>0</v>
      </c>
      <c r="AS79" t="s">
        <v>3</v>
      </c>
      <c r="AT79">
        <v>0.05</v>
      </c>
      <c r="AU79" t="s">
        <v>3</v>
      </c>
      <c r="AV79">
        <v>0</v>
      </c>
      <c r="AW79">
        <v>2</v>
      </c>
      <c r="AX79">
        <v>63640830</v>
      </c>
      <c r="AY79">
        <v>1</v>
      </c>
      <c r="AZ79">
        <v>0</v>
      </c>
      <c r="BA79">
        <v>79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V79">
        <v>0</v>
      </c>
      <c r="CW79">
        <v>0</v>
      </c>
      <c r="CX79">
        <f>ROUND(Y79*Source!I159,9)</f>
        <v>0.15</v>
      </c>
      <c r="CY79">
        <f>AA79</f>
        <v>29.6</v>
      </c>
      <c r="CZ79">
        <f>AE79</f>
        <v>29.6</v>
      </c>
      <c r="DA79">
        <f>AI79</f>
        <v>1</v>
      </c>
      <c r="DB79">
        <f t="shared" si="22"/>
        <v>1.48</v>
      </c>
      <c r="DC79">
        <f t="shared" si="23"/>
        <v>0</v>
      </c>
      <c r="DD79" t="s">
        <v>3</v>
      </c>
      <c r="DE79" t="s">
        <v>3</v>
      </c>
      <c r="DF79">
        <f t="shared" si="17"/>
        <v>4.4400000000000004</v>
      </c>
      <c r="DG79">
        <f t="shared" si="18"/>
        <v>0</v>
      </c>
      <c r="DH79">
        <f t="shared" si="19"/>
        <v>0</v>
      </c>
      <c r="DI79">
        <f t="shared" si="20"/>
        <v>0</v>
      </c>
      <c r="DJ79">
        <f>DF79</f>
        <v>4.4400000000000004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ROW(Source!A195)</f>
        <v>195</v>
      </c>
      <c r="B80">
        <v>63640748</v>
      </c>
      <c r="C80">
        <v>63408402</v>
      </c>
      <c r="D80">
        <v>63426486</v>
      </c>
      <c r="E80">
        <v>16536011</v>
      </c>
      <c r="F80">
        <v>1</v>
      </c>
      <c r="G80">
        <v>16536011</v>
      </c>
      <c r="H80">
        <v>1</v>
      </c>
      <c r="I80" t="s">
        <v>311</v>
      </c>
      <c r="J80" t="s">
        <v>3</v>
      </c>
      <c r="K80" t="s">
        <v>312</v>
      </c>
      <c r="L80">
        <v>1191</v>
      </c>
      <c r="N80">
        <v>1013</v>
      </c>
      <c r="O80" t="s">
        <v>313</v>
      </c>
      <c r="P80" t="s">
        <v>313</v>
      </c>
      <c r="Q80">
        <v>1</v>
      </c>
      <c r="W80">
        <v>0</v>
      </c>
      <c r="X80">
        <v>476480486</v>
      </c>
      <c r="Y80">
        <f t="shared" si="21"/>
        <v>0.17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M80">
        <v>-2</v>
      </c>
      <c r="AN80">
        <v>0</v>
      </c>
      <c r="AO80">
        <v>1</v>
      </c>
      <c r="AP80">
        <v>1</v>
      </c>
      <c r="AQ80">
        <v>0</v>
      </c>
      <c r="AR80">
        <v>0</v>
      </c>
      <c r="AS80" t="s">
        <v>3</v>
      </c>
      <c r="AT80">
        <v>0.17</v>
      </c>
      <c r="AU80" t="s">
        <v>3</v>
      </c>
      <c r="AV80">
        <v>1</v>
      </c>
      <c r="AW80">
        <v>2</v>
      </c>
      <c r="AX80">
        <v>63640840</v>
      </c>
      <c r="AY80">
        <v>1</v>
      </c>
      <c r="AZ80">
        <v>0</v>
      </c>
      <c r="BA80">
        <v>80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U80">
        <f>ROUND(AT80*Source!I195*AH80*AL80,2)</f>
        <v>0</v>
      </c>
      <c r="CV80">
        <f>ROUND(Y80*Source!I195,9)</f>
        <v>245.14</v>
      </c>
      <c r="CW80">
        <v>0</v>
      </c>
      <c r="CX80">
        <f>ROUND(Y80*Source!I195,9)</f>
        <v>245.14</v>
      </c>
      <c r="CY80">
        <f>AD80</f>
        <v>0</v>
      </c>
      <c r="CZ80">
        <f>AH80</f>
        <v>0</v>
      </c>
      <c r="DA80">
        <f>AL80</f>
        <v>1</v>
      </c>
      <c r="DB80">
        <f t="shared" si="22"/>
        <v>0</v>
      </c>
      <c r="DC80">
        <f t="shared" si="23"/>
        <v>0</v>
      </c>
      <c r="DD80" t="s">
        <v>3</v>
      </c>
      <c r="DE80" t="s">
        <v>3</v>
      </c>
      <c r="DF80">
        <f t="shared" si="17"/>
        <v>0</v>
      </c>
      <c r="DG80">
        <f t="shared" si="18"/>
        <v>0</v>
      </c>
      <c r="DH80">
        <f t="shared" si="19"/>
        <v>0</v>
      </c>
      <c r="DI80">
        <f t="shared" si="20"/>
        <v>0</v>
      </c>
      <c r="DJ80">
        <f>DI80</f>
        <v>0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ROW(Source!A195)</f>
        <v>195</v>
      </c>
      <c r="B81">
        <v>63640748</v>
      </c>
      <c r="C81">
        <v>63408402</v>
      </c>
      <c r="D81">
        <v>63430306</v>
      </c>
      <c r="E81">
        <v>1</v>
      </c>
      <c r="F81">
        <v>1</v>
      </c>
      <c r="G81">
        <v>16536011</v>
      </c>
      <c r="H81">
        <v>3</v>
      </c>
      <c r="I81" t="s">
        <v>314</v>
      </c>
      <c r="J81" t="s">
        <v>315</v>
      </c>
      <c r="K81" t="s">
        <v>316</v>
      </c>
      <c r="L81">
        <v>1346</v>
      </c>
      <c r="N81">
        <v>1009</v>
      </c>
      <c r="O81" t="s">
        <v>317</v>
      </c>
      <c r="P81" t="s">
        <v>317</v>
      </c>
      <c r="Q81">
        <v>1</v>
      </c>
      <c r="W81">
        <v>0</v>
      </c>
      <c r="X81">
        <v>1476784195</v>
      </c>
      <c r="Y81">
        <f t="shared" si="21"/>
        <v>5.0000000000000001E-3</v>
      </c>
      <c r="AA81">
        <v>547.51</v>
      </c>
      <c r="AB81">
        <v>0</v>
      </c>
      <c r="AC81">
        <v>0</v>
      </c>
      <c r="AD81">
        <v>0</v>
      </c>
      <c r="AE81">
        <v>547.51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-2</v>
      </c>
      <c r="AN81">
        <v>0</v>
      </c>
      <c r="AO81">
        <v>1</v>
      </c>
      <c r="AP81">
        <v>1</v>
      </c>
      <c r="AQ81">
        <v>0</v>
      </c>
      <c r="AR81">
        <v>0</v>
      </c>
      <c r="AS81" t="s">
        <v>3</v>
      </c>
      <c r="AT81">
        <v>5.0000000000000001E-3</v>
      </c>
      <c r="AU81" t="s">
        <v>3</v>
      </c>
      <c r="AV81">
        <v>0</v>
      </c>
      <c r="AW81">
        <v>2</v>
      </c>
      <c r="AX81">
        <v>63640841</v>
      </c>
      <c r="AY81">
        <v>1</v>
      </c>
      <c r="AZ81">
        <v>0</v>
      </c>
      <c r="BA81">
        <v>81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V81">
        <v>0</v>
      </c>
      <c r="CW81">
        <v>0</v>
      </c>
      <c r="CX81">
        <f>ROUND(Y81*Source!I195,9)</f>
        <v>7.21</v>
      </c>
      <c r="CY81">
        <f>AA81</f>
        <v>547.51</v>
      </c>
      <c r="CZ81">
        <f>AE81</f>
        <v>547.51</v>
      </c>
      <c r="DA81">
        <f>AI81</f>
        <v>1</v>
      </c>
      <c r="DB81">
        <f t="shared" si="22"/>
        <v>2.74</v>
      </c>
      <c r="DC81">
        <f t="shared" si="23"/>
        <v>0</v>
      </c>
      <c r="DD81" t="s">
        <v>3</v>
      </c>
      <c r="DE81" t="s">
        <v>3</v>
      </c>
      <c r="DF81">
        <f t="shared" si="17"/>
        <v>3947.55</v>
      </c>
      <c r="DG81">
        <f t="shared" si="18"/>
        <v>0</v>
      </c>
      <c r="DH81">
        <f t="shared" si="19"/>
        <v>0</v>
      </c>
      <c r="DI81">
        <f t="shared" si="20"/>
        <v>0</v>
      </c>
      <c r="DJ81">
        <f>DF81</f>
        <v>3947.55</v>
      </c>
      <c r="DK81">
        <v>0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ROW(Source!A195)</f>
        <v>195</v>
      </c>
      <c r="B82">
        <v>63640748</v>
      </c>
      <c r="C82">
        <v>63408402</v>
      </c>
      <c r="D82">
        <v>63430350</v>
      </c>
      <c r="E82">
        <v>1</v>
      </c>
      <c r="F82">
        <v>1</v>
      </c>
      <c r="G82">
        <v>16536011</v>
      </c>
      <c r="H82">
        <v>3</v>
      </c>
      <c r="I82" t="s">
        <v>318</v>
      </c>
      <c r="J82" t="s">
        <v>319</v>
      </c>
      <c r="K82" t="s">
        <v>320</v>
      </c>
      <c r="L82">
        <v>1327</v>
      </c>
      <c r="N82">
        <v>1005</v>
      </c>
      <c r="O82" t="s">
        <v>321</v>
      </c>
      <c r="P82" t="s">
        <v>321</v>
      </c>
      <c r="Q82">
        <v>1</v>
      </c>
      <c r="W82">
        <v>0</v>
      </c>
      <c r="X82">
        <v>443123811</v>
      </c>
      <c r="Y82">
        <f t="shared" si="21"/>
        <v>0.03</v>
      </c>
      <c r="AA82">
        <v>41.89</v>
      </c>
      <c r="AB82">
        <v>0</v>
      </c>
      <c r="AC82">
        <v>0</v>
      </c>
      <c r="AD82">
        <v>0</v>
      </c>
      <c r="AE82">
        <v>41.89</v>
      </c>
      <c r="AF82">
        <v>0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M82">
        <v>-2</v>
      </c>
      <c r="AN82">
        <v>0</v>
      </c>
      <c r="AO82">
        <v>1</v>
      </c>
      <c r="AP82">
        <v>1</v>
      </c>
      <c r="AQ82">
        <v>0</v>
      </c>
      <c r="AR82">
        <v>0</v>
      </c>
      <c r="AS82" t="s">
        <v>3</v>
      </c>
      <c r="AT82">
        <v>0.03</v>
      </c>
      <c r="AU82" t="s">
        <v>3</v>
      </c>
      <c r="AV82">
        <v>0</v>
      </c>
      <c r="AW82">
        <v>2</v>
      </c>
      <c r="AX82">
        <v>63640842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V82">
        <v>0</v>
      </c>
      <c r="CW82">
        <v>0</v>
      </c>
      <c r="CX82">
        <f>ROUND(Y82*Source!I195,9)</f>
        <v>43.26</v>
      </c>
      <c r="CY82">
        <f>AA82</f>
        <v>41.89</v>
      </c>
      <c r="CZ82">
        <f>AE82</f>
        <v>41.89</v>
      </c>
      <c r="DA82">
        <f>AI82</f>
        <v>1</v>
      </c>
      <c r="DB82">
        <f t="shared" si="22"/>
        <v>1.26</v>
      </c>
      <c r="DC82">
        <f t="shared" si="23"/>
        <v>0</v>
      </c>
      <c r="DD82" t="s">
        <v>3</v>
      </c>
      <c r="DE82" t="s">
        <v>3</v>
      </c>
      <c r="DF82">
        <f t="shared" si="17"/>
        <v>1812.16</v>
      </c>
      <c r="DG82">
        <f t="shared" si="18"/>
        <v>0</v>
      </c>
      <c r="DH82">
        <f t="shared" si="19"/>
        <v>0</v>
      </c>
      <c r="DI82">
        <f t="shared" si="20"/>
        <v>0</v>
      </c>
      <c r="DJ82">
        <f>DF82</f>
        <v>1812.16</v>
      </c>
      <c r="DK82">
        <v>0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ROW(Source!A195)</f>
        <v>195</v>
      </c>
      <c r="B83">
        <v>63640748</v>
      </c>
      <c r="C83">
        <v>63408402</v>
      </c>
      <c r="D83">
        <v>63430355</v>
      </c>
      <c r="E83">
        <v>1</v>
      </c>
      <c r="F83">
        <v>1</v>
      </c>
      <c r="G83">
        <v>16536011</v>
      </c>
      <c r="H83">
        <v>3</v>
      </c>
      <c r="I83" t="s">
        <v>322</v>
      </c>
      <c r="J83" t="s">
        <v>323</v>
      </c>
      <c r="K83" t="s">
        <v>324</v>
      </c>
      <c r="L83">
        <v>1346</v>
      </c>
      <c r="N83">
        <v>1009</v>
      </c>
      <c r="O83" t="s">
        <v>317</v>
      </c>
      <c r="P83" t="s">
        <v>317</v>
      </c>
      <c r="Q83">
        <v>1</v>
      </c>
      <c r="W83">
        <v>0</v>
      </c>
      <c r="X83">
        <v>2000218418</v>
      </c>
      <c r="Y83">
        <f t="shared" si="21"/>
        <v>5.0000000000000001E-3</v>
      </c>
      <c r="AA83">
        <v>29.6</v>
      </c>
      <c r="AB83">
        <v>0</v>
      </c>
      <c r="AC83">
        <v>0</v>
      </c>
      <c r="AD83">
        <v>0</v>
      </c>
      <c r="AE83">
        <v>29.6</v>
      </c>
      <c r="AF83">
        <v>0</v>
      </c>
      <c r="AG83">
        <v>0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-2</v>
      </c>
      <c r="AN83">
        <v>0</v>
      </c>
      <c r="AO83">
        <v>1</v>
      </c>
      <c r="AP83">
        <v>1</v>
      </c>
      <c r="AQ83">
        <v>0</v>
      </c>
      <c r="AR83">
        <v>0</v>
      </c>
      <c r="AS83" t="s">
        <v>3</v>
      </c>
      <c r="AT83">
        <v>5.0000000000000001E-3</v>
      </c>
      <c r="AU83" t="s">
        <v>3</v>
      </c>
      <c r="AV83">
        <v>0</v>
      </c>
      <c r="AW83">
        <v>2</v>
      </c>
      <c r="AX83">
        <v>63640843</v>
      </c>
      <c r="AY83">
        <v>1</v>
      </c>
      <c r="AZ83">
        <v>0</v>
      </c>
      <c r="BA83">
        <v>83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V83">
        <v>0</v>
      </c>
      <c r="CW83">
        <v>0</v>
      </c>
      <c r="CX83">
        <f>ROUND(Y83*Source!I195,9)</f>
        <v>7.21</v>
      </c>
      <c r="CY83">
        <f>AA83</f>
        <v>29.6</v>
      </c>
      <c r="CZ83">
        <f>AE83</f>
        <v>29.6</v>
      </c>
      <c r="DA83">
        <f>AI83</f>
        <v>1</v>
      </c>
      <c r="DB83">
        <f t="shared" si="22"/>
        <v>0.15</v>
      </c>
      <c r="DC83">
        <f t="shared" si="23"/>
        <v>0</v>
      </c>
      <c r="DD83" t="s">
        <v>3</v>
      </c>
      <c r="DE83" t="s">
        <v>3</v>
      </c>
      <c r="DF83">
        <f t="shared" si="17"/>
        <v>213.42</v>
      </c>
      <c r="DG83">
        <f t="shared" si="18"/>
        <v>0</v>
      </c>
      <c r="DH83">
        <f t="shared" si="19"/>
        <v>0</v>
      </c>
      <c r="DI83">
        <f t="shared" si="20"/>
        <v>0</v>
      </c>
      <c r="DJ83">
        <f>DF83</f>
        <v>213.42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ROW(Source!A196)</f>
        <v>196</v>
      </c>
      <c r="B84">
        <v>63640748</v>
      </c>
      <c r="C84">
        <v>63408403</v>
      </c>
      <c r="D84">
        <v>63426486</v>
      </c>
      <c r="E84">
        <v>16536011</v>
      </c>
      <c r="F84">
        <v>1</v>
      </c>
      <c r="G84">
        <v>16536011</v>
      </c>
      <c r="H84">
        <v>1</v>
      </c>
      <c r="I84" t="s">
        <v>311</v>
      </c>
      <c r="J84" t="s">
        <v>3</v>
      </c>
      <c r="K84" t="s">
        <v>312</v>
      </c>
      <c r="L84">
        <v>1191</v>
      </c>
      <c r="N84">
        <v>1013</v>
      </c>
      <c r="O84" t="s">
        <v>313</v>
      </c>
      <c r="P84" t="s">
        <v>313</v>
      </c>
      <c r="Q84">
        <v>1</v>
      </c>
      <c r="W84">
        <v>0</v>
      </c>
      <c r="X84">
        <v>476480486</v>
      </c>
      <c r="Y84">
        <f t="shared" si="21"/>
        <v>1.28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1</v>
      </c>
      <c r="AK84">
        <v>1</v>
      </c>
      <c r="AL84">
        <v>1</v>
      </c>
      <c r="AM84">
        <v>-2</v>
      </c>
      <c r="AN84">
        <v>0</v>
      </c>
      <c r="AO84">
        <v>1</v>
      </c>
      <c r="AP84">
        <v>1</v>
      </c>
      <c r="AQ84">
        <v>0</v>
      </c>
      <c r="AR84">
        <v>0</v>
      </c>
      <c r="AS84" t="s">
        <v>3</v>
      </c>
      <c r="AT84">
        <v>1.28</v>
      </c>
      <c r="AU84" t="s">
        <v>3</v>
      </c>
      <c r="AV84">
        <v>1</v>
      </c>
      <c r="AW84">
        <v>2</v>
      </c>
      <c r="AX84">
        <v>63640844</v>
      </c>
      <c r="AY84">
        <v>1</v>
      </c>
      <c r="AZ84">
        <v>0</v>
      </c>
      <c r="BA84">
        <v>84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U84">
        <f>ROUND(AT84*Source!I196*AH84*AL84,2)</f>
        <v>0</v>
      </c>
      <c r="CV84">
        <f>ROUND(Y84*Source!I196,9)</f>
        <v>81.92</v>
      </c>
      <c r="CW84">
        <v>0</v>
      </c>
      <c r="CX84">
        <f>ROUND(Y84*Source!I196,9)</f>
        <v>81.92</v>
      </c>
      <c r="CY84">
        <f>AD84</f>
        <v>0</v>
      </c>
      <c r="CZ84">
        <f>AH84</f>
        <v>0</v>
      </c>
      <c r="DA84">
        <f>AL84</f>
        <v>1</v>
      </c>
      <c r="DB84">
        <f t="shared" si="22"/>
        <v>0</v>
      </c>
      <c r="DC84">
        <f t="shared" si="23"/>
        <v>0</v>
      </c>
      <c r="DD84" t="s">
        <v>3</v>
      </c>
      <c r="DE84" t="s">
        <v>3</v>
      </c>
      <c r="DF84">
        <f t="shared" si="17"/>
        <v>0</v>
      </c>
      <c r="DG84">
        <f t="shared" si="18"/>
        <v>0</v>
      </c>
      <c r="DH84">
        <f t="shared" si="19"/>
        <v>0</v>
      </c>
      <c r="DI84">
        <f t="shared" si="20"/>
        <v>0</v>
      </c>
      <c r="DJ84">
        <f>DI84</f>
        <v>0</v>
      </c>
      <c r="DK84">
        <v>0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ROW(Source!A196)</f>
        <v>196</v>
      </c>
      <c r="B85">
        <v>63640748</v>
      </c>
      <c r="C85">
        <v>63408403</v>
      </c>
      <c r="D85">
        <v>63428422</v>
      </c>
      <c r="E85">
        <v>1</v>
      </c>
      <c r="F85">
        <v>1</v>
      </c>
      <c r="G85">
        <v>16536011</v>
      </c>
      <c r="H85">
        <v>2</v>
      </c>
      <c r="I85" t="s">
        <v>325</v>
      </c>
      <c r="J85" t="s">
        <v>326</v>
      </c>
      <c r="K85" t="s">
        <v>327</v>
      </c>
      <c r="L85">
        <v>1368</v>
      </c>
      <c r="N85">
        <v>1011</v>
      </c>
      <c r="O85" t="s">
        <v>328</v>
      </c>
      <c r="P85" t="s">
        <v>328</v>
      </c>
      <c r="Q85">
        <v>1</v>
      </c>
      <c r="W85">
        <v>0</v>
      </c>
      <c r="X85">
        <v>1070972692</v>
      </c>
      <c r="Y85">
        <f t="shared" si="21"/>
        <v>0.53</v>
      </c>
      <c r="AA85">
        <v>0</v>
      </c>
      <c r="AB85">
        <v>1378.32</v>
      </c>
      <c r="AC85">
        <v>830.66</v>
      </c>
      <c r="AD85">
        <v>0</v>
      </c>
      <c r="AE85">
        <v>0</v>
      </c>
      <c r="AF85">
        <v>1378.32</v>
      </c>
      <c r="AG85">
        <v>830.66</v>
      </c>
      <c r="AH85">
        <v>0</v>
      </c>
      <c r="AI85">
        <v>1</v>
      </c>
      <c r="AJ85">
        <v>1</v>
      </c>
      <c r="AK85">
        <v>1</v>
      </c>
      <c r="AL85">
        <v>1</v>
      </c>
      <c r="AM85">
        <v>-2</v>
      </c>
      <c r="AN85">
        <v>0</v>
      </c>
      <c r="AO85">
        <v>1</v>
      </c>
      <c r="AP85">
        <v>1</v>
      </c>
      <c r="AQ85">
        <v>0</v>
      </c>
      <c r="AR85">
        <v>0</v>
      </c>
      <c r="AS85" t="s">
        <v>3</v>
      </c>
      <c r="AT85">
        <v>0.53</v>
      </c>
      <c r="AU85" t="s">
        <v>3</v>
      </c>
      <c r="AV85">
        <v>0</v>
      </c>
      <c r="AW85">
        <v>2</v>
      </c>
      <c r="AX85">
        <v>63640845</v>
      </c>
      <c r="AY85">
        <v>1</v>
      </c>
      <c r="AZ85">
        <v>0</v>
      </c>
      <c r="BA85">
        <v>85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V85">
        <v>0</v>
      </c>
      <c r="CW85">
        <f>ROUND(Y85*Source!I196*DO85,9)</f>
        <v>0</v>
      </c>
      <c r="CX85">
        <f>ROUND(Y85*Source!I196,9)</f>
        <v>33.92</v>
      </c>
      <c r="CY85">
        <f>AB85</f>
        <v>1378.32</v>
      </c>
      <c r="CZ85">
        <f>AF85</f>
        <v>1378.32</v>
      </c>
      <c r="DA85">
        <f>AJ85</f>
        <v>1</v>
      </c>
      <c r="DB85">
        <f t="shared" si="22"/>
        <v>730.51</v>
      </c>
      <c r="DC85">
        <f t="shared" si="23"/>
        <v>440.25</v>
      </c>
      <c r="DD85" t="s">
        <v>3</v>
      </c>
      <c r="DE85" t="s">
        <v>3</v>
      </c>
      <c r="DF85">
        <f t="shared" si="17"/>
        <v>0</v>
      </c>
      <c r="DG85">
        <f t="shared" si="18"/>
        <v>46752.61</v>
      </c>
      <c r="DH85">
        <f t="shared" si="19"/>
        <v>28175.99</v>
      </c>
      <c r="DI85">
        <f t="shared" si="20"/>
        <v>0</v>
      </c>
      <c r="DJ85">
        <f>DG85</f>
        <v>46752.61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ROW(Source!A196)</f>
        <v>196</v>
      </c>
      <c r="B86">
        <v>63640748</v>
      </c>
      <c r="C86">
        <v>63408403</v>
      </c>
      <c r="D86">
        <v>63430355</v>
      </c>
      <c r="E86">
        <v>1</v>
      </c>
      <c r="F86">
        <v>1</v>
      </c>
      <c r="G86">
        <v>16536011</v>
      </c>
      <c r="H86">
        <v>3</v>
      </c>
      <c r="I86" t="s">
        <v>322</v>
      </c>
      <c r="J86" t="s">
        <v>323</v>
      </c>
      <c r="K86" t="s">
        <v>324</v>
      </c>
      <c r="L86">
        <v>1346</v>
      </c>
      <c r="N86">
        <v>1009</v>
      </c>
      <c r="O86" t="s">
        <v>317</v>
      </c>
      <c r="P86" t="s">
        <v>317</v>
      </c>
      <c r="Q86">
        <v>1</v>
      </c>
      <c r="W86">
        <v>0</v>
      </c>
      <c r="X86">
        <v>2000218418</v>
      </c>
      <c r="Y86">
        <f t="shared" si="21"/>
        <v>5.0000000000000001E-3</v>
      </c>
      <c r="AA86">
        <v>29.6</v>
      </c>
      <c r="AB86">
        <v>0</v>
      </c>
      <c r="AC86">
        <v>0</v>
      </c>
      <c r="AD86">
        <v>0</v>
      </c>
      <c r="AE86">
        <v>29.6</v>
      </c>
      <c r="AF86">
        <v>0</v>
      </c>
      <c r="AG86">
        <v>0</v>
      </c>
      <c r="AH86">
        <v>0</v>
      </c>
      <c r="AI86">
        <v>1</v>
      </c>
      <c r="AJ86">
        <v>1</v>
      </c>
      <c r="AK86">
        <v>1</v>
      </c>
      <c r="AL86">
        <v>1</v>
      </c>
      <c r="AM86">
        <v>-2</v>
      </c>
      <c r="AN86">
        <v>0</v>
      </c>
      <c r="AO86">
        <v>1</v>
      </c>
      <c r="AP86">
        <v>1</v>
      </c>
      <c r="AQ86">
        <v>0</v>
      </c>
      <c r="AR86">
        <v>0</v>
      </c>
      <c r="AS86" t="s">
        <v>3</v>
      </c>
      <c r="AT86">
        <v>5.0000000000000001E-3</v>
      </c>
      <c r="AU86" t="s">
        <v>3</v>
      </c>
      <c r="AV86">
        <v>0</v>
      </c>
      <c r="AW86">
        <v>2</v>
      </c>
      <c r="AX86">
        <v>63640846</v>
      </c>
      <c r="AY86">
        <v>1</v>
      </c>
      <c r="AZ86">
        <v>0</v>
      </c>
      <c r="BA86">
        <v>86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CV86">
        <v>0</v>
      </c>
      <c r="CW86">
        <v>0</v>
      </c>
      <c r="CX86">
        <f>ROUND(Y86*Source!I196,9)</f>
        <v>0.32</v>
      </c>
      <c r="CY86">
        <f>AA86</f>
        <v>29.6</v>
      </c>
      <c r="CZ86">
        <f>AE86</f>
        <v>29.6</v>
      </c>
      <c r="DA86">
        <f>AI86</f>
        <v>1</v>
      </c>
      <c r="DB86">
        <f t="shared" si="22"/>
        <v>0.15</v>
      </c>
      <c r="DC86">
        <f t="shared" si="23"/>
        <v>0</v>
      </c>
      <c r="DD86" t="s">
        <v>3</v>
      </c>
      <c r="DE86" t="s">
        <v>3</v>
      </c>
      <c r="DF86">
        <f t="shared" si="17"/>
        <v>9.4700000000000006</v>
      </c>
      <c r="DG86">
        <f t="shared" si="18"/>
        <v>0</v>
      </c>
      <c r="DH86">
        <f t="shared" si="19"/>
        <v>0</v>
      </c>
      <c r="DI86">
        <f t="shared" si="20"/>
        <v>0</v>
      </c>
      <c r="DJ86">
        <f>DF86</f>
        <v>9.4700000000000006</v>
      </c>
      <c r="DK86">
        <v>0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ROW(Source!A196)</f>
        <v>196</v>
      </c>
      <c r="B87">
        <v>63640748</v>
      </c>
      <c r="C87">
        <v>63408403</v>
      </c>
      <c r="D87">
        <v>63430560</v>
      </c>
      <c r="E87">
        <v>1</v>
      </c>
      <c r="F87">
        <v>1</v>
      </c>
      <c r="G87">
        <v>16536011</v>
      </c>
      <c r="H87">
        <v>3</v>
      </c>
      <c r="I87" t="s">
        <v>352</v>
      </c>
      <c r="J87" t="s">
        <v>353</v>
      </c>
      <c r="K87" t="s">
        <v>354</v>
      </c>
      <c r="L87">
        <v>1296</v>
      </c>
      <c r="N87">
        <v>1002</v>
      </c>
      <c r="O87" t="s">
        <v>348</v>
      </c>
      <c r="P87" t="s">
        <v>348</v>
      </c>
      <c r="Q87">
        <v>1</v>
      </c>
      <c r="W87">
        <v>0</v>
      </c>
      <c r="X87">
        <v>1733118415</v>
      </c>
      <c r="Y87">
        <f t="shared" si="21"/>
        <v>1E-3</v>
      </c>
      <c r="AA87">
        <v>1149.81</v>
      </c>
      <c r="AB87">
        <v>0</v>
      </c>
      <c r="AC87">
        <v>0</v>
      </c>
      <c r="AD87">
        <v>0</v>
      </c>
      <c r="AE87">
        <v>1149.81</v>
      </c>
      <c r="AF87">
        <v>0</v>
      </c>
      <c r="AG87">
        <v>0</v>
      </c>
      <c r="AH87">
        <v>0</v>
      </c>
      <c r="AI87">
        <v>1</v>
      </c>
      <c r="AJ87">
        <v>1</v>
      </c>
      <c r="AK87">
        <v>1</v>
      </c>
      <c r="AL87">
        <v>1</v>
      </c>
      <c r="AM87">
        <v>-2</v>
      </c>
      <c r="AN87">
        <v>0</v>
      </c>
      <c r="AO87">
        <v>1</v>
      </c>
      <c r="AP87">
        <v>1</v>
      </c>
      <c r="AQ87">
        <v>0</v>
      </c>
      <c r="AR87">
        <v>0</v>
      </c>
      <c r="AS87" t="s">
        <v>3</v>
      </c>
      <c r="AT87">
        <v>1E-3</v>
      </c>
      <c r="AU87" t="s">
        <v>3</v>
      </c>
      <c r="AV87">
        <v>0</v>
      </c>
      <c r="AW87">
        <v>2</v>
      </c>
      <c r="AX87">
        <v>63640847</v>
      </c>
      <c r="AY87">
        <v>1</v>
      </c>
      <c r="AZ87">
        <v>0</v>
      </c>
      <c r="BA87">
        <v>87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V87">
        <v>0</v>
      </c>
      <c r="CW87">
        <v>0</v>
      </c>
      <c r="CX87">
        <f>ROUND(Y87*Source!I196,9)</f>
        <v>6.4000000000000001E-2</v>
      </c>
      <c r="CY87">
        <f>AA87</f>
        <v>1149.81</v>
      </c>
      <c r="CZ87">
        <f>AE87</f>
        <v>1149.81</v>
      </c>
      <c r="DA87">
        <f>AI87</f>
        <v>1</v>
      </c>
      <c r="DB87">
        <f t="shared" si="22"/>
        <v>1.1499999999999999</v>
      </c>
      <c r="DC87">
        <f t="shared" si="23"/>
        <v>0</v>
      </c>
      <c r="DD87" t="s">
        <v>3</v>
      </c>
      <c r="DE87" t="s">
        <v>3</v>
      </c>
      <c r="DF87">
        <f t="shared" si="17"/>
        <v>73.59</v>
      </c>
      <c r="DG87">
        <f t="shared" si="18"/>
        <v>0</v>
      </c>
      <c r="DH87">
        <f t="shared" si="19"/>
        <v>0</v>
      </c>
      <c r="DI87">
        <f t="shared" si="20"/>
        <v>0</v>
      </c>
      <c r="DJ87">
        <f>DF87</f>
        <v>73.59</v>
      </c>
      <c r="DK87">
        <v>0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ROW(Source!A197)</f>
        <v>197</v>
      </c>
      <c r="B88">
        <v>63640748</v>
      </c>
      <c r="C88">
        <v>63408404</v>
      </c>
      <c r="D88">
        <v>63426486</v>
      </c>
      <c r="E88">
        <v>16536011</v>
      </c>
      <c r="F88">
        <v>1</v>
      </c>
      <c r="G88">
        <v>16536011</v>
      </c>
      <c r="H88">
        <v>1</v>
      </c>
      <c r="I88" t="s">
        <v>311</v>
      </c>
      <c r="J88" t="s">
        <v>3</v>
      </c>
      <c r="K88" t="s">
        <v>312</v>
      </c>
      <c r="L88">
        <v>1191</v>
      </c>
      <c r="N88">
        <v>1013</v>
      </c>
      <c r="O88" t="s">
        <v>313</v>
      </c>
      <c r="P88" t="s">
        <v>313</v>
      </c>
      <c r="Q88">
        <v>1</v>
      </c>
      <c r="W88">
        <v>0</v>
      </c>
      <c r="X88">
        <v>476480486</v>
      </c>
      <c r="Y88">
        <f t="shared" si="21"/>
        <v>0.46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1</v>
      </c>
      <c r="AJ88">
        <v>1</v>
      </c>
      <c r="AK88">
        <v>1</v>
      </c>
      <c r="AL88">
        <v>1</v>
      </c>
      <c r="AM88">
        <v>-2</v>
      </c>
      <c r="AN88">
        <v>0</v>
      </c>
      <c r="AO88">
        <v>1</v>
      </c>
      <c r="AP88">
        <v>1</v>
      </c>
      <c r="AQ88">
        <v>0</v>
      </c>
      <c r="AR88">
        <v>0</v>
      </c>
      <c r="AS88" t="s">
        <v>3</v>
      </c>
      <c r="AT88">
        <v>0.46</v>
      </c>
      <c r="AU88" t="s">
        <v>3</v>
      </c>
      <c r="AV88">
        <v>1</v>
      </c>
      <c r="AW88">
        <v>2</v>
      </c>
      <c r="AX88">
        <v>63640848</v>
      </c>
      <c r="AY88">
        <v>1</v>
      </c>
      <c r="AZ88">
        <v>0</v>
      </c>
      <c r="BA88">
        <v>88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U88">
        <f>ROUND(AT88*Source!I197*AH88*AL88,2)</f>
        <v>0</v>
      </c>
      <c r="CV88">
        <f>ROUND(Y88*Source!I197,9)</f>
        <v>0.46</v>
      </c>
      <c r="CW88">
        <v>0</v>
      </c>
      <c r="CX88">
        <f>ROUND(Y88*Source!I197,9)</f>
        <v>0.46</v>
      </c>
      <c r="CY88">
        <f>AD88</f>
        <v>0</v>
      </c>
      <c r="CZ88">
        <f>AH88</f>
        <v>0</v>
      </c>
      <c r="DA88">
        <f>AL88</f>
        <v>1</v>
      </c>
      <c r="DB88">
        <f t="shared" si="22"/>
        <v>0</v>
      </c>
      <c r="DC88">
        <f t="shared" si="23"/>
        <v>0</v>
      </c>
      <c r="DD88" t="s">
        <v>3</v>
      </c>
      <c r="DE88" t="s">
        <v>3</v>
      </c>
      <c r="DF88">
        <f t="shared" si="17"/>
        <v>0</v>
      </c>
      <c r="DG88">
        <f t="shared" si="18"/>
        <v>0</v>
      </c>
      <c r="DH88">
        <f t="shared" si="19"/>
        <v>0</v>
      </c>
      <c r="DI88">
        <f t="shared" si="20"/>
        <v>0</v>
      </c>
      <c r="DJ88">
        <f>DI88</f>
        <v>0</v>
      </c>
      <c r="DK88">
        <v>0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ROW(Source!A197)</f>
        <v>197</v>
      </c>
      <c r="B89">
        <v>63640748</v>
      </c>
      <c r="C89">
        <v>63408404</v>
      </c>
      <c r="D89">
        <v>63430355</v>
      </c>
      <c r="E89">
        <v>1</v>
      </c>
      <c r="F89">
        <v>1</v>
      </c>
      <c r="G89">
        <v>16536011</v>
      </c>
      <c r="H89">
        <v>3</v>
      </c>
      <c r="I89" t="s">
        <v>322</v>
      </c>
      <c r="J89" t="s">
        <v>323</v>
      </c>
      <c r="K89" t="s">
        <v>324</v>
      </c>
      <c r="L89">
        <v>1346</v>
      </c>
      <c r="N89">
        <v>1009</v>
      </c>
      <c r="O89" t="s">
        <v>317</v>
      </c>
      <c r="P89" t="s">
        <v>317</v>
      </c>
      <c r="Q89">
        <v>1</v>
      </c>
      <c r="W89">
        <v>0</v>
      </c>
      <c r="X89">
        <v>2000218418</v>
      </c>
      <c r="Y89">
        <f t="shared" si="21"/>
        <v>0.06</v>
      </c>
      <c r="AA89">
        <v>29.6</v>
      </c>
      <c r="AB89">
        <v>0</v>
      </c>
      <c r="AC89">
        <v>0</v>
      </c>
      <c r="AD89">
        <v>0</v>
      </c>
      <c r="AE89">
        <v>29.6</v>
      </c>
      <c r="AF89">
        <v>0</v>
      </c>
      <c r="AG89">
        <v>0</v>
      </c>
      <c r="AH89">
        <v>0</v>
      </c>
      <c r="AI89">
        <v>1</v>
      </c>
      <c r="AJ89">
        <v>1</v>
      </c>
      <c r="AK89">
        <v>1</v>
      </c>
      <c r="AL89">
        <v>1</v>
      </c>
      <c r="AM89">
        <v>-2</v>
      </c>
      <c r="AN89">
        <v>0</v>
      </c>
      <c r="AO89">
        <v>1</v>
      </c>
      <c r="AP89">
        <v>1</v>
      </c>
      <c r="AQ89">
        <v>0</v>
      </c>
      <c r="AR89">
        <v>0</v>
      </c>
      <c r="AS89" t="s">
        <v>3</v>
      </c>
      <c r="AT89">
        <v>0.06</v>
      </c>
      <c r="AU89" t="s">
        <v>3</v>
      </c>
      <c r="AV89">
        <v>0</v>
      </c>
      <c r="AW89">
        <v>2</v>
      </c>
      <c r="AX89">
        <v>63640849</v>
      </c>
      <c r="AY89">
        <v>1</v>
      </c>
      <c r="AZ89">
        <v>0</v>
      </c>
      <c r="BA89">
        <v>89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V89">
        <v>0</v>
      </c>
      <c r="CW89">
        <v>0</v>
      </c>
      <c r="CX89">
        <f>ROUND(Y89*Source!I197,9)</f>
        <v>0.06</v>
      </c>
      <c r="CY89">
        <f>AA89</f>
        <v>29.6</v>
      </c>
      <c r="CZ89">
        <f>AE89</f>
        <v>29.6</v>
      </c>
      <c r="DA89">
        <f>AI89</f>
        <v>1</v>
      </c>
      <c r="DB89">
        <f t="shared" si="22"/>
        <v>1.78</v>
      </c>
      <c r="DC89">
        <f t="shared" si="23"/>
        <v>0</v>
      </c>
      <c r="DD89" t="s">
        <v>3</v>
      </c>
      <c r="DE89" t="s">
        <v>3</v>
      </c>
      <c r="DF89">
        <f t="shared" si="17"/>
        <v>1.78</v>
      </c>
      <c r="DG89">
        <f t="shared" si="18"/>
        <v>0</v>
      </c>
      <c r="DH89">
        <f t="shared" si="19"/>
        <v>0</v>
      </c>
      <c r="DI89">
        <f t="shared" si="20"/>
        <v>0</v>
      </c>
      <c r="DJ89">
        <f>DF89</f>
        <v>1.78</v>
      </c>
      <c r="DK89">
        <v>0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ROW(Source!A198)</f>
        <v>198</v>
      </c>
      <c r="B90">
        <v>63640748</v>
      </c>
      <c r="C90">
        <v>63408405</v>
      </c>
      <c r="D90">
        <v>63426486</v>
      </c>
      <c r="E90">
        <v>16536011</v>
      </c>
      <c r="F90">
        <v>1</v>
      </c>
      <c r="G90">
        <v>16536011</v>
      </c>
      <c r="H90">
        <v>1</v>
      </c>
      <c r="I90" t="s">
        <v>311</v>
      </c>
      <c r="J90" t="s">
        <v>3</v>
      </c>
      <c r="K90" t="s">
        <v>312</v>
      </c>
      <c r="L90">
        <v>1191</v>
      </c>
      <c r="N90">
        <v>1013</v>
      </c>
      <c r="O90" t="s">
        <v>313</v>
      </c>
      <c r="P90" t="s">
        <v>313</v>
      </c>
      <c r="Q90">
        <v>1</v>
      </c>
      <c r="W90">
        <v>0</v>
      </c>
      <c r="X90">
        <v>476480486</v>
      </c>
      <c r="Y90">
        <f t="shared" si="21"/>
        <v>0.46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1</v>
      </c>
      <c r="AP90">
        <v>1</v>
      </c>
      <c r="AQ90">
        <v>0</v>
      </c>
      <c r="AR90">
        <v>0</v>
      </c>
      <c r="AS90" t="s">
        <v>3</v>
      </c>
      <c r="AT90">
        <v>0.46</v>
      </c>
      <c r="AU90" t="s">
        <v>3</v>
      </c>
      <c r="AV90">
        <v>1</v>
      </c>
      <c r="AW90">
        <v>2</v>
      </c>
      <c r="AX90">
        <v>63640850</v>
      </c>
      <c r="AY90">
        <v>1</v>
      </c>
      <c r="AZ90">
        <v>0</v>
      </c>
      <c r="BA90">
        <v>90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U90">
        <f>ROUND(AT90*Source!I198*AH90*AL90,2)</f>
        <v>0</v>
      </c>
      <c r="CV90">
        <f>ROUND(Y90*Source!I198,9)</f>
        <v>0.46</v>
      </c>
      <c r="CW90">
        <v>0</v>
      </c>
      <c r="CX90">
        <f>ROUND(Y90*Source!I198,9)</f>
        <v>0.46</v>
      </c>
      <c r="CY90">
        <f>AD90</f>
        <v>0</v>
      </c>
      <c r="CZ90">
        <f>AH90</f>
        <v>0</v>
      </c>
      <c r="DA90">
        <f>AL90</f>
        <v>1</v>
      </c>
      <c r="DB90">
        <f t="shared" si="22"/>
        <v>0</v>
      </c>
      <c r="DC90">
        <f t="shared" si="23"/>
        <v>0</v>
      </c>
      <c r="DD90" t="s">
        <v>3</v>
      </c>
      <c r="DE90" t="s">
        <v>3</v>
      </c>
      <c r="DF90">
        <f t="shared" si="17"/>
        <v>0</v>
      </c>
      <c r="DG90">
        <f t="shared" si="18"/>
        <v>0</v>
      </c>
      <c r="DH90">
        <f t="shared" si="19"/>
        <v>0</v>
      </c>
      <c r="DI90">
        <f t="shared" si="20"/>
        <v>0</v>
      </c>
      <c r="DJ90">
        <f>DI90</f>
        <v>0</v>
      </c>
      <c r="DK90">
        <v>0</v>
      </c>
      <c r="DL90" t="s">
        <v>3</v>
      </c>
      <c r="DM90">
        <v>0</v>
      </c>
      <c r="DN90" t="s">
        <v>3</v>
      </c>
      <c r="DO90">
        <v>0</v>
      </c>
    </row>
    <row r="91" spans="1:119" x14ac:dyDescent="0.2">
      <c r="A91">
        <f>ROW(Source!A198)</f>
        <v>198</v>
      </c>
      <c r="B91">
        <v>63640748</v>
      </c>
      <c r="C91">
        <v>63408405</v>
      </c>
      <c r="D91">
        <v>63430355</v>
      </c>
      <c r="E91">
        <v>1</v>
      </c>
      <c r="F91">
        <v>1</v>
      </c>
      <c r="G91">
        <v>16536011</v>
      </c>
      <c r="H91">
        <v>3</v>
      </c>
      <c r="I91" t="s">
        <v>322</v>
      </c>
      <c r="J91" t="s">
        <v>323</v>
      </c>
      <c r="K91" t="s">
        <v>324</v>
      </c>
      <c r="L91">
        <v>1346</v>
      </c>
      <c r="N91">
        <v>1009</v>
      </c>
      <c r="O91" t="s">
        <v>317</v>
      </c>
      <c r="P91" t="s">
        <v>317</v>
      </c>
      <c r="Q91">
        <v>1</v>
      </c>
      <c r="W91">
        <v>0</v>
      </c>
      <c r="X91">
        <v>2000218418</v>
      </c>
      <c r="Y91">
        <f t="shared" si="21"/>
        <v>0.06</v>
      </c>
      <c r="AA91">
        <v>29.6</v>
      </c>
      <c r="AB91">
        <v>0</v>
      </c>
      <c r="AC91">
        <v>0</v>
      </c>
      <c r="AD91">
        <v>0</v>
      </c>
      <c r="AE91">
        <v>29.6</v>
      </c>
      <c r="AF91">
        <v>0</v>
      </c>
      <c r="AG91">
        <v>0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0</v>
      </c>
      <c r="AO91">
        <v>1</v>
      </c>
      <c r="AP91">
        <v>1</v>
      </c>
      <c r="AQ91">
        <v>0</v>
      </c>
      <c r="AR91">
        <v>0</v>
      </c>
      <c r="AS91" t="s">
        <v>3</v>
      </c>
      <c r="AT91">
        <v>0.06</v>
      </c>
      <c r="AU91" t="s">
        <v>3</v>
      </c>
      <c r="AV91">
        <v>0</v>
      </c>
      <c r="AW91">
        <v>2</v>
      </c>
      <c r="AX91">
        <v>63640851</v>
      </c>
      <c r="AY91">
        <v>1</v>
      </c>
      <c r="AZ91">
        <v>0</v>
      </c>
      <c r="BA91">
        <v>91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V91">
        <v>0</v>
      </c>
      <c r="CW91">
        <v>0</v>
      </c>
      <c r="CX91">
        <f>ROUND(Y91*Source!I198,9)</f>
        <v>0.06</v>
      </c>
      <c r="CY91">
        <f>AA91</f>
        <v>29.6</v>
      </c>
      <c r="CZ91">
        <f>AE91</f>
        <v>29.6</v>
      </c>
      <c r="DA91">
        <f>AI91</f>
        <v>1</v>
      </c>
      <c r="DB91">
        <f t="shared" si="22"/>
        <v>1.78</v>
      </c>
      <c r="DC91">
        <f t="shared" si="23"/>
        <v>0</v>
      </c>
      <c r="DD91" t="s">
        <v>3</v>
      </c>
      <c r="DE91" t="s">
        <v>3</v>
      </c>
      <c r="DF91">
        <f t="shared" si="17"/>
        <v>1.78</v>
      </c>
      <c r="DG91">
        <f t="shared" si="18"/>
        <v>0</v>
      </c>
      <c r="DH91">
        <f t="shared" si="19"/>
        <v>0</v>
      </c>
      <c r="DI91">
        <f t="shared" si="20"/>
        <v>0</v>
      </c>
      <c r="DJ91">
        <f>DF91</f>
        <v>1.78</v>
      </c>
      <c r="DK91">
        <v>0</v>
      </c>
      <c r="DL91" t="s">
        <v>3</v>
      </c>
      <c r="DM91">
        <v>0</v>
      </c>
      <c r="DN91" t="s">
        <v>3</v>
      </c>
      <c r="DO91">
        <v>0</v>
      </c>
    </row>
    <row r="92" spans="1:119" x14ac:dyDescent="0.2">
      <c r="A92">
        <f>ROW(Source!A199)</f>
        <v>199</v>
      </c>
      <c r="B92">
        <v>63640748</v>
      </c>
      <c r="C92">
        <v>63408406</v>
      </c>
      <c r="D92">
        <v>63426486</v>
      </c>
      <c r="E92">
        <v>16536011</v>
      </c>
      <c r="F92">
        <v>1</v>
      </c>
      <c r="G92">
        <v>16536011</v>
      </c>
      <c r="H92">
        <v>1</v>
      </c>
      <c r="I92" t="s">
        <v>311</v>
      </c>
      <c r="J92" t="s">
        <v>3</v>
      </c>
      <c r="K92" t="s">
        <v>312</v>
      </c>
      <c r="L92">
        <v>1191</v>
      </c>
      <c r="N92">
        <v>1013</v>
      </c>
      <c r="O92" t="s">
        <v>313</v>
      </c>
      <c r="P92" t="s">
        <v>313</v>
      </c>
      <c r="Q92">
        <v>1</v>
      </c>
      <c r="W92">
        <v>0</v>
      </c>
      <c r="X92">
        <v>476480486</v>
      </c>
      <c r="Y92">
        <f t="shared" si="21"/>
        <v>0.6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1</v>
      </c>
      <c r="AJ92">
        <v>1</v>
      </c>
      <c r="AK92">
        <v>1</v>
      </c>
      <c r="AL92">
        <v>1</v>
      </c>
      <c r="AM92">
        <v>-2</v>
      </c>
      <c r="AN92">
        <v>0</v>
      </c>
      <c r="AO92">
        <v>1</v>
      </c>
      <c r="AP92">
        <v>1</v>
      </c>
      <c r="AQ92">
        <v>0</v>
      </c>
      <c r="AR92">
        <v>0</v>
      </c>
      <c r="AS92" t="s">
        <v>3</v>
      </c>
      <c r="AT92">
        <v>0.6</v>
      </c>
      <c r="AU92" t="s">
        <v>3</v>
      </c>
      <c r="AV92">
        <v>1</v>
      </c>
      <c r="AW92">
        <v>2</v>
      </c>
      <c r="AX92">
        <v>63640852</v>
      </c>
      <c r="AY92">
        <v>1</v>
      </c>
      <c r="AZ92">
        <v>0</v>
      </c>
      <c r="BA92">
        <v>92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U92">
        <f>ROUND(AT92*Source!I199*AH92*AL92,2)</f>
        <v>0</v>
      </c>
      <c r="CV92">
        <f>ROUND(Y92*Source!I199,9)</f>
        <v>0.36</v>
      </c>
      <c r="CW92">
        <v>0</v>
      </c>
      <c r="CX92">
        <f>ROUND(Y92*Source!I199,9)</f>
        <v>0.36</v>
      </c>
      <c r="CY92">
        <f>AD92</f>
        <v>0</v>
      </c>
      <c r="CZ92">
        <f>AH92</f>
        <v>0</v>
      </c>
      <c r="DA92">
        <f>AL92</f>
        <v>1</v>
      </c>
      <c r="DB92">
        <f t="shared" si="22"/>
        <v>0</v>
      </c>
      <c r="DC92">
        <f t="shared" si="23"/>
        <v>0</v>
      </c>
      <c r="DD92" t="s">
        <v>3</v>
      </c>
      <c r="DE92" t="s">
        <v>3</v>
      </c>
      <c r="DF92">
        <f t="shared" si="17"/>
        <v>0</v>
      </c>
      <c r="DG92">
        <f t="shared" si="18"/>
        <v>0</v>
      </c>
      <c r="DH92">
        <f t="shared" si="19"/>
        <v>0</v>
      </c>
      <c r="DI92">
        <f t="shared" si="20"/>
        <v>0</v>
      </c>
      <c r="DJ92">
        <f>DI92</f>
        <v>0</v>
      </c>
      <c r="DK92">
        <v>0</v>
      </c>
      <c r="DL92" t="s">
        <v>3</v>
      </c>
      <c r="DM92">
        <v>0</v>
      </c>
      <c r="DN92" t="s">
        <v>3</v>
      </c>
      <c r="DO92">
        <v>0</v>
      </c>
    </row>
    <row r="93" spans="1:119" x14ac:dyDescent="0.2">
      <c r="A93">
        <f>ROW(Source!A200)</f>
        <v>200</v>
      </c>
      <c r="B93">
        <v>63640748</v>
      </c>
      <c r="C93">
        <v>63408407</v>
      </c>
      <c r="D93">
        <v>63426486</v>
      </c>
      <c r="E93">
        <v>16536011</v>
      </c>
      <c r="F93">
        <v>1</v>
      </c>
      <c r="G93">
        <v>16536011</v>
      </c>
      <c r="H93">
        <v>1</v>
      </c>
      <c r="I93" t="s">
        <v>311</v>
      </c>
      <c r="J93" t="s">
        <v>3</v>
      </c>
      <c r="K93" t="s">
        <v>312</v>
      </c>
      <c r="L93">
        <v>1191</v>
      </c>
      <c r="N93">
        <v>1013</v>
      </c>
      <c r="O93" t="s">
        <v>313</v>
      </c>
      <c r="P93" t="s">
        <v>313</v>
      </c>
      <c r="Q93">
        <v>1</v>
      </c>
      <c r="W93">
        <v>0</v>
      </c>
      <c r="X93">
        <v>476480486</v>
      </c>
      <c r="Y93">
        <f t="shared" si="21"/>
        <v>5.33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1</v>
      </c>
      <c r="AL93">
        <v>1</v>
      </c>
      <c r="AM93">
        <v>-2</v>
      </c>
      <c r="AN93">
        <v>0</v>
      </c>
      <c r="AO93">
        <v>1</v>
      </c>
      <c r="AP93">
        <v>1</v>
      </c>
      <c r="AQ93">
        <v>0</v>
      </c>
      <c r="AR93">
        <v>0</v>
      </c>
      <c r="AS93" t="s">
        <v>3</v>
      </c>
      <c r="AT93">
        <v>5.33</v>
      </c>
      <c r="AU93" t="s">
        <v>3</v>
      </c>
      <c r="AV93">
        <v>1</v>
      </c>
      <c r="AW93">
        <v>2</v>
      </c>
      <c r="AX93">
        <v>63640853</v>
      </c>
      <c r="AY93">
        <v>1</v>
      </c>
      <c r="AZ93">
        <v>0</v>
      </c>
      <c r="BA93">
        <v>93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CU93">
        <f>ROUND(AT93*Source!I200*AH93*AL93,2)</f>
        <v>0</v>
      </c>
      <c r="CV93">
        <f>ROUND(Y93*Source!I200,9)</f>
        <v>0.53300000000000003</v>
      </c>
      <c r="CW93">
        <v>0</v>
      </c>
      <c r="CX93">
        <f>ROUND(Y93*Source!I200,9)</f>
        <v>0.53300000000000003</v>
      </c>
      <c r="CY93">
        <f>AD93</f>
        <v>0</v>
      </c>
      <c r="CZ93">
        <f>AH93</f>
        <v>0</v>
      </c>
      <c r="DA93">
        <f>AL93</f>
        <v>1</v>
      </c>
      <c r="DB93">
        <f t="shared" si="22"/>
        <v>0</v>
      </c>
      <c r="DC93">
        <f t="shared" si="23"/>
        <v>0</v>
      </c>
      <c r="DD93" t="s">
        <v>3</v>
      </c>
      <c r="DE93" t="s">
        <v>3</v>
      </c>
      <c r="DF93">
        <f t="shared" si="17"/>
        <v>0</v>
      </c>
      <c r="DG93">
        <f t="shared" si="18"/>
        <v>0</v>
      </c>
      <c r="DH93">
        <f t="shared" si="19"/>
        <v>0</v>
      </c>
      <c r="DI93">
        <f t="shared" si="20"/>
        <v>0</v>
      </c>
      <c r="DJ93">
        <f>DI93</f>
        <v>0</v>
      </c>
      <c r="DK93">
        <v>0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ROW(Source!A200)</f>
        <v>200</v>
      </c>
      <c r="B94">
        <v>63640748</v>
      </c>
      <c r="C94">
        <v>63408407</v>
      </c>
      <c r="D94">
        <v>63430350</v>
      </c>
      <c r="E94">
        <v>1</v>
      </c>
      <c r="F94">
        <v>1</v>
      </c>
      <c r="G94">
        <v>16536011</v>
      </c>
      <c r="H94">
        <v>3</v>
      </c>
      <c r="I94" t="s">
        <v>318</v>
      </c>
      <c r="J94" t="s">
        <v>319</v>
      </c>
      <c r="K94" t="s">
        <v>320</v>
      </c>
      <c r="L94">
        <v>1327</v>
      </c>
      <c r="N94">
        <v>1005</v>
      </c>
      <c r="O94" t="s">
        <v>321</v>
      </c>
      <c r="P94" t="s">
        <v>321</v>
      </c>
      <c r="Q94">
        <v>1</v>
      </c>
      <c r="W94">
        <v>0</v>
      </c>
      <c r="X94">
        <v>443123811</v>
      </c>
      <c r="Y94">
        <f t="shared" si="21"/>
        <v>0.5</v>
      </c>
      <c r="AA94">
        <v>41.89</v>
      </c>
      <c r="AB94">
        <v>0</v>
      </c>
      <c r="AC94">
        <v>0</v>
      </c>
      <c r="AD94">
        <v>0</v>
      </c>
      <c r="AE94">
        <v>41.89</v>
      </c>
      <c r="AF94">
        <v>0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1</v>
      </c>
      <c r="AM94">
        <v>-2</v>
      </c>
      <c r="AN94">
        <v>0</v>
      </c>
      <c r="AO94">
        <v>1</v>
      </c>
      <c r="AP94">
        <v>1</v>
      </c>
      <c r="AQ94">
        <v>0</v>
      </c>
      <c r="AR94">
        <v>0</v>
      </c>
      <c r="AS94" t="s">
        <v>3</v>
      </c>
      <c r="AT94">
        <v>0.5</v>
      </c>
      <c r="AU94" t="s">
        <v>3</v>
      </c>
      <c r="AV94">
        <v>0</v>
      </c>
      <c r="AW94">
        <v>2</v>
      </c>
      <c r="AX94">
        <v>63640854</v>
      </c>
      <c r="AY94">
        <v>1</v>
      </c>
      <c r="AZ94">
        <v>0</v>
      </c>
      <c r="BA94">
        <v>94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V94">
        <v>0</v>
      </c>
      <c r="CW94">
        <v>0</v>
      </c>
      <c r="CX94">
        <f>ROUND(Y94*Source!I200,9)</f>
        <v>0.05</v>
      </c>
      <c r="CY94">
        <f>AA94</f>
        <v>41.89</v>
      </c>
      <c r="CZ94">
        <f>AE94</f>
        <v>41.89</v>
      </c>
      <c r="DA94">
        <f>AI94</f>
        <v>1</v>
      </c>
      <c r="DB94">
        <f t="shared" si="22"/>
        <v>20.95</v>
      </c>
      <c r="DC94">
        <f t="shared" si="23"/>
        <v>0</v>
      </c>
      <c r="DD94" t="s">
        <v>3</v>
      </c>
      <c r="DE94" t="s">
        <v>3</v>
      </c>
      <c r="DF94">
        <f t="shared" si="17"/>
        <v>2.09</v>
      </c>
      <c r="DG94">
        <f t="shared" si="18"/>
        <v>0</v>
      </c>
      <c r="DH94">
        <f t="shared" si="19"/>
        <v>0</v>
      </c>
      <c r="DI94">
        <f t="shared" si="20"/>
        <v>0</v>
      </c>
      <c r="DJ94">
        <f>DF94</f>
        <v>2.09</v>
      </c>
      <c r="DK94">
        <v>0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ROW(Source!A200)</f>
        <v>200</v>
      </c>
      <c r="B95">
        <v>63640748</v>
      </c>
      <c r="C95">
        <v>63408407</v>
      </c>
      <c r="D95">
        <v>63430355</v>
      </c>
      <c r="E95">
        <v>1</v>
      </c>
      <c r="F95">
        <v>1</v>
      </c>
      <c r="G95">
        <v>16536011</v>
      </c>
      <c r="H95">
        <v>3</v>
      </c>
      <c r="I95" t="s">
        <v>322</v>
      </c>
      <c r="J95" t="s">
        <v>323</v>
      </c>
      <c r="K95" t="s">
        <v>324</v>
      </c>
      <c r="L95">
        <v>1346</v>
      </c>
      <c r="N95">
        <v>1009</v>
      </c>
      <c r="O95" t="s">
        <v>317</v>
      </c>
      <c r="P95" t="s">
        <v>317</v>
      </c>
      <c r="Q95">
        <v>1</v>
      </c>
      <c r="W95">
        <v>0</v>
      </c>
      <c r="X95">
        <v>2000218418</v>
      </c>
      <c r="Y95">
        <f t="shared" si="21"/>
        <v>0.5</v>
      </c>
      <c r="AA95">
        <v>29.6</v>
      </c>
      <c r="AB95">
        <v>0</v>
      </c>
      <c r="AC95">
        <v>0</v>
      </c>
      <c r="AD95">
        <v>0</v>
      </c>
      <c r="AE95">
        <v>29.6</v>
      </c>
      <c r="AF95">
        <v>0</v>
      </c>
      <c r="AG95">
        <v>0</v>
      </c>
      <c r="AH95">
        <v>0</v>
      </c>
      <c r="AI95">
        <v>1</v>
      </c>
      <c r="AJ95">
        <v>1</v>
      </c>
      <c r="AK95">
        <v>1</v>
      </c>
      <c r="AL95">
        <v>1</v>
      </c>
      <c r="AM95">
        <v>-2</v>
      </c>
      <c r="AN95">
        <v>0</v>
      </c>
      <c r="AO95">
        <v>1</v>
      </c>
      <c r="AP95">
        <v>1</v>
      </c>
      <c r="AQ95">
        <v>0</v>
      </c>
      <c r="AR95">
        <v>0</v>
      </c>
      <c r="AS95" t="s">
        <v>3</v>
      </c>
      <c r="AT95">
        <v>0.5</v>
      </c>
      <c r="AU95" t="s">
        <v>3</v>
      </c>
      <c r="AV95">
        <v>0</v>
      </c>
      <c r="AW95">
        <v>2</v>
      </c>
      <c r="AX95">
        <v>63640855</v>
      </c>
      <c r="AY95">
        <v>1</v>
      </c>
      <c r="AZ95">
        <v>0</v>
      </c>
      <c r="BA95">
        <v>95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CV95">
        <v>0</v>
      </c>
      <c r="CW95">
        <v>0</v>
      </c>
      <c r="CX95">
        <f>ROUND(Y95*Source!I200,9)</f>
        <v>0.05</v>
      </c>
      <c r="CY95">
        <f>AA95</f>
        <v>29.6</v>
      </c>
      <c r="CZ95">
        <f>AE95</f>
        <v>29.6</v>
      </c>
      <c r="DA95">
        <f>AI95</f>
        <v>1</v>
      </c>
      <c r="DB95">
        <f t="shared" si="22"/>
        <v>14.8</v>
      </c>
      <c r="DC95">
        <f t="shared" si="23"/>
        <v>0</v>
      </c>
      <c r="DD95" t="s">
        <v>3</v>
      </c>
      <c r="DE95" t="s">
        <v>3</v>
      </c>
      <c r="DF95">
        <f t="shared" si="17"/>
        <v>1.48</v>
      </c>
      <c r="DG95">
        <f t="shared" si="18"/>
        <v>0</v>
      </c>
      <c r="DH95">
        <f t="shared" si="19"/>
        <v>0</v>
      </c>
      <c r="DI95">
        <f t="shared" si="20"/>
        <v>0</v>
      </c>
      <c r="DJ95">
        <f>DF95</f>
        <v>1.48</v>
      </c>
      <c r="DK95">
        <v>0</v>
      </c>
      <c r="DL95" t="s">
        <v>3</v>
      </c>
      <c r="DM95">
        <v>0</v>
      </c>
      <c r="DN95" t="s">
        <v>3</v>
      </c>
      <c r="DO95">
        <v>0</v>
      </c>
    </row>
    <row r="96" spans="1:119" x14ac:dyDescent="0.2">
      <c r="A96">
        <f>ROW(Source!A200)</f>
        <v>200</v>
      </c>
      <c r="B96">
        <v>63640748</v>
      </c>
      <c r="C96">
        <v>63408407</v>
      </c>
      <c r="D96">
        <v>63430914</v>
      </c>
      <c r="E96">
        <v>1</v>
      </c>
      <c r="F96">
        <v>1</v>
      </c>
      <c r="G96">
        <v>16536011</v>
      </c>
      <c r="H96">
        <v>3</v>
      </c>
      <c r="I96" t="s">
        <v>355</v>
      </c>
      <c r="J96" t="s">
        <v>356</v>
      </c>
      <c r="K96" t="s">
        <v>357</v>
      </c>
      <c r="L96">
        <v>1327</v>
      </c>
      <c r="N96">
        <v>1005</v>
      </c>
      <c r="O96" t="s">
        <v>321</v>
      </c>
      <c r="P96" t="s">
        <v>321</v>
      </c>
      <c r="Q96">
        <v>1</v>
      </c>
      <c r="W96">
        <v>0</v>
      </c>
      <c r="X96">
        <v>-1702095231</v>
      </c>
      <c r="Y96">
        <f t="shared" si="21"/>
        <v>0.1</v>
      </c>
      <c r="AA96">
        <v>452.88</v>
      </c>
      <c r="AB96">
        <v>0</v>
      </c>
      <c r="AC96">
        <v>0</v>
      </c>
      <c r="AD96">
        <v>0</v>
      </c>
      <c r="AE96">
        <v>452.88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1</v>
      </c>
      <c r="AL96">
        <v>1</v>
      </c>
      <c r="AM96">
        <v>-2</v>
      </c>
      <c r="AN96">
        <v>0</v>
      </c>
      <c r="AO96">
        <v>1</v>
      </c>
      <c r="AP96">
        <v>1</v>
      </c>
      <c r="AQ96">
        <v>0</v>
      </c>
      <c r="AR96">
        <v>0</v>
      </c>
      <c r="AS96" t="s">
        <v>3</v>
      </c>
      <c r="AT96">
        <v>0.1</v>
      </c>
      <c r="AU96" t="s">
        <v>3</v>
      </c>
      <c r="AV96">
        <v>0</v>
      </c>
      <c r="AW96">
        <v>2</v>
      </c>
      <c r="AX96">
        <v>63640856</v>
      </c>
      <c r="AY96">
        <v>1</v>
      </c>
      <c r="AZ96">
        <v>0</v>
      </c>
      <c r="BA96">
        <v>96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V96">
        <v>0</v>
      </c>
      <c r="CW96">
        <v>0</v>
      </c>
      <c r="CX96">
        <f>ROUND(Y96*Source!I200,9)</f>
        <v>0.01</v>
      </c>
      <c r="CY96">
        <f>AA96</f>
        <v>452.88</v>
      </c>
      <c r="CZ96">
        <f>AE96</f>
        <v>452.88</v>
      </c>
      <c r="DA96">
        <f>AI96</f>
        <v>1</v>
      </c>
      <c r="DB96">
        <f t="shared" si="22"/>
        <v>45.29</v>
      </c>
      <c r="DC96">
        <f t="shared" si="23"/>
        <v>0</v>
      </c>
      <c r="DD96" t="s">
        <v>3</v>
      </c>
      <c r="DE96" t="s">
        <v>3</v>
      </c>
      <c r="DF96">
        <f t="shared" si="17"/>
        <v>4.53</v>
      </c>
      <c r="DG96">
        <f t="shared" si="18"/>
        <v>0</v>
      </c>
      <c r="DH96">
        <f t="shared" si="19"/>
        <v>0</v>
      </c>
      <c r="DI96">
        <f t="shared" si="20"/>
        <v>0</v>
      </c>
      <c r="DJ96">
        <f>DF96</f>
        <v>4.53</v>
      </c>
      <c r="DK96">
        <v>0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ROW(Source!A200)</f>
        <v>200</v>
      </c>
      <c r="B97">
        <v>63640748</v>
      </c>
      <c r="C97">
        <v>63408407</v>
      </c>
      <c r="D97">
        <v>63429059</v>
      </c>
      <c r="E97">
        <v>1</v>
      </c>
      <c r="F97">
        <v>1</v>
      </c>
      <c r="G97">
        <v>16536011</v>
      </c>
      <c r="H97">
        <v>3</v>
      </c>
      <c r="I97" t="s">
        <v>337</v>
      </c>
      <c r="J97" t="s">
        <v>338</v>
      </c>
      <c r="K97" t="s">
        <v>339</v>
      </c>
      <c r="L97">
        <v>1346</v>
      </c>
      <c r="N97">
        <v>1009</v>
      </c>
      <c r="O97" t="s">
        <v>317</v>
      </c>
      <c r="P97" t="s">
        <v>317</v>
      </c>
      <c r="Q97">
        <v>1</v>
      </c>
      <c r="W97">
        <v>0</v>
      </c>
      <c r="X97">
        <v>-233049882</v>
      </c>
      <c r="Y97">
        <f t="shared" si="21"/>
        <v>0.12</v>
      </c>
      <c r="AA97">
        <v>118.96</v>
      </c>
      <c r="AB97">
        <v>0</v>
      </c>
      <c r="AC97">
        <v>0</v>
      </c>
      <c r="AD97">
        <v>0</v>
      </c>
      <c r="AE97">
        <v>118.96</v>
      </c>
      <c r="AF97">
        <v>0</v>
      </c>
      <c r="AG97">
        <v>0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-2</v>
      </c>
      <c r="AN97">
        <v>0</v>
      </c>
      <c r="AO97">
        <v>1</v>
      </c>
      <c r="AP97">
        <v>1</v>
      </c>
      <c r="AQ97">
        <v>0</v>
      </c>
      <c r="AR97">
        <v>0</v>
      </c>
      <c r="AS97" t="s">
        <v>3</v>
      </c>
      <c r="AT97">
        <v>0.12</v>
      </c>
      <c r="AU97" t="s">
        <v>3</v>
      </c>
      <c r="AV97">
        <v>0</v>
      </c>
      <c r="AW97">
        <v>2</v>
      </c>
      <c r="AX97">
        <v>63640857</v>
      </c>
      <c r="AY97">
        <v>1</v>
      </c>
      <c r="AZ97">
        <v>0</v>
      </c>
      <c r="BA97">
        <v>97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V97">
        <v>0</v>
      </c>
      <c r="CW97">
        <v>0</v>
      </c>
      <c r="CX97">
        <f>ROUND(Y97*Source!I200,9)</f>
        <v>1.2E-2</v>
      </c>
      <c r="CY97">
        <f>AA97</f>
        <v>118.96</v>
      </c>
      <c r="CZ97">
        <f>AE97</f>
        <v>118.96</v>
      </c>
      <c r="DA97">
        <f>AI97</f>
        <v>1</v>
      </c>
      <c r="DB97">
        <f t="shared" si="22"/>
        <v>14.28</v>
      </c>
      <c r="DC97">
        <f t="shared" si="23"/>
        <v>0</v>
      </c>
      <c r="DD97" t="s">
        <v>3</v>
      </c>
      <c r="DE97" t="s">
        <v>3</v>
      </c>
      <c r="DF97">
        <f t="shared" si="17"/>
        <v>1.43</v>
      </c>
      <c r="DG97">
        <f t="shared" si="18"/>
        <v>0</v>
      </c>
      <c r="DH97">
        <f t="shared" si="19"/>
        <v>0</v>
      </c>
      <c r="DI97">
        <f t="shared" si="20"/>
        <v>0</v>
      </c>
      <c r="DJ97">
        <f>DF97</f>
        <v>1.43</v>
      </c>
      <c r="DK97">
        <v>0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ROW(Source!A201)</f>
        <v>201</v>
      </c>
      <c r="B98">
        <v>63640748</v>
      </c>
      <c r="C98">
        <v>63408408</v>
      </c>
      <c r="D98">
        <v>63426486</v>
      </c>
      <c r="E98">
        <v>16536011</v>
      </c>
      <c r="F98">
        <v>1</v>
      </c>
      <c r="G98">
        <v>16536011</v>
      </c>
      <c r="H98">
        <v>1</v>
      </c>
      <c r="I98" t="s">
        <v>311</v>
      </c>
      <c r="J98" t="s">
        <v>3</v>
      </c>
      <c r="K98" t="s">
        <v>312</v>
      </c>
      <c r="L98">
        <v>1191</v>
      </c>
      <c r="N98">
        <v>1013</v>
      </c>
      <c r="O98" t="s">
        <v>313</v>
      </c>
      <c r="P98" t="s">
        <v>313</v>
      </c>
      <c r="Q98">
        <v>1</v>
      </c>
      <c r="W98">
        <v>0</v>
      </c>
      <c r="X98">
        <v>476480486</v>
      </c>
      <c r="Y98">
        <f t="shared" si="21"/>
        <v>0.56000000000000005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1</v>
      </c>
      <c r="AK98">
        <v>1</v>
      </c>
      <c r="AL98">
        <v>1</v>
      </c>
      <c r="AM98">
        <v>-2</v>
      </c>
      <c r="AN98">
        <v>0</v>
      </c>
      <c r="AO98">
        <v>1</v>
      </c>
      <c r="AP98">
        <v>1</v>
      </c>
      <c r="AQ98">
        <v>0</v>
      </c>
      <c r="AR98">
        <v>0</v>
      </c>
      <c r="AS98" t="s">
        <v>3</v>
      </c>
      <c r="AT98">
        <v>0.56000000000000005</v>
      </c>
      <c r="AU98" t="s">
        <v>3</v>
      </c>
      <c r="AV98">
        <v>1</v>
      </c>
      <c r="AW98">
        <v>2</v>
      </c>
      <c r="AX98">
        <v>63640858</v>
      </c>
      <c r="AY98">
        <v>1</v>
      </c>
      <c r="AZ98">
        <v>0</v>
      </c>
      <c r="BA98">
        <v>98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U98">
        <f>ROUND(AT98*Source!I201*AH98*AL98,2)</f>
        <v>0</v>
      </c>
      <c r="CV98">
        <f>ROUND(Y98*Source!I201,9)</f>
        <v>1.1200000000000001</v>
      </c>
      <c r="CW98">
        <v>0</v>
      </c>
      <c r="CX98">
        <f>ROUND(Y98*Source!I201,9)</f>
        <v>1.1200000000000001</v>
      </c>
      <c r="CY98">
        <f>AD98</f>
        <v>0</v>
      </c>
      <c r="CZ98">
        <f>AH98</f>
        <v>0</v>
      </c>
      <c r="DA98">
        <f>AL98</f>
        <v>1</v>
      </c>
      <c r="DB98">
        <f t="shared" si="22"/>
        <v>0</v>
      </c>
      <c r="DC98">
        <f t="shared" si="23"/>
        <v>0</v>
      </c>
      <c r="DD98" t="s">
        <v>3</v>
      </c>
      <c r="DE98" t="s">
        <v>3</v>
      </c>
      <c r="DF98">
        <f t="shared" si="17"/>
        <v>0</v>
      </c>
      <c r="DG98">
        <f t="shared" si="18"/>
        <v>0</v>
      </c>
      <c r="DH98">
        <f t="shared" si="19"/>
        <v>0</v>
      </c>
      <c r="DI98">
        <f t="shared" si="20"/>
        <v>0</v>
      </c>
      <c r="DJ98">
        <f>DI98</f>
        <v>0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ROW(Source!A202)</f>
        <v>202</v>
      </c>
      <c r="B99">
        <v>63640748</v>
      </c>
      <c r="C99">
        <v>63408409</v>
      </c>
      <c r="D99">
        <v>63426486</v>
      </c>
      <c r="E99">
        <v>16536011</v>
      </c>
      <c r="F99">
        <v>1</v>
      </c>
      <c r="G99">
        <v>16536011</v>
      </c>
      <c r="H99">
        <v>1</v>
      </c>
      <c r="I99" t="s">
        <v>311</v>
      </c>
      <c r="J99" t="s">
        <v>3</v>
      </c>
      <c r="K99" t="s">
        <v>312</v>
      </c>
      <c r="L99">
        <v>1191</v>
      </c>
      <c r="N99">
        <v>1013</v>
      </c>
      <c r="O99" t="s">
        <v>313</v>
      </c>
      <c r="P99" t="s">
        <v>313</v>
      </c>
      <c r="Q99">
        <v>1</v>
      </c>
      <c r="W99">
        <v>0</v>
      </c>
      <c r="X99">
        <v>476480486</v>
      </c>
      <c r="Y99">
        <f t="shared" ref="Y99:Y130" si="24">AT99</f>
        <v>48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0</v>
      </c>
      <c r="AO99">
        <v>1</v>
      </c>
      <c r="AP99">
        <v>1</v>
      </c>
      <c r="AQ99">
        <v>0</v>
      </c>
      <c r="AR99">
        <v>0</v>
      </c>
      <c r="AS99" t="s">
        <v>3</v>
      </c>
      <c r="AT99">
        <v>48</v>
      </c>
      <c r="AU99" t="s">
        <v>3</v>
      </c>
      <c r="AV99">
        <v>1</v>
      </c>
      <c r="AW99">
        <v>2</v>
      </c>
      <c r="AX99">
        <v>63640859</v>
      </c>
      <c r="AY99">
        <v>1</v>
      </c>
      <c r="AZ99">
        <v>0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U99">
        <f>ROUND(AT99*Source!I202*AH99*AL99,2)</f>
        <v>0</v>
      </c>
      <c r="CV99">
        <f>ROUND(Y99*Source!I202,9)</f>
        <v>48</v>
      </c>
      <c r="CW99">
        <v>0</v>
      </c>
      <c r="CX99">
        <f>ROUND(Y99*Source!I202,9)</f>
        <v>48</v>
      </c>
      <c r="CY99">
        <f>AD99</f>
        <v>0</v>
      </c>
      <c r="CZ99">
        <f>AH99</f>
        <v>0</v>
      </c>
      <c r="DA99">
        <f>AL99</f>
        <v>1</v>
      </c>
      <c r="DB99">
        <f t="shared" ref="DB99:DB130" si="25">ROUND(ROUND(AT99*CZ99,2),6)</f>
        <v>0</v>
      </c>
      <c r="DC99">
        <f t="shared" ref="DC99:DC130" si="26">ROUND(ROUND(AT99*AG99,2),6)</f>
        <v>0</v>
      </c>
      <c r="DD99" t="s">
        <v>3</v>
      </c>
      <c r="DE99" t="s">
        <v>3</v>
      </c>
      <c r="DF99">
        <f t="shared" si="17"/>
        <v>0</v>
      </c>
      <c r="DG99">
        <f t="shared" si="18"/>
        <v>0</v>
      </c>
      <c r="DH99">
        <f t="shared" si="19"/>
        <v>0</v>
      </c>
      <c r="DI99">
        <f t="shared" si="20"/>
        <v>0</v>
      </c>
      <c r="DJ99">
        <f>DI99</f>
        <v>0</v>
      </c>
      <c r="DK99">
        <v>0</v>
      </c>
      <c r="DL99" t="s">
        <v>3</v>
      </c>
      <c r="DM99">
        <v>0</v>
      </c>
      <c r="DN99" t="s">
        <v>3</v>
      </c>
      <c r="DO99">
        <v>0</v>
      </c>
    </row>
    <row r="100" spans="1:119" x14ac:dyDescent="0.2">
      <c r="A100">
        <f>ROW(Source!A202)</f>
        <v>202</v>
      </c>
      <c r="B100">
        <v>63640748</v>
      </c>
      <c r="C100">
        <v>63408409</v>
      </c>
      <c r="D100">
        <v>63426777</v>
      </c>
      <c r="E100">
        <v>16536011</v>
      </c>
      <c r="F100">
        <v>1</v>
      </c>
      <c r="G100">
        <v>16536011</v>
      </c>
      <c r="H100">
        <v>3</v>
      </c>
      <c r="I100" t="s">
        <v>187</v>
      </c>
      <c r="J100" t="s">
        <v>3</v>
      </c>
      <c r="K100" t="s">
        <v>188</v>
      </c>
      <c r="L100">
        <v>1301</v>
      </c>
      <c r="N100">
        <v>1003</v>
      </c>
      <c r="O100" t="s">
        <v>189</v>
      </c>
      <c r="P100" t="s">
        <v>189</v>
      </c>
      <c r="Q100">
        <v>1</v>
      </c>
      <c r="W100">
        <v>0</v>
      </c>
      <c r="X100">
        <v>-895153185</v>
      </c>
      <c r="Y100">
        <f t="shared" si="24"/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</v>
      </c>
      <c r="AJ100">
        <v>1</v>
      </c>
      <c r="AK100">
        <v>1</v>
      </c>
      <c r="AL100">
        <v>1</v>
      </c>
      <c r="AM100">
        <v>0</v>
      </c>
      <c r="AN100">
        <v>0</v>
      </c>
      <c r="AO100">
        <v>0</v>
      </c>
      <c r="AP100">
        <v>1</v>
      </c>
      <c r="AQ100">
        <v>0</v>
      </c>
      <c r="AR100">
        <v>0</v>
      </c>
      <c r="AS100" t="s">
        <v>3</v>
      </c>
      <c r="AT100">
        <v>0</v>
      </c>
      <c r="AU100" t="s">
        <v>3</v>
      </c>
      <c r="AV100">
        <v>0</v>
      </c>
      <c r="AW100">
        <v>2</v>
      </c>
      <c r="AX100">
        <v>63640860</v>
      </c>
      <c r="AY100">
        <v>1</v>
      </c>
      <c r="AZ100">
        <v>0</v>
      </c>
      <c r="BA100">
        <v>100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V100">
        <v>0</v>
      </c>
      <c r="CW100">
        <v>0</v>
      </c>
      <c r="CX100">
        <f>ROUND(Y100*Source!I202,9)</f>
        <v>0</v>
      </c>
      <c r="CY100">
        <f>AA100</f>
        <v>0</v>
      </c>
      <c r="CZ100">
        <f>AE100</f>
        <v>0</v>
      </c>
      <c r="DA100">
        <f>AI100</f>
        <v>1</v>
      </c>
      <c r="DB100">
        <f t="shared" si="25"/>
        <v>0</v>
      </c>
      <c r="DC100">
        <f t="shared" si="26"/>
        <v>0</v>
      </c>
      <c r="DD100" t="s">
        <v>3</v>
      </c>
      <c r="DE100" t="s">
        <v>3</v>
      </c>
      <c r="DF100">
        <f t="shared" si="17"/>
        <v>0</v>
      </c>
      <c r="DG100">
        <f t="shared" si="18"/>
        <v>0</v>
      </c>
      <c r="DH100">
        <f t="shared" si="19"/>
        <v>0</v>
      </c>
      <c r="DI100">
        <f t="shared" si="20"/>
        <v>0</v>
      </c>
      <c r="DJ100">
        <f>DF100</f>
        <v>0</v>
      </c>
      <c r="DK100">
        <v>0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ROW(Source!A204)</f>
        <v>204</v>
      </c>
      <c r="B101">
        <v>63640748</v>
      </c>
      <c r="C101">
        <v>63408410</v>
      </c>
      <c r="D101">
        <v>63426486</v>
      </c>
      <c r="E101">
        <v>16536011</v>
      </c>
      <c r="F101">
        <v>1</v>
      </c>
      <c r="G101">
        <v>16536011</v>
      </c>
      <c r="H101">
        <v>1</v>
      </c>
      <c r="I101" t="s">
        <v>311</v>
      </c>
      <c r="J101" t="s">
        <v>3</v>
      </c>
      <c r="K101" t="s">
        <v>312</v>
      </c>
      <c r="L101">
        <v>1191</v>
      </c>
      <c r="N101">
        <v>1013</v>
      </c>
      <c r="O101" t="s">
        <v>313</v>
      </c>
      <c r="P101" t="s">
        <v>313</v>
      </c>
      <c r="Q101">
        <v>1</v>
      </c>
      <c r="W101">
        <v>0</v>
      </c>
      <c r="X101">
        <v>476480486</v>
      </c>
      <c r="Y101">
        <f t="shared" si="24"/>
        <v>0.57999999999999996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1</v>
      </c>
      <c r="AL101">
        <v>1</v>
      </c>
      <c r="AM101">
        <v>-2</v>
      </c>
      <c r="AN101">
        <v>0</v>
      </c>
      <c r="AO101">
        <v>1</v>
      </c>
      <c r="AP101">
        <v>1</v>
      </c>
      <c r="AQ101">
        <v>0</v>
      </c>
      <c r="AR101">
        <v>0</v>
      </c>
      <c r="AS101" t="s">
        <v>3</v>
      </c>
      <c r="AT101">
        <v>0.57999999999999996</v>
      </c>
      <c r="AU101" t="s">
        <v>3</v>
      </c>
      <c r="AV101">
        <v>1</v>
      </c>
      <c r="AW101">
        <v>2</v>
      </c>
      <c r="AX101">
        <v>63640862</v>
      </c>
      <c r="AY101">
        <v>1</v>
      </c>
      <c r="AZ101">
        <v>0</v>
      </c>
      <c r="BA101">
        <v>101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U101">
        <f>ROUND(AT101*Source!I204*AH101*AL101,2)</f>
        <v>0</v>
      </c>
      <c r="CV101">
        <f>ROUND(Y101*Source!I204,9)</f>
        <v>0.57999999999999996</v>
      </c>
      <c r="CW101">
        <v>0</v>
      </c>
      <c r="CX101">
        <f>ROUND(Y101*Source!I204,9)</f>
        <v>0.57999999999999996</v>
      </c>
      <c r="CY101">
        <f>AD101</f>
        <v>0</v>
      </c>
      <c r="CZ101">
        <f>AH101</f>
        <v>0</v>
      </c>
      <c r="DA101">
        <f>AL101</f>
        <v>1</v>
      </c>
      <c r="DB101">
        <f t="shared" si="25"/>
        <v>0</v>
      </c>
      <c r="DC101">
        <f t="shared" si="26"/>
        <v>0</v>
      </c>
      <c r="DD101" t="s">
        <v>3</v>
      </c>
      <c r="DE101" t="s">
        <v>3</v>
      </c>
      <c r="DF101">
        <f t="shared" si="17"/>
        <v>0</v>
      </c>
      <c r="DG101">
        <f t="shared" si="18"/>
        <v>0</v>
      </c>
      <c r="DH101">
        <f t="shared" si="19"/>
        <v>0</v>
      </c>
      <c r="DI101">
        <f t="shared" si="20"/>
        <v>0</v>
      </c>
      <c r="DJ101">
        <f>DI101</f>
        <v>0</v>
      </c>
      <c r="DK101">
        <v>0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ROW(Source!A204)</f>
        <v>204</v>
      </c>
      <c r="B102">
        <v>63640748</v>
      </c>
      <c r="C102">
        <v>63408410</v>
      </c>
      <c r="D102">
        <v>63430355</v>
      </c>
      <c r="E102">
        <v>1</v>
      </c>
      <c r="F102">
        <v>1</v>
      </c>
      <c r="G102">
        <v>16536011</v>
      </c>
      <c r="H102">
        <v>3</v>
      </c>
      <c r="I102" t="s">
        <v>322</v>
      </c>
      <c r="J102" t="s">
        <v>323</v>
      </c>
      <c r="K102" t="s">
        <v>324</v>
      </c>
      <c r="L102">
        <v>1346</v>
      </c>
      <c r="N102">
        <v>1009</v>
      </c>
      <c r="O102" t="s">
        <v>317</v>
      </c>
      <c r="P102" t="s">
        <v>317</v>
      </c>
      <c r="Q102">
        <v>1</v>
      </c>
      <c r="W102">
        <v>0</v>
      </c>
      <c r="X102">
        <v>2000218418</v>
      </c>
      <c r="Y102">
        <f t="shared" si="24"/>
        <v>0.02</v>
      </c>
      <c r="AA102">
        <v>29.6</v>
      </c>
      <c r="AB102">
        <v>0</v>
      </c>
      <c r="AC102">
        <v>0</v>
      </c>
      <c r="AD102">
        <v>0</v>
      </c>
      <c r="AE102">
        <v>29.6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1</v>
      </c>
      <c r="AL102">
        <v>1</v>
      </c>
      <c r="AM102">
        <v>-2</v>
      </c>
      <c r="AN102">
        <v>0</v>
      </c>
      <c r="AO102">
        <v>1</v>
      </c>
      <c r="AP102">
        <v>1</v>
      </c>
      <c r="AQ102">
        <v>0</v>
      </c>
      <c r="AR102">
        <v>0</v>
      </c>
      <c r="AS102" t="s">
        <v>3</v>
      </c>
      <c r="AT102">
        <v>0.02</v>
      </c>
      <c r="AU102" t="s">
        <v>3</v>
      </c>
      <c r="AV102">
        <v>0</v>
      </c>
      <c r="AW102">
        <v>2</v>
      </c>
      <c r="AX102">
        <v>63640863</v>
      </c>
      <c r="AY102">
        <v>1</v>
      </c>
      <c r="AZ102">
        <v>0</v>
      </c>
      <c r="BA102">
        <v>102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V102">
        <v>0</v>
      </c>
      <c r="CW102">
        <v>0</v>
      </c>
      <c r="CX102">
        <f>ROUND(Y102*Source!I204,9)</f>
        <v>0.02</v>
      </c>
      <c r="CY102">
        <f>AA102</f>
        <v>29.6</v>
      </c>
      <c r="CZ102">
        <f>AE102</f>
        <v>29.6</v>
      </c>
      <c r="DA102">
        <f>AI102</f>
        <v>1</v>
      </c>
      <c r="DB102">
        <f t="shared" si="25"/>
        <v>0.59</v>
      </c>
      <c r="DC102">
        <f t="shared" si="26"/>
        <v>0</v>
      </c>
      <c r="DD102" t="s">
        <v>3</v>
      </c>
      <c r="DE102" t="s">
        <v>3</v>
      </c>
      <c r="DF102">
        <f t="shared" si="17"/>
        <v>0.59</v>
      </c>
      <c r="DG102">
        <f t="shared" si="18"/>
        <v>0</v>
      </c>
      <c r="DH102">
        <f t="shared" si="19"/>
        <v>0</v>
      </c>
      <c r="DI102">
        <f t="shared" si="20"/>
        <v>0</v>
      </c>
      <c r="DJ102">
        <f>DF102</f>
        <v>0.59</v>
      </c>
      <c r="DK102">
        <v>0</v>
      </c>
      <c r="DL102" t="s">
        <v>3</v>
      </c>
      <c r="DM102">
        <v>0</v>
      </c>
      <c r="DN102" t="s">
        <v>3</v>
      </c>
      <c r="DO102">
        <v>0</v>
      </c>
    </row>
    <row r="103" spans="1:119" x14ac:dyDescent="0.2">
      <c r="A103">
        <f>ROW(Source!A205)</f>
        <v>205</v>
      </c>
      <c r="B103">
        <v>63640748</v>
      </c>
      <c r="C103">
        <v>63408411</v>
      </c>
      <c r="D103">
        <v>63426486</v>
      </c>
      <c r="E103">
        <v>16536011</v>
      </c>
      <c r="F103">
        <v>1</v>
      </c>
      <c r="G103">
        <v>16536011</v>
      </c>
      <c r="H103">
        <v>1</v>
      </c>
      <c r="I103" t="s">
        <v>311</v>
      </c>
      <c r="J103" t="s">
        <v>3</v>
      </c>
      <c r="K103" t="s">
        <v>312</v>
      </c>
      <c r="L103">
        <v>1191</v>
      </c>
      <c r="N103">
        <v>1013</v>
      </c>
      <c r="O103" t="s">
        <v>313</v>
      </c>
      <c r="P103" t="s">
        <v>313</v>
      </c>
      <c r="Q103">
        <v>1</v>
      </c>
      <c r="W103">
        <v>0</v>
      </c>
      <c r="X103">
        <v>476480486</v>
      </c>
      <c r="Y103">
        <f t="shared" si="24"/>
        <v>1.33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1</v>
      </c>
      <c r="AJ103">
        <v>1</v>
      </c>
      <c r="AK103">
        <v>1</v>
      </c>
      <c r="AL103">
        <v>1</v>
      </c>
      <c r="AM103">
        <v>-2</v>
      </c>
      <c r="AN103">
        <v>0</v>
      </c>
      <c r="AO103">
        <v>1</v>
      </c>
      <c r="AP103">
        <v>1</v>
      </c>
      <c r="AQ103">
        <v>0</v>
      </c>
      <c r="AR103">
        <v>0</v>
      </c>
      <c r="AS103" t="s">
        <v>3</v>
      </c>
      <c r="AT103">
        <v>1.33</v>
      </c>
      <c r="AU103" t="s">
        <v>3</v>
      </c>
      <c r="AV103">
        <v>1</v>
      </c>
      <c r="AW103">
        <v>2</v>
      </c>
      <c r="AX103">
        <v>63640864</v>
      </c>
      <c r="AY103">
        <v>1</v>
      </c>
      <c r="AZ103">
        <v>0</v>
      </c>
      <c r="BA103">
        <v>103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CU103">
        <f>ROUND(AT103*Source!I205*AH103*AL103,2)</f>
        <v>0</v>
      </c>
      <c r="CV103">
        <f>ROUND(Y103*Source!I205,9)</f>
        <v>1.33</v>
      </c>
      <c r="CW103">
        <v>0</v>
      </c>
      <c r="CX103">
        <f>ROUND(Y103*Source!I205,9)</f>
        <v>1.33</v>
      </c>
      <c r="CY103">
        <f>AD103</f>
        <v>0</v>
      </c>
      <c r="CZ103">
        <f>AH103</f>
        <v>0</v>
      </c>
      <c r="DA103">
        <f>AL103</f>
        <v>1</v>
      </c>
      <c r="DB103">
        <f t="shared" si="25"/>
        <v>0</v>
      </c>
      <c r="DC103">
        <f t="shared" si="26"/>
        <v>0</v>
      </c>
      <c r="DD103" t="s">
        <v>3</v>
      </c>
      <c r="DE103" t="s">
        <v>3</v>
      </c>
      <c r="DF103">
        <f t="shared" si="17"/>
        <v>0</v>
      </c>
      <c r="DG103">
        <f t="shared" si="18"/>
        <v>0</v>
      </c>
      <c r="DH103">
        <f t="shared" si="19"/>
        <v>0</v>
      </c>
      <c r="DI103">
        <f t="shared" si="20"/>
        <v>0</v>
      </c>
      <c r="DJ103">
        <f>DI103</f>
        <v>0</v>
      </c>
      <c r="DK103">
        <v>0</v>
      </c>
      <c r="DL103" t="s">
        <v>3</v>
      </c>
      <c r="DM103">
        <v>0</v>
      </c>
      <c r="DN103" t="s">
        <v>3</v>
      </c>
      <c r="DO103">
        <v>0</v>
      </c>
    </row>
    <row r="104" spans="1:119" x14ac:dyDescent="0.2">
      <c r="A104">
        <f>ROW(Source!A206)</f>
        <v>206</v>
      </c>
      <c r="B104">
        <v>63640748</v>
      </c>
      <c r="C104">
        <v>63408412</v>
      </c>
      <c r="D104">
        <v>63426486</v>
      </c>
      <c r="E104">
        <v>16536011</v>
      </c>
      <c r="F104">
        <v>1</v>
      </c>
      <c r="G104">
        <v>16536011</v>
      </c>
      <c r="H104">
        <v>1</v>
      </c>
      <c r="I104" t="s">
        <v>311</v>
      </c>
      <c r="J104" t="s">
        <v>3</v>
      </c>
      <c r="K104" t="s">
        <v>312</v>
      </c>
      <c r="L104">
        <v>1191</v>
      </c>
      <c r="N104">
        <v>1013</v>
      </c>
      <c r="O104" t="s">
        <v>313</v>
      </c>
      <c r="P104" t="s">
        <v>313</v>
      </c>
      <c r="Q104">
        <v>1</v>
      </c>
      <c r="W104">
        <v>0</v>
      </c>
      <c r="X104">
        <v>476480486</v>
      </c>
      <c r="Y104">
        <f t="shared" si="24"/>
        <v>0.16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-2</v>
      </c>
      <c r="AN104">
        <v>0</v>
      </c>
      <c r="AO104">
        <v>1</v>
      </c>
      <c r="AP104">
        <v>1</v>
      </c>
      <c r="AQ104">
        <v>0</v>
      </c>
      <c r="AR104">
        <v>0</v>
      </c>
      <c r="AS104" t="s">
        <v>3</v>
      </c>
      <c r="AT104">
        <v>0.16</v>
      </c>
      <c r="AU104" t="s">
        <v>3</v>
      </c>
      <c r="AV104">
        <v>1</v>
      </c>
      <c r="AW104">
        <v>2</v>
      </c>
      <c r="AX104">
        <v>63640865</v>
      </c>
      <c r="AY104">
        <v>1</v>
      </c>
      <c r="AZ104">
        <v>0</v>
      </c>
      <c r="BA104">
        <v>104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U104">
        <f>ROUND(AT104*Source!I206*AH104*AL104,2)</f>
        <v>0</v>
      </c>
      <c r="CV104">
        <f>ROUND(Y104*Source!I206,9)</f>
        <v>0.64</v>
      </c>
      <c r="CW104">
        <v>0</v>
      </c>
      <c r="CX104">
        <f>ROUND(Y104*Source!I206,9)</f>
        <v>0.64</v>
      </c>
      <c r="CY104">
        <f>AD104</f>
        <v>0</v>
      </c>
      <c r="CZ104">
        <f>AH104</f>
        <v>0</v>
      </c>
      <c r="DA104">
        <f>AL104</f>
        <v>1</v>
      </c>
      <c r="DB104">
        <f t="shared" si="25"/>
        <v>0</v>
      </c>
      <c r="DC104">
        <f t="shared" si="26"/>
        <v>0</v>
      </c>
      <c r="DD104" t="s">
        <v>3</v>
      </c>
      <c r="DE104" t="s">
        <v>3</v>
      </c>
      <c r="DF104">
        <f t="shared" si="17"/>
        <v>0</v>
      </c>
      <c r="DG104">
        <f t="shared" si="18"/>
        <v>0</v>
      </c>
      <c r="DH104">
        <f t="shared" si="19"/>
        <v>0</v>
      </c>
      <c r="DI104">
        <f t="shared" si="20"/>
        <v>0</v>
      </c>
      <c r="DJ104">
        <f>DI104</f>
        <v>0</v>
      </c>
      <c r="DK104">
        <v>0</v>
      </c>
      <c r="DL104" t="s">
        <v>3</v>
      </c>
      <c r="DM104">
        <v>0</v>
      </c>
      <c r="DN104" t="s">
        <v>3</v>
      </c>
      <c r="DO104">
        <v>0</v>
      </c>
    </row>
    <row r="105" spans="1:119" x14ac:dyDescent="0.2">
      <c r="A105">
        <f>ROW(Source!A206)</f>
        <v>206</v>
      </c>
      <c r="B105">
        <v>63640748</v>
      </c>
      <c r="C105">
        <v>63408412</v>
      </c>
      <c r="D105">
        <v>63430355</v>
      </c>
      <c r="E105">
        <v>1</v>
      </c>
      <c r="F105">
        <v>1</v>
      </c>
      <c r="G105">
        <v>16536011</v>
      </c>
      <c r="H105">
        <v>3</v>
      </c>
      <c r="I105" t="s">
        <v>322</v>
      </c>
      <c r="J105" t="s">
        <v>323</v>
      </c>
      <c r="K105" t="s">
        <v>324</v>
      </c>
      <c r="L105">
        <v>1346</v>
      </c>
      <c r="N105">
        <v>1009</v>
      </c>
      <c r="O105" t="s">
        <v>317</v>
      </c>
      <c r="P105" t="s">
        <v>317</v>
      </c>
      <c r="Q105">
        <v>1</v>
      </c>
      <c r="W105">
        <v>0</v>
      </c>
      <c r="X105">
        <v>2000218418</v>
      </c>
      <c r="Y105">
        <f t="shared" si="24"/>
        <v>2E-3</v>
      </c>
      <c r="AA105">
        <v>29.6</v>
      </c>
      <c r="AB105">
        <v>0</v>
      </c>
      <c r="AC105">
        <v>0</v>
      </c>
      <c r="AD105">
        <v>0</v>
      </c>
      <c r="AE105">
        <v>29.6</v>
      </c>
      <c r="AF105">
        <v>0</v>
      </c>
      <c r="AG105">
        <v>0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-2</v>
      </c>
      <c r="AN105">
        <v>0</v>
      </c>
      <c r="AO105">
        <v>1</v>
      </c>
      <c r="AP105">
        <v>1</v>
      </c>
      <c r="AQ105">
        <v>0</v>
      </c>
      <c r="AR105">
        <v>0</v>
      </c>
      <c r="AS105" t="s">
        <v>3</v>
      </c>
      <c r="AT105">
        <v>2E-3</v>
      </c>
      <c r="AU105" t="s">
        <v>3</v>
      </c>
      <c r="AV105">
        <v>0</v>
      </c>
      <c r="AW105">
        <v>2</v>
      </c>
      <c r="AX105">
        <v>63640866</v>
      </c>
      <c r="AY105">
        <v>1</v>
      </c>
      <c r="AZ105">
        <v>0</v>
      </c>
      <c r="BA105">
        <v>105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CV105">
        <v>0</v>
      </c>
      <c r="CW105">
        <v>0</v>
      </c>
      <c r="CX105">
        <f>ROUND(Y105*Source!I206,9)</f>
        <v>8.0000000000000002E-3</v>
      </c>
      <c r="CY105">
        <f>AA105</f>
        <v>29.6</v>
      </c>
      <c r="CZ105">
        <f>AE105</f>
        <v>29.6</v>
      </c>
      <c r="DA105">
        <f>AI105</f>
        <v>1</v>
      </c>
      <c r="DB105">
        <f t="shared" si="25"/>
        <v>0.06</v>
      </c>
      <c r="DC105">
        <f t="shared" si="26"/>
        <v>0</v>
      </c>
      <c r="DD105" t="s">
        <v>3</v>
      </c>
      <c r="DE105" t="s">
        <v>3</v>
      </c>
      <c r="DF105">
        <f t="shared" si="17"/>
        <v>0.24</v>
      </c>
      <c r="DG105">
        <f t="shared" si="18"/>
        <v>0</v>
      </c>
      <c r="DH105">
        <f t="shared" si="19"/>
        <v>0</v>
      </c>
      <c r="DI105">
        <f t="shared" si="20"/>
        <v>0</v>
      </c>
      <c r="DJ105">
        <f>DF105</f>
        <v>0.24</v>
      </c>
      <c r="DK105">
        <v>0</v>
      </c>
      <c r="DL105" t="s">
        <v>3</v>
      </c>
      <c r="DM105">
        <v>0</v>
      </c>
      <c r="DN105" t="s">
        <v>3</v>
      </c>
      <c r="DO105">
        <v>0</v>
      </c>
    </row>
    <row r="106" spans="1:119" x14ac:dyDescent="0.2">
      <c r="A106">
        <f>ROW(Source!A207)</f>
        <v>207</v>
      </c>
      <c r="B106">
        <v>63640748</v>
      </c>
      <c r="C106">
        <v>63408413</v>
      </c>
      <c r="D106">
        <v>63426486</v>
      </c>
      <c r="E106">
        <v>16536011</v>
      </c>
      <c r="F106">
        <v>1</v>
      </c>
      <c r="G106">
        <v>16536011</v>
      </c>
      <c r="H106">
        <v>1</v>
      </c>
      <c r="I106" t="s">
        <v>311</v>
      </c>
      <c r="J106" t="s">
        <v>3</v>
      </c>
      <c r="K106" t="s">
        <v>312</v>
      </c>
      <c r="L106">
        <v>1191</v>
      </c>
      <c r="N106">
        <v>1013</v>
      </c>
      <c r="O106" t="s">
        <v>313</v>
      </c>
      <c r="P106" t="s">
        <v>313</v>
      </c>
      <c r="Q106">
        <v>1</v>
      </c>
      <c r="W106">
        <v>0</v>
      </c>
      <c r="X106">
        <v>476480486</v>
      </c>
      <c r="Y106">
        <f t="shared" si="24"/>
        <v>0.85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M106">
        <v>-2</v>
      </c>
      <c r="AN106">
        <v>0</v>
      </c>
      <c r="AO106">
        <v>1</v>
      </c>
      <c r="AP106">
        <v>1</v>
      </c>
      <c r="AQ106">
        <v>0</v>
      </c>
      <c r="AR106">
        <v>0</v>
      </c>
      <c r="AS106" t="s">
        <v>3</v>
      </c>
      <c r="AT106">
        <v>0.85</v>
      </c>
      <c r="AU106" t="s">
        <v>3</v>
      </c>
      <c r="AV106">
        <v>1</v>
      </c>
      <c r="AW106">
        <v>2</v>
      </c>
      <c r="AX106">
        <v>63640867</v>
      </c>
      <c r="AY106">
        <v>1</v>
      </c>
      <c r="AZ106">
        <v>0</v>
      </c>
      <c r="BA106">
        <v>106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U106">
        <f>ROUND(AT106*Source!I207*AH106*AL106,2)</f>
        <v>0</v>
      </c>
      <c r="CV106">
        <f>ROUND(Y106*Source!I207,9)</f>
        <v>3.4</v>
      </c>
      <c r="CW106">
        <v>0</v>
      </c>
      <c r="CX106">
        <f>ROUND(Y106*Source!I207,9)</f>
        <v>3.4</v>
      </c>
      <c r="CY106">
        <f>AD106</f>
        <v>0</v>
      </c>
      <c r="CZ106">
        <f>AH106</f>
        <v>0</v>
      </c>
      <c r="DA106">
        <f>AL106</f>
        <v>1</v>
      </c>
      <c r="DB106">
        <f t="shared" si="25"/>
        <v>0</v>
      </c>
      <c r="DC106">
        <f t="shared" si="26"/>
        <v>0</v>
      </c>
      <c r="DD106" t="s">
        <v>3</v>
      </c>
      <c r="DE106" t="s">
        <v>3</v>
      </c>
      <c r="DF106">
        <f t="shared" si="17"/>
        <v>0</v>
      </c>
      <c r="DG106">
        <f t="shared" si="18"/>
        <v>0</v>
      </c>
      <c r="DH106">
        <f t="shared" si="19"/>
        <v>0</v>
      </c>
      <c r="DI106">
        <f t="shared" si="20"/>
        <v>0</v>
      </c>
      <c r="DJ106">
        <f>DI106</f>
        <v>0</v>
      </c>
      <c r="DK106">
        <v>0</v>
      </c>
      <c r="DL106" t="s">
        <v>3</v>
      </c>
      <c r="DM106">
        <v>0</v>
      </c>
      <c r="DN106" t="s">
        <v>3</v>
      </c>
      <c r="DO106">
        <v>0</v>
      </c>
    </row>
    <row r="107" spans="1:119" x14ac:dyDescent="0.2">
      <c r="A107">
        <f>ROW(Source!A207)</f>
        <v>207</v>
      </c>
      <c r="B107">
        <v>63640748</v>
      </c>
      <c r="C107">
        <v>63408413</v>
      </c>
      <c r="D107">
        <v>63428422</v>
      </c>
      <c r="E107">
        <v>1</v>
      </c>
      <c r="F107">
        <v>1</v>
      </c>
      <c r="G107">
        <v>16536011</v>
      </c>
      <c r="H107">
        <v>2</v>
      </c>
      <c r="I107" t="s">
        <v>325</v>
      </c>
      <c r="J107" t="s">
        <v>326</v>
      </c>
      <c r="K107" t="s">
        <v>327</v>
      </c>
      <c r="L107">
        <v>1368</v>
      </c>
      <c r="N107">
        <v>1011</v>
      </c>
      <c r="O107" t="s">
        <v>328</v>
      </c>
      <c r="P107" t="s">
        <v>328</v>
      </c>
      <c r="Q107">
        <v>1</v>
      </c>
      <c r="W107">
        <v>0</v>
      </c>
      <c r="X107">
        <v>1070972692</v>
      </c>
      <c r="Y107">
        <f t="shared" si="24"/>
        <v>0.35</v>
      </c>
      <c r="AA107">
        <v>0</v>
      </c>
      <c r="AB107">
        <v>1378.32</v>
      </c>
      <c r="AC107">
        <v>830.66</v>
      </c>
      <c r="AD107">
        <v>0</v>
      </c>
      <c r="AE107">
        <v>0</v>
      </c>
      <c r="AF107">
        <v>1378.32</v>
      </c>
      <c r="AG107">
        <v>830.66</v>
      </c>
      <c r="AH107">
        <v>0</v>
      </c>
      <c r="AI107">
        <v>1</v>
      </c>
      <c r="AJ107">
        <v>1</v>
      </c>
      <c r="AK107">
        <v>1</v>
      </c>
      <c r="AL107">
        <v>1</v>
      </c>
      <c r="AM107">
        <v>-2</v>
      </c>
      <c r="AN107">
        <v>0</v>
      </c>
      <c r="AO107">
        <v>1</v>
      </c>
      <c r="AP107">
        <v>1</v>
      </c>
      <c r="AQ107">
        <v>0</v>
      </c>
      <c r="AR107">
        <v>0</v>
      </c>
      <c r="AS107" t="s">
        <v>3</v>
      </c>
      <c r="AT107">
        <v>0.35</v>
      </c>
      <c r="AU107" t="s">
        <v>3</v>
      </c>
      <c r="AV107">
        <v>0</v>
      </c>
      <c r="AW107">
        <v>2</v>
      </c>
      <c r="AX107">
        <v>63640868</v>
      </c>
      <c r="AY107">
        <v>1</v>
      </c>
      <c r="AZ107">
        <v>0</v>
      </c>
      <c r="BA107">
        <v>107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V107">
        <v>0</v>
      </c>
      <c r="CW107">
        <f>ROUND(Y107*Source!I207*DO107,9)</f>
        <v>0</v>
      </c>
      <c r="CX107">
        <f>ROUND(Y107*Source!I207,9)</f>
        <v>1.4</v>
      </c>
      <c r="CY107">
        <f>AB107</f>
        <v>1378.32</v>
      </c>
      <c r="CZ107">
        <f>AF107</f>
        <v>1378.32</v>
      </c>
      <c r="DA107">
        <f>AJ107</f>
        <v>1</v>
      </c>
      <c r="DB107">
        <f t="shared" si="25"/>
        <v>482.41</v>
      </c>
      <c r="DC107">
        <f t="shared" si="26"/>
        <v>290.73</v>
      </c>
      <c r="DD107" t="s">
        <v>3</v>
      </c>
      <c r="DE107" t="s">
        <v>3</v>
      </c>
      <c r="DF107">
        <f t="shared" si="17"/>
        <v>0</v>
      </c>
      <c r="DG107">
        <f t="shared" si="18"/>
        <v>1929.65</v>
      </c>
      <c r="DH107">
        <f t="shared" si="19"/>
        <v>1162.92</v>
      </c>
      <c r="DI107">
        <f t="shared" si="20"/>
        <v>0</v>
      </c>
      <c r="DJ107">
        <f>DG107</f>
        <v>1929.65</v>
      </c>
      <c r="DK107">
        <v>0</v>
      </c>
      <c r="DL107" t="s">
        <v>3</v>
      </c>
      <c r="DM107">
        <v>0</v>
      </c>
      <c r="DN107" t="s">
        <v>3</v>
      </c>
      <c r="DO107">
        <v>0</v>
      </c>
    </row>
    <row r="108" spans="1:119" x14ac:dyDescent="0.2">
      <c r="A108">
        <f>ROW(Source!A207)</f>
        <v>207</v>
      </c>
      <c r="B108">
        <v>63640748</v>
      </c>
      <c r="C108">
        <v>63408413</v>
      </c>
      <c r="D108">
        <v>63430355</v>
      </c>
      <c r="E108">
        <v>1</v>
      </c>
      <c r="F108">
        <v>1</v>
      </c>
      <c r="G108">
        <v>16536011</v>
      </c>
      <c r="H108">
        <v>3</v>
      </c>
      <c r="I108" t="s">
        <v>322</v>
      </c>
      <c r="J108" t="s">
        <v>323</v>
      </c>
      <c r="K108" t="s">
        <v>324</v>
      </c>
      <c r="L108">
        <v>1346</v>
      </c>
      <c r="N108">
        <v>1009</v>
      </c>
      <c r="O108" t="s">
        <v>317</v>
      </c>
      <c r="P108" t="s">
        <v>317</v>
      </c>
      <c r="Q108">
        <v>1</v>
      </c>
      <c r="W108">
        <v>0</v>
      </c>
      <c r="X108">
        <v>2000218418</v>
      </c>
      <c r="Y108">
        <f t="shared" si="24"/>
        <v>0.05</v>
      </c>
      <c r="AA108">
        <v>29.6</v>
      </c>
      <c r="AB108">
        <v>0</v>
      </c>
      <c r="AC108">
        <v>0</v>
      </c>
      <c r="AD108">
        <v>0</v>
      </c>
      <c r="AE108">
        <v>29.6</v>
      </c>
      <c r="AF108">
        <v>0</v>
      </c>
      <c r="AG108">
        <v>0</v>
      </c>
      <c r="AH108">
        <v>0</v>
      </c>
      <c r="AI108">
        <v>1</v>
      </c>
      <c r="AJ108">
        <v>1</v>
      </c>
      <c r="AK108">
        <v>1</v>
      </c>
      <c r="AL108">
        <v>1</v>
      </c>
      <c r="AM108">
        <v>-2</v>
      </c>
      <c r="AN108">
        <v>0</v>
      </c>
      <c r="AO108">
        <v>1</v>
      </c>
      <c r="AP108">
        <v>1</v>
      </c>
      <c r="AQ108">
        <v>0</v>
      </c>
      <c r="AR108">
        <v>0</v>
      </c>
      <c r="AS108" t="s">
        <v>3</v>
      </c>
      <c r="AT108">
        <v>0.05</v>
      </c>
      <c r="AU108" t="s">
        <v>3</v>
      </c>
      <c r="AV108">
        <v>0</v>
      </c>
      <c r="AW108">
        <v>2</v>
      </c>
      <c r="AX108">
        <v>63640869</v>
      </c>
      <c r="AY108">
        <v>1</v>
      </c>
      <c r="AZ108">
        <v>0</v>
      </c>
      <c r="BA108">
        <v>108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V108">
        <v>0</v>
      </c>
      <c r="CW108">
        <v>0</v>
      </c>
      <c r="CX108">
        <f>ROUND(Y108*Source!I207,9)</f>
        <v>0.2</v>
      </c>
      <c r="CY108">
        <f>AA108</f>
        <v>29.6</v>
      </c>
      <c r="CZ108">
        <f>AE108</f>
        <v>29.6</v>
      </c>
      <c r="DA108">
        <f>AI108</f>
        <v>1</v>
      </c>
      <c r="DB108">
        <f t="shared" si="25"/>
        <v>1.48</v>
      </c>
      <c r="DC108">
        <f t="shared" si="26"/>
        <v>0</v>
      </c>
      <c r="DD108" t="s">
        <v>3</v>
      </c>
      <c r="DE108" t="s">
        <v>3</v>
      </c>
      <c r="DF108">
        <f t="shared" si="17"/>
        <v>5.92</v>
      </c>
      <c r="DG108">
        <f t="shared" si="18"/>
        <v>0</v>
      </c>
      <c r="DH108">
        <f t="shared" si="19"/>
        <v>0</v>
      </c>
      <c r="DI108">
        <f t="shared" si="20"/>
        <v>0</v>
      </c>
      <c r="DJ108">
        <f>DF108</f>
        <v>5.92</v>
      </c>
      <c r="DK108">
        <v>0</v>
      </c>
      <c r="DL108" t="s">
        <v>3</v>
      </c>
      <c r="DM108">
        <v>0</v>
      </c>
      <c r="DN108" t="s">
        <v>3</v>
      </c>
      <c r="DO108">
        <v>0</v>
      </c>
    </row>
    <row r="109" spans="1:119" x14ac:dyDescent="0.2">
      <c r="A109">
        <f>ROW(Source!A207)</f>
        <v>207</v>
      </c>
      <c r="B109">
        <v>63640748</v>
      </c>
      <c r="C109">
        <v>63408413</v>
      </c>
      <c r="D109">
        <v>63428815</v>
      </c>
      <c r="E109">
        <v>1</v>
      </c>
      <c r="F109">
        <v>1</v>
      </c>
      <c r="G109">
        <v>16536011</v>
      </c>
      <c r="H109">
        <v>3</v>
      </c>
      <c r="I109" t="s">
        <v>358</v>
      </c>
      <c r="J109" t="s">
        <v>359</v>
      </c>
      <c r="K109" t="s">
        <v>360</v>
      </c>
      <c r="L109">
        <v>1348</v>
      </c>
      <c r="N109">
        <v>1009</v>
      </c>
      <c r="O109" t="s">
        <v>361</v>
      </c>
      <c r="P109" t="s">
        <v>361</v>
      </c>
      <c r="Q109">
        <v>1000</v>
      </c>
      <c r="W109">
        <v>0</v>
      </c>
      <c r="X109">
        <v>-1007646424</v>
      </c>
      <c r="Y109">
        <f t="shared" si="24"/>
        <v>5.0000000000000002E-5</v>
      </c>
      <c r="AA109">
        <v>127502.2</v>
      </c>
      <c r="AB109">
        <v>0</v>
      </c>
      <c r="AC109">
        <v>0</v>
      </c>
      <c r="AD109">
        <v>0</v>
      </c>
      <c r="AE109">
        <v>127502.2</v>
      </c>
      <c r="AF109">
        <v>0</v>
      </c>
      <c r="AG109">
        <v>0</v>
      </c>
      <c r="AH109">
        <v>0</v>
      </c>
      <c r="AI109">
        <v>1</v>
      </c>
      <c r="AJ109">
        <v>1</v>
      </c>
      <c r="AK109">
        <v>1</v>
      </c>
      <c r="AL109">
        <v>1</v>
      </c>
      <c r="AM109">
        <v>-2</v>
      </c>
      <c r="AN109">
        <v>0</v>
      </c>
      <c r="AO109">
        <v>1</v>
      </c>
      <c r="AP109">
        <v>1</v>
      </c>
      <c r="AQ109">
        <v>0</v>
      </c>
      <c r="AR109">
        <v>0</v>
      </c>
      <c r="AS109" t="s">
        <v>3</v>
      </c>
      <c r="AT109">
        <v>5.0000000000000002E-5</v>
      </c>
      <c r="AU109" t="s">
        <v>3</v>
      </c>
      <c r="AV109">
        <v>0</v>
      </c>
      <c r="AW109">
        <v>2</v>
      </c>
      <c r="AX109">
        <v>63640870</v>
      </c>
      <c r="AY109">
        <v>1</v>
      </c>
      <c r="AZ109">
        <v>0</v>
      </c>
      <c r="BA109">
        <v>109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CV109">
        <v>0</v>
      </c>
      <c r="CW109">
        <v>0</v>
      </c>
      <c r="CX109">
        <f>ROUND(Y109*Source!I207,9)</f>
        <v>2.0000000000000001E-4</v>
      </c>
      <c r="CY109">
        <f>AA109</f>
        <v>127502.2</v>
      </c>
      <c r="CZ109">
        <f>AE109</f>
        <v>127502.2</v>
      </c>
      <c r="DA109">
        <f>AI109</f>
        <v>1</v>
      </c>
      <c r="DB109">
        <f t="shared" si="25"/>
        <v>6.38</v>
      </c>
      <c r="DC109">
        <f t="shared" si="26"/>
        <v>0</v>
      </c>
      <c r="DD109" t="s">
        <v>3</v>
      </c>
      <c r="DE109" t="s">
        <v>3</v>
      </c>
      <c r="DF109">
        <f t="shared" si="17"/>
        <v>25.5</v>
      </c>
      <c r="DG109">
        <f t="shared" si="18"/>
        <v>0</v>
      </c>
      <c r="DH109">
        <f t="shared" si="19"/>
        <v>0</v>
      </c>
      <c r="DI109">
        <f t="shared" si="20"/>
        <v>0</v>
      </c>
      <c r="DJ109">
        <f>DF109</f>
        <v>25.5</v>
      </c>
      <c r="DK109">
        <v>0</v>
      </c>
      <c r="DL109" t="s">
        <v>3</v>
      </c>
      <c r="DM109">
        <v>0</v>
      </c>
      <c r="DN109" t="s">
        <v>3</v>
      </c>
      <c r="DO109">
        <v>0</v>
      </c>
    </row>
    <row r="110" spans="1:119" x14ac:dyDescent="0.2">
      <c r="A110">
        <f>ROW(Source!A207)</f>
        <v>207</v>
      </c>
      <c r="B110">
        <v>63640748</v>
      </c>
      <c r="C110">
        <v>63408413</v>
      </c>
      <c r="D110">
        <v>63428825</v>
      </c>
      <c r="E110">
        <v>1</v>
      </c>
      <c r="F110">
        <v>1</v>
      </c>
      <c r="G110">
        <v>16536011</v>
      </c>
      <c r="H110">
        <v>3</v>
      </c>
      <c r="I110" t="s">
        <v>362</v>
      </c>
      <c r="J110" t="s">
        <v>363</v>
      </c>
      <c r="K110" t="s">
        <v>364</v>
      </c>
      <c r="L110">
        <v>1346</v>
      </c>
      <c r="N110">
        <v>1009</v>
      </c>
      <c r="O110" t="s">
        <v>317</v>
      </c>
      <c r="P110" t="s">
        <v>317</v>
      </c>
      <c r="Q110">
        <v>1</v>
      </c>
      <c r="W110">
        <v>0</v>
      </c>
      <c r="X110">
        <v>-1299319634</v>
      </c>
      <c r="Y110">
        <f t="shared" si="24"/>
        <v>0.05</v>
      </c>
      <c r="AA110">
        <v>247.21</v>
      </c>
      <c r="AB110">
        <v>0</v>
      </c>
      <c r="AC110">
        <v>0</v>
      </c>
      <c r="AD110">
        <v>0</v>
      </c>
      <c r="AE110">
        <v>247.21</v>
      </c>
      <c r="AF110">
        <v>0</v>
      </c>
      <c r="AG110">
        <v>0</v>
      </c>
      <c r="AH110">
        <v>0</v>
      </c>
      <c r="AI110">
        <v>1</v>
      </c>
      <c r="AJ110">
        <v>1</v>
      </c>
      <c r="AK110">
        <v>1</v>
      </c>
      <c r="AL110">
        <v>1</v>
      </c>
      <c r="AM110">
        <v>-2</v>
      </c>
      <c r="AN110">
        <v>0</v>
      </c>
      <c r="AO110">
        <v>1</v>
      </c>
      <c r="AP110">
        <v>1</v>
      </c>
      <c r="AQ110">
        <v>0</v>
      </c>
      <c r="AR110">
        <v>0</v>
      </c>
      <c r="AS110" t="s">
        <v>3</v>
      </c>
      <c r="AT110">
        <v>0.05</v>
      </c>
      <c r="AU110" t="s">
        <v>3</v>
      </c>
      <c r="AV110">
        <v>0</v>
      </c>
      <c r="AW110">
        <v>2</v>
      </c>
      <c r="AX110">
        <v>63640871</v>
      </c>
      <c r="AY110">
        <v>1</v>
      </c>
      <c r="AZ110">
        <v>0</v>
      </c>
      <c r="BA110">
        <v>110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V110">
        <v>0</v>
      </c>
      <c r="CW110">
        <v>0</v>
      </c>
      <c r="CX110">
        <f>ROUND(Y110*Source!I207,9)</f>
        <v>0.2</v>
      </c>
      <c r="CY110">
        <f>AA110</f>
        <v>247.21</v>
      </c>
      <c r="CZ110">
        <f>AE110</f>
        <v>247.21</v>
      </c>
      <c r="DA110">
        <f>AI110</f>
        <v>1</v>
      </c>
      <c r="DB110">
        <f t="shared" si="25"/>
        <v>12.36</v>
      </c>
      <c r="DC110">
        <f t="shared" si="26"/>
        <v>0</v>
      </c>
      <c r="DD110" t="s">
        <v>3</v>
      </c>
      <c r="DE110" t="s">
        <v>3</v>
      </c>
      <c r="DF110">
        <f t="shared" si="17"/>
        <v>49.44</v>
      </c>
      <c r="DG110">
        <f t="shared" si="18"/>
        <v>0</v>
      </c>
      <c r="DH110">
        <f t="shared" si="19"/>
        <v>0</v>
      </c>
      <c r="DI110">
        <f t="shared" si="20"/>
        <v>0</v>
      </c>
      <c r="DJ110">
        <f>DF110</f>
        <v>49.44</v>
      </c>
      <c r="DK110">
        <v>0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ROW(Source!A208)</f>
        <v>208</v>
      </c>
      <c r="B111">
        <v>63640748</v>
      </c>
      <c r="C111">
        <v>63408414</v>
      </c>
      <c r="D111">
        <v>63426486</v>
      </c>
      <c r="E111">
        <v>16536011</v>
      </c>
      <c r="F111">
        <v>1</v>
      </c>
      <c r="G111">
        <v>16536011</v>
      </c>
      <c r="H111">
        <v>1</v>
      </c>
      <c r="I111" t="s">
        <v>311</v>
      </c>
      <c r="J111" t="s">
        <v>3</v>
      </c>
      <c r="K111" t="s">
        <v>312</v>
      </c>
      <c r="L111">
        <v>1191</v>
      </c>
      <c r="N111">
        <v>1013</v>
      </c>
      <c r="O111" t="s">
        <v>313</v>
      </c>
      <c r="P111" t="s">
        <v>313</v>
      </c>
      <c r="Q111">
        <v>1</v>
      </c>
      <c r="W111">
        <v>0</v>
      </c>
      <c r="X111">
        <v>476480486</v>
      </c>
      <c r="Y111">
        <f t="shared" si="24"/>
        <v>1.1000000000000001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M111">
        <v>-2</v>
      </c>
      <c r="AN111">
        <v>0</v>
      </c>
      <c r="AO111">
        <v>1</v>
      </c>
      <c r="AP111">
        <v>1</v>
      </c>
      <c r="AQ111">
        <v>0</v>
      </c>
      <c r="AR111">
        <v>0</v>
      </c>
      <c r="AS111" t="s">
        <v>3</v>
      </c>
      <c r="AT111">
        <v>1.1000000000000001</v>
      </c>
      <c r="AU111" t="s">
        <v>3</v>
      </c>
      <c r="AV111">
        <v>1</v>
      </c>
      <c r="AW111">
        <v>2</v>
      </c>
      <c r="AX111">
        <v>63640872</v>
      </c>
      <c r="AY111">
        <v>1</v>
      </c>
      <c r="AZ111">
        <v>0</v>
      </c>
      <c r="BA111">
        <v>111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U111">
        <f>ROUND(AT111*Source!I208*AH111*AL111,2)</f>
        <v>0</v>
      </c>
      <c r="CV111">
        <f>ROUND(Y111*Source!I208,9)</f>
        <v>1.1000000000000001</v>
      </c>
      <c r="CW111">
        <v>0</v>
      </c>
      <c r="CX111">
        <f>ROUND(Y111*Source!I208,9)</f>
        <v>1.1000000000000001</v>
      </c>
      <c r="CY111">
        <f>AD111</f>
        <v>0</v>
      </c>
      <c r="CZ111">
        <f>AH111</f>
        <v>0</v>
      </c>
      <c r="DA111">
        <f>AL111</f>
        <v>1</v>
      </c>
      <c r="DB111">
        <f t="shared" si="25"/>
        <v>0</v>
      </c>
      <c r="DC111">
        <f t="shared" si="26"/>
        <v>0</v>
      </c>
      <c r="DD111" t="s">
        <v>3</v>
      </c>
      <c r="DE111" t="s">
        <v>3</v>
      </c>
      <c r="DF111">
        <f t="shared" si="17"/>
        <v>0</v>
      </c>
      <c r="DG111">
        <f t="shared" si="18"/>
        <v>0</v>
      </c>
      <c r="DH111">
        <f t="shared" si="19"/>
        <v>0</v>
      </c>
      <c r="DI111">
        <f t="shared" si="20"/>
        <v>0</v>
      </c>
      <c r="DJ111">
        <f>DI111</f>
        <v>0</v>
      </c>
      <c r="DK111">
        <v>0</v>
      </c>
      <c r="DL111" t="s">
        <v>3</v>
      </c>
      <c r="DM111">
        <v>0</v>
      </c>
      <c r="DN111" t="s">
        <v>3</v>
      </c>
      <c r="DO111">
        <v>0</v>
      </c>
    </row>
    <row r="112" spans="1:119" x14ac:dyDescent="0.2">
      <c r="A112">
        <f>ROW(Source!A208)</f>
        <v>208</v>
      </c>
      <c r="B112">
        <v>63640748</v>
      </c>
      <c r="C112">
        <v>63408414</v>
      </c>
      <c r="D112">
        <v>63428422</v>
      </c>
      <c r="E112">
        <v>1</v>
      </c>
      <c r="F112">
        <v>1</v>
      </c>
      <c r="G112">
        <v>16536011</v>
      </c>
      <c r="H112">
        <v>2</v>
      </c>
      <c r="I112" t="s">
        <v>325</v>
      </c>
      <c r="J112" t="s">
        <v>326</v>
      </c>
      <c r="K112" t="s">
        <v>327</v>
      </c>
      <c r="L112">
        <v>1368</v>
      </c>
      <c r="N112">
        <v>1011</v>
      </c>
      <c r="O112" t="s">
        <v>328</v>
      </c>
      <c r="P112" t="s">
        <v>328</v>
      </c>
      <c r="Q112">
        <v>1</v>
      </c>
      <c r="W112">
        <v>0</v>
      </c>
      <c r="X112">
        <v>1070972692</v>
      </c>
      <c r="Y112">
        <f t="shared" si="24"/>
        <v>0.4</v>
      </c>
      <c r="AA112">
        <v>0</v>
      </c>
      <c r="AB112">
        <v>1378.32</v>
      </c>
      <c r="AC112">
        <v>830.66</v>
      </c>
      <c r="AD112">
        <v>0</v>
      </c>
      <c r="AE112">
        <v>0</v>
      </c>
      <c r="AF112">
        <v>1378.32</v>
      </c>
      <c r="AG112">
        <v>830.66</v>
      </c>
      <c r="AH112">
        <v>0</v>
      </c>
      <c r="AI112">
        <v>1</v>
      </c>
      <c r="AJ112">
        <v>1</v>
      </c>
      <c r="AK112">
        <v>1</v>
      </c>
      <c r="AL112">
        <v>1</v>
      </c>
      <c r="AM112">
        <v>-2</v>
      </c>
      <c r="AN112">
        <v>0</v>
      </c>
      <c r="AO112">
        <v>1</v>
      </c>
      <c r="AP112">
        <v>1</v>
      </c>
      <c r="AQ112">
        <v>0</v>
      </c>
      <c r="AR112">
        <v>0</v>
      </c>
      <c r="AS112" t="s">
        <v>3</v>
      </c>
      <c r="AT112">
        <v>0.4</v>
      </c>
      <c r="AU112" t="s">
        <v>3</v>
      </c>
      <c r="AV112">
        <v>0</v>
      </c>
      <c r="AW112">
        <v>2</v>
      </c>
      <c r="AX112">
        <v>63640873</v>
      </c>
      <c r="AY112">
        <v>1</v>
      </c>
      <c r="AZ112">
        <v>0</v>
      </c>
      <c r="BA112">
        <v>112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CV112">
        <v>0</v>
      </c>
      <c r="CW112">
        <f>ROUND(Y112*Source!I208*DO112,9)</f>
        <v>0</v>
      </c>
      <c r="CX112">
        <f>ROUND(Y112*Source!I208,9)</f>
        <v>0.4</v>
      </c>
      <c r="CY112">
        <f>AB112</f>
        <v>1378.32</v>
      </c>
      <c r="CZ112">
        <f>AF112</f>
        <v>1378.32</v>
      </c>
      <c r="DA112">
        <f>AJ112</f>
        <v>1</v>
      </c>
      <c r="DB112">
        <f t="shared" si="25"/>
        <v>551.33000000000004</v>
      </c>
      <c r="DC112">
        <f t="shared" si="26"/>
        <v>332.26</v>
      </c>
      <c r="DD112" t="s">
        <v>3</v>
      </c>
      <c r="DE112" t="s">
        <v>3</v>
      </c>
      <c r="DF112">
        <f t="shared" si="17"/>
        <v>0</v>
      </c>
      <c r="DG112">
        <f t="shared" si="18"/>
        <v>551.33000000000004</v>
      </c>
      <c r="DH112">
        <f t="shared" si="19"/>
        <v>332.26</v>
      </c>
      <c r="DI112">
        <f t="shared" si="20"/>
        <v>0</v>
      </c>
      <c r="DJ112">
        <f>DG112</f>
        <v>551.33000000000004</v>
      </c>
      <c r="DK112">
        <v>0</v>
      </c>
      <c r="DL112" t="s">
        <v>3</v>
      </c>
      <c r="DM112">
        <v>0</v>
      </c>
      <c r="DN112" t="s">
        <v>3</v>
      </c>
      <c r="DO112">
        <v>0</v>
      </c>
    </row>
    <row r="113" spans="1:119" x14ac:dyDescent="0.2">
      <c r="A113">
        <f>ROW(Source!A208)</f>
        <v>208</v>
      </c>
      <c r="B113">
        <v>63640748</v>
      </c>
      <c r="C113">
        <v>63408414</v>
      </c>
      <c r="D113">
        <v>63430355</v>
      </c>
      <c r="E113">
        <v>1</v>
      </c>
      <c r="F113">
        <v>1</v>
      </c>
      <c r="G113">
        <v>16536011</v>
      </c>
      <c r="H113">
        <v>3</v>
      </c>
      <c r="I113" t="s">
        <v>322</v>
      </c>
      <c r="J113" t="s">
        <v>323</v>
      </c>
      <c r="K113" t="s">
        <v>324</v>
      </c>
      <c r="L113">
        <v>1346</v>
      </c>
      <c r="N113">
        <v>1009</v>
      </c>
      <c r="O113" t="s">
        <v>317</v>
      </c>
      <c r="P113" t="s">
        <v>317</v>
      </c>
      <c r="Q113">
        <v>1</v>
      </c>
      <c r="W113">
        <v>0</v>
      </c>
      <c r="X113">
        <v>2000218418</v>
      </c>
      <c r="Y113">
        <f t="shared" si="24"/>
        <v>0.05</v>
      </c>
      <c r="AA113">
        <v>29.6</v>
      </c>
      <c r="AB113">
        <v>0</v>
      </c>
      <c r="AC113">
        <v>0</v>
      </c>
      <c r="AD113">
        <v>0</v>
      </c>
      <c r="AE113">
        <v>29.6</v>
      </c>
      <c r="AF113">
        <v>0</v>
      </c>
      <c r="AG113">
        <v>0</v>
      </c>
      <c r="AH113">
        <v>0</v>
      </c>
      <c r="AI113">
        <v>1</v>
      </c>
      <c r="AJ113">
        <v>1</v>
      </c>
      <c r="AK113">
        <v>1</v>
      </c>
      <c r="AL113">
        <v>1</v>
      </c>
      <c r="AM113">
        <v>-2</v>
      </c>
      <c r="AN113">
        <v>0</v>
      </c>
      <c r="AO113">
        <v>1</v>
      </c>
      <c r="AP113">
        <v>1</v>
      </c>
      <c r="AQ113">
        <v>0</v>
      </c>
      <c r="AR113">
        <v>0</v>
      </c>
      <c r="AS113" t="s">
        <v>3</v>
      </c>
      <c r="AT113">
        <v>0.05</v>
      </c>
      <c r="AU113" t="s">
        <v>3</v>
      </c>
      <c r="AV113">
        <v>0</v>
      </c>
      <c r="AW113">
        <v>2</v>
      </c>
      <c r="AX113">
        <v>63640874</v>
      </c>
      <c r="AY113">
        <v>1</v>
      </c>
      <c r="AZ113">
        <v>0</v>
      </c>
      <c r="BA113">
        <v>113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CV113">
        <v>0</v>
      </c>
      <c r="CW113">
        <v>0</v>
      </c>
      <c r="CX113">
        <f>ROUND(Y113*Source!I208,9)</f>
        <v>0.05</v>
      </c>
      <c r="CY113">
        <f>AA113</f>
        <v>29.6</v>
      </c>
      <c r="CZ113">
        <f>AE113</f>
        <v>29.6</v>
      </c>
      <c r="DA113">
        <f>AI113</f>
        <v>1</v>
      </c>
      <c r="DB113">
        <f t="shared" si="25"/>
        <v>1.48</v>
      </c>
      <c r="DC113">
        <f t="shared" si="26"/>
        <v>0</v>
      </c>
      <c r="DD113" t="s">
        <v>3</v>
      </c>
      <c r="DE113" t="s">
        <v>3</v>
      </c>
      <c r="DF113">
        <f t="shared" si="17"/>
        <v>1.48</v>
      </c>
      <c r="DG113">
        <f t="shared" si="18"/>
        <v>0</v>
      </c>
      <c r="DH113">
        <f t="shared" si="19"/>
        <v>0</v>
      </c>
      <c r="DI113">
        <f t="shared" si="20"/>
        <v>0</v>
      </c>
      <c r="DJ113">
        <f>DF113</f>
        <v>1.48</v>
      </c>
      <c r="DK113">
        <v>0</v>
      </c>
      <c r="DL113" t="s">
        <v>3</v>
      </c>
      <c r="DM113">
        <v>0</v>
      </c>
      <c r="DN113" t="s">
        <v>3</v>
      </c>
      <c r="DO113">
        <v>0</v>
      </c>
    </row>
    <row r="114" spans="1:119" x14ac:dyDescent="0.2">
      <c r="A114">
        <f>ROW(Source!A208)</f>
        <v>208</v>
      </c>
      <c r="B114">
        <v>63640748</v>
      </c>
      <c r="C114">
        <v>63408414</v>
      </c>
      <c r="D114">
        <v>63428815</v>
      </c>
      <c r="E114">
        <v>1</v>
      </c>
      <c r="F114">
        <v>1</v>
      </c>
      <c r="G114">
        <v>16536011</v>
      </c>
      <c r="H114">
        <v>3</v>
      </c>
      <c r="I114" t="s">
        <v>358</v>
      </c>
      <c r="J114" t="s">
        <v>359</v>
      </c>
      <c r="K114" t="s">
        <v>360</v>
      </c>
      <c r="L114">
        <v>1348</v>
      </c>
      <c r="N114">
        <v>1009</v>
      </c>
      <c r="O114" t="s">
        <v>361</v>
      </c>
      <c r="P114" t="s">
        <v>361</v>
      </c>
      <c r="Q114">
        <v>1000</v>
      </c>
      <c r="W114">
        <v>0</v>
      </c>
      <c r="X114">
        <v>-1007646424</v>
      </c>
      <c r="Y114">
        <f t="shared" si="24"/>
        <v>5.0000000000000002E-5</v>
      </c>
      <c r="AA114">
        <v>127502.2</v>
      </c>
      <c r="AB114">
        <v>0</v>
      </c>
      <c r="AC114">
        <v>0</v>
      </c>
      <c r="AD114">
        <v>0</v>
      </c>
      <c r="AE114">
        <v>127502.2</v>
      </c>
      <c r="AF114">
        <v>0</v>
      </c>
      <c r="AG114">
        <v>0</v>
      </c>
      <c r="AH114">
        <v>0</v>
      </c>
      <c r="AI114">
        <v>1</v>
      </c>
      <c r="AJ114">
        <v>1</v>
      </c>
      <c r="AK114">
        <v>1</v>
      </c>
      <c r="AL114">
        <v>1</v>
      </c>
      <c r="AM114">
        <v>-2</v>
      </c>
      <c r="AN114">
        <v>0</v>
      </c>
      <c r="AO114">
        <v>1</v>
      </c>
      <c r="AP114">
        <v>1</v>
      </c>
      <c r="AQ114">
        <v>0</v>
      </c>
      <c r="AR114">
        <v>0</v>
      </c>
      <c r="AS114" t="s">
        <v>3</v>
      </c>
      <c r="AT114">
        <v>5.0000000000000002E-5</v>
      </c>
      <c r="AU114" t="s">
        <v>3</v>
      </c>
      <c r="AV114">
        <v>0</v>
      </c>
      <c r="AW114">
        <v>2</v>
      </c>
      <c r="AX114">
        <v>63640875</v>
      </c>
      <c r="AY114">
        <v>1</v>
      </c>
      <c r="AZ114">
        <v>0</v>
      </c>
      <c r="BA114">
        <v>114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CV114">
        <v>0</v>
      </c>
      <c r="CW114">
        <v>0</v>
      </c>
      <c r="CX114">
        <f>ROUND(Y114*Source!I208,9)</f>
        <v>5.0000000000000002E-5</v>
      </c>
      <c r="CY114">
        <f>AA114</f>
        <v>127502.2</v>
      </c>
      <c r="CZ114">
        <f>AE114</f>
        <v>127502.2</v>
      </c>
      <c r="DA114">
        <f>AI114</f>
        <v>1</v>
      </c>
      <c r="DB114">
        <f t="shared" si="25"/>
        <v>6.38</v>
      </c>
      <c r="DC114">
        <f t="shared" si="26"/>
        <v>0</v>
      </c>
      <c r="DD114" t="s">
        <v>3</v>
      </c>
      <c r="DE114" t="s">
        <v>3</v>
      </c>
      <c r="DF114">
        <f t="shared" si="17"/>
        <v>6.38</v>
      </c>
      <c r="DG114">
        <f t="shared" si="18"/>
        <v>0</v>
      </c>
      <c r="DH114">
        <f t="shared" si="19"/>
        <v>0</v>
      </c>
      <c r="DI114">
        <f t="shared" si="20"/>
        <v>0</v>
      </c>
      <c r="DJ114">
        <f>DF114</f>
        <v>6.38</v>
      </c>
      <c r="DK114">
        <v>0</v>
      </c>
      <c r="DL114" t="s">
        <v>3</v>
      </c>
      <c r="DM114">
        <v>0</v>
      </c>
      <c r="DN114" t="s">
        <v>3</v>
      </c>
      <c r="DO114">
        <v>0</v>
      </c>
    </row>
    <row r="115" spans="1:119" x14ac:dyDescent="0.2">
      <c r="A115">
        <f>ROW(Source!A208)</f>
        <v>208</v>
      </c>
      <c r="B115">
        <v>63640748</v>
      </c>
      <c r="C115">
        <v>63408414</v>
      </c>
      <c r="D115">
        <v>63428825</v>
      </c>
      <c r="E115">
        <v>1</v>
      </c>
      <c r="F115">
        <v>1</v>
      </c>
      <c r="G115">
        <v>16536011</v>
      </c>
      <c r="H115">
        <v>3</v>
      </c>
      <c r="I115" t="s">
        <v>362</v>
      </c>
      <c r="J115" t="s">
        <v>363</v>
      </c>
      <c r="K115" t="s">
        <v>364</v>
      </c>
      <c r="L115">
        <v>1346</v>
      </c>
      <c r="N115">
        <v>1009</v>
      </c>
      <c r="O115" t="s">
        <v>317</v>
      </c>
      <c r="P115" t="s">
        <v>317</v>
      </c>
      <c r="Q115">
        <v>1</v>
      </c>
      <c r="W115">
        <v>0</v>
      </c>
      <c r="X115">
        <v>-1299319634</v>
      </c>
      <c r="Y115">
        <f t="shared" si="24"/>
        <v>0.05</v>
      </c>
      <c r="AA115">
        <v>247.21</v>
      </c>
      <c r="AB115">
        <v>0</v>
      </c>
      <c r="AC115">
        <v>0</v>
      </c>
      <c r="AD115">
        <v>0</v>
      </c>
      <c r="AE115">
        <v>247.21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M115">
        <v>-2</v>
      </c>
      <c r="AN115">
        <v>0</v>
      </c>
      <c r="AO115">
        <v>1</v>
      </c>
      <c r="AP115">
        <v>1</v>
      </c>
      <c r="AQ115">
        <v>0</v>
      </c>
      <c r="AR115">
        <v>0</v>
      </c>
      <c r="AS115" t="s">
        <v>3</v>
      </c>
      <c r="AT115">
        <v>0.05</v>
      </c>
      <c r="AU115" t="s">
        <v>3</v>
      </c>
      <c r="AV115">
        <v>0</v>
      </c>
      <c r="AW115">
        <v>2</v>
      </c>
      <c r="AX115">
        <v>63640876</v>
      </c>
      <c r="AY115">
        <v>1</v>
      </c>
      <c r="AZ115">
        <v>0</v>
      </c>
      <c r="BA115">
        <v>115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CV115">
        <v>0</v>
      </c>
      <c r="CW115">
        <v>0</v>
      </c>
      <c r="CX115">
        <f>ROUND(Y115*Source!I208,9)</f>
        <v>0.05</v>
      </c>
      <c r="CY115">
        <f>AA115</f>
        <v>247.21</v>
      </c>
      <c r="CZ115">
        <f>AE115</f>
        <v>247.21</v>
      </c>
      <c r="DA115">
        <f>AI115</f>
        <v>1</v>
      </c>
      <c r="DB115">
        <f t="shared" si="25"/>
        <v>12.36</v>
      </c>
      <c r="DC115">
        <f t="shared" si="26"/>
        <v>0</v>
      </c>
      <c r="DD115" t="s">
        <v>3</v>
      </c>
      <c r="DE115" t="s">
        <v>3</v>
      </c>
      <c r="DF115">
        <f t="shared" si="17"/>
        <v>12.36</v>
      </c>
      <c r="DG115">
        <f t="shared" si="18"/>
        <v>0</v>
      </c>
      <c r="DH115">
        <f t="shared" si="19"/>
        <v>0</v>
      </c>
      <c r="DI115">
        <f t="shared" si="20"/>
        <v>0</v>
      </c>
      <c r="DJ115">
        <f>DF115</f>
        <v>12.36</v>
      </c>
      <c r="DK115">
        <v>0</v>
      </c>
      <c r="DL115" t="s">
        <v>3</v>
      </c>
      <c r="DM115">
        <v>0</v>
      </c>
      <c r="DN115" t="s">
        <v>3</v>
      </c>
      <c r="DO115">
        <v>0</v>
      </c>
    </row>
    <row r="116" spans="1:119" x14ac:dyDescent="0.2">
      <c r="A116">
        <f>ROW(Source!A209)</f>
        <v>209</v>
      </c>
      <c r="B116">
        <v>63640748</v>
      </c>
      <c r="C116">
        <v>63408415</v>
      </c>
      <c r="D116">
        <v>63426486</v>
      </c>
      <c r="E116">
        <v>16536011</v>
      </c>
      <c r="F116">
        <v>1</v>
      </c>
      <c r="G116">
        <v>16536011</v>
      </c>
      <c r="H116">
        <v>1</v>
      </c>
      <c r="I116" t="s">
        <v>311</v>
      </c>
      <c r="J116" t="s">
        <v>3</v>
      </c>
      <c r="K116" t="s">
        <v>312</v>
      </c>
      <c r="L116">
        <v>1191</v>
      </c>
      <c r="N116">
        <v>1013</v>
      </c>
      <c r="O116" t="s">
        <v>313</v>
      </c>
      <c r="P116" t="s">
        <v>313</v>
      </c>
      <c r="Q116">
        <v>1</v>
      </c>
      <c r="W116">
        <v>0</v>
      </c>
      <c r="X116">
        <v>476480486</v>
      </c>
      <c r="Y116">
        <f t="shared" si="24"/>
        <v>0.16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1</v>
      </c>
      <c r="AJ116">
        <v>1</v>
      </c>
      <c r="AK116">
        <v>1</v>
      </c>
      <c r="AL116">
        <v>1</v>
      </c>
      <c r="AM116">
        <v>-2</v>
      </c>
      <c r="AN116">
        <v>0</v>
      </c>
      <c r="AO116">
        <v>1</v>
      </c>
      <c r="AP116">
        <v>1</v>
      </c>
      <c r="AQ116">
        <v>0</v>
      </c>
      <c r="AR116">
        <v>0</v>
      </c>
      <c r="AS116" t="s">
        <v>3</v>
      </c>
      <c r="AT116">
        <v>0.16</v>
      </c>
      <c r="AU116" t="s">
        <v>3</v>
      </c>
      <c r="AV116">
        <v>1</v>
      </c>
      <c r="AW116">
        <v>2</v>
      </c>
      <c r="AX116">
        <v>63640877</v>
      </c>
      <c r="AY116">
        <v>1</v>
      </c>
      <c r="AZ116">
        <v>0</v>
      </c>
      <c r="BA116">
        <v>116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CU116">
        <f>ROUND(AT116*Source!I209*AH116*AL116,2)</f>
        <v>0</v>
      </c>
      <c r="CV116">
        <f>ROUND(Y116*Source!I209,9)</f>
        <v>1.6</v>
      </c>
      <c r="CW116">
        <v>0</v>
      </c>
      <c r="CX116">
        <f>ROUND(Y116*Source!I209,9)</f>
        <v>1.6</v>
      </c>
      <c r="CY116">
        <f>AD116</f>
        <v>0</v>
      </c>
      <c r="CZ116">
        <f>AH116</f>
        <v>0</v>
      </c>
      <c r="DA116">
        <f>AL116</f>
        <v>1</v>
      </c>
      <c r="DB116">
        <f t="shared" si="25"/>
        <v>0</v>
      </c>
      <c r="DC116">
        <f t="shared" si="26"/>
        <v>0</v>
      </c>
      <c r="DD116" t="s">
        <v>3</v>
      </c>
      <c r="DE116" t="s">
        <v>3</v>
      </c>
      <c r="DF116">
        <f t="shared" si="17"/>
        <v>0</v>
      </c>
      <c r="DG116">
        <f t="shared" si="18"/>
        <v>0</v>
      </c>
      <c r="DH116">
        <f t="shared" si="19"/>
        <v>0</v>
      </c>
      <c r="DI116">
        <f t="shared" si="20"/>
        <v>0</v>
      </c>
      <c r="DJ116">
        <f>DI116</f>
        <v>0</v>
      </c>
      <c r="DK116">
        <v>0</v>
      </c>
      <c r="DL116" t="s">
        <v>3</v>
      </c>
      <c r="DM116">
        <v>0</v>
      </c>
      <c r="DN116" t="s">
        <v>3</v>
      </c>
      <c r="DO116">
        <v>0</v>
      </c>
    </row>
    <row r="117" spans="1:119" x14ac:dyDescent="0.2">
      <c r="A117">
        <f>ROW(Source!A209)</f>
        <v>209</v>
      </c>
      <c r="B117">
        <v>63640748</v>
      </c>
      <c r="C117">
        <v>63408415</v>
      </c>
      <c r="D117">
        <v>63430355</v>
      </c>
      <c r="E117">
        <v>1</v>
      </c>
      <c r="F117">
        <v>1</v>
      </c>
      <c r="G117">
        <v>16536011</v>
      </c>
      <c r="H117">
        <v>3</v>
      </c>
      <c r="I117" t="s">
        <v>322</v>
      </c>
      <c r="J117" t="s">
        <v>323</v>
      </c>
      <c r="K117" t="s">
        <v>324</v>
      </c>
      <c r="L117">
        <v>1346</v>
      </c>
      <c r="N117">
        <v>1009</v>
      </c>
      <c r="O117" t="s">
        <v>317</v>
      </c>
      <c r="P117" t="s">
        <v>317</v>
      </c>
      <c r="Q117">
        <v>1</v>
      </c>
      <c r="W117">
        <v>0</v>
      </c>
      <c r="X117">
        <v>2000218418</v>
      </c>
      <c r="Y117">
        <f t="shared" si="24"/>
        <v>2E-3</v>
      </c>
      <c r="AA117">
        <v>29.6</v>
      </c>
      <c r="AB117">
        <v>0</v>
      </c>
      <c r="AC117">
        <v>0</v>
      </c>
      <c r="AD117">
        <v>0</v>
      </c>
      <c r="AE117">
        <v>29.6</v>
      </c>
      <c r="AF117">
        <v>0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1</v>
      </c>
      <c r="AM117">
        <v>-2</v>
      </c>
      <c r="AN117">
        <v>0</v>
      </c>
      <c r="AO117">
        <v>1</v>
      </c>
      <c r="AP117">
        <v>1</v>
      </c>
      <c r="AQ117">
        <v>0</v>
      </c>
      <c r="AR117">
        <v>0</v>
      </c>
      <c r="AS117" t="s">
        <v>3</v>
      </c>
      <c r="AT117">
        <v>2E-3</v>
      </c>
      <c r="AU117" t="s">
        <v>3</v>
      </c>
      <c r="AV117">
        <v>0</v>
      </c>
      <c r="AW117">
        <v>2</v>
      </c>
      <c r="AX117">
        <v>63640878</v>
      </c>
      <c r="AY117">
        <v>1</v>
      </c>
      <c r="AZ117">
        <v>0</v>
      </c>
      <c r="BA117">
        <v>117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V117">
        <v>0</v>
      </c>
      <c r="CW117">
        <v>0</v>
      </c>
      <c r="CX117">
        <f>ROUND(Y117*Source!I209,9)</f>
        <v>0.02</v>
      </c>
      <c r="CY117">
        <f>AA117</f>
        <v>29.6</v>
      </c>
      <c r="CZ117">
        <f>AE117</f>
        <v>29.6</v>
      </c>
      <c r="DA117">
        <f>AI117</f>
        <v>1</v>
      </c>
      <c r="DB117">
        <f t="shared" si="25"/>
        <v>0.06</v>
      </c>
      <c r="DC117">
        <f t="shared" si="26"/>
        <v>0</v>
      </c>
      <c r="DD117" t="s">
        <v>3</v>
      </c>
      <c r="DE117" t="s">
        <v>3</v>
      </c>
      <c r="DF117">
        <f t="shared" si="17"/>
        <v>0.59</v>
      </c>
      <c r="DG117">
        <f t="shared" si="18"/>
        <v>0</v>
      </c>
      <c r="DH117">
        <f t="shared" si="19"/>
        <v>0</v>
      </c>
      <c r="DI117">
        <f t="shared" si="20"/>
        <v>0</v>
      </c>
      <c r="DJ117">
        <f>DF117</f>
        <v>0.59</v>
      </c>
      <c r="DK117">
        <v>0</v>
      </c>
      <c r="DL117" t="s">
        <v>3</v>
      </c>
      <c r="DM117">
        <v>0</v>
      </c>
      <c r="DN117" t="s">
        <v>3</v>
      </c>
      <c r="DO117">
        <v>0</v>
      </c>
    </row>
    <row r="118" spans="1:119" x14ac:dyDescent="0.2">
      <c r="A118">
        <f>ROW(Source!A210)</f>
        <v>210</v>
      </c>
      <c r="B118">
        <v>63640748</v>
      </c>
      <c r="C118">
        <v>63408416</v>
      </c>
      <c r="D118">
        <v>63426486</v>
      </c>
      <c r="E118">
        <v>16536011</v>
      </c>
      <c r="F118">
        <v>1</v>
      </c>
      <c r="G118">
        <v>16536011</v>
      </c>
      <c r="H118">
        <v>1</v>
      </c>
      <c r="I118" t="s">
        <v>311</v>
      </c>
      <c r="J118" t="s">
        <v>3</v>
      </c>
      <c r="K118" t="s">
        <v>312</v>
      </c>
      <c r="L118">
        <v>1191</v>
      </c>
      <c r="N118">
        <v>1013</v>
      </c>
      <c r="O118" t="s">
        <v>313</v>
      </c>
      <c r="P118" t="s">
        <v>313</v>
      </c>
      <c r="Q118">
        <v>1</v>
      </c>
      <c r="W118">
        <v>0</v>
      </c>
      <c r="X118">
        <v>476480486</v>
      </c>
      <c r="Y118">
        <f t="shared" si="24"/>
        <v>0.85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1</v>
      </c>
      <c r="AJ118">
        <v>1</v>
      </c>
      <c r="AK118">
        <v>1</v>
      </c>
      <c r="AL118">
        <v>1</v>
      </c>
      <c r="AM118">
        <v>-2</v>
      </c>
      <c r="AN118">
        <v>0</v>
      </c>
      <c r="AO118">
        <v>1</v>
      </c>
      <c r="AP118">
        <v>1</v>
      </c>
      <c r="AQ118">
        <v>0</v>
      </c>
      <c r="AR118">
        <v>0</v>
      </c>
      <c r="AS118" t="s">
        <v>3</v>
      </c>
      <c r="AT118">
        <v>0.85</v>
      </c>
      <c r="AU118" t="s">
        <v>3</v>
      </c>
      <c r="AV118">
        <v>1</v>
      </c>
      <c r="AW118">
        <v>2</v>
      </c>
      <c r="AX118">
        <v>63640879</v>
      </c>
      <c r="AY118">
        <v>1</v>
      </c>
      <c r="AZ118">
        <v>0</v>
      </c>
      <c r="BA118">
        <v>118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CU118">
        <f>ROUND(AT118*Source!I210*AH118*AL118,2)</f>
        <v>0</v>
      </c>
      <c r="CV118">
        <f>ROUND(Y118*Source!I210,9)</f>
        <v>6.8</v>
      </c>
      <c r="CW118">
        <v>0</v>
      </c>
      <c r="CX118">
        <f>ROUND(Y118*Source!I210,9)</f>
        <v>6.8</v>
      </c>
      <c r="CY118">
        <f>AD118</f>
        <v>0</v>
      </c>
      <c r="CZ118">
        <f>AH118</f>
        <v>0</v>
      </c>
      <c r="DA118">
        <f>AL118</f>
        <v>1</v>
      </c>
      <c r="DB118">
        <f t="shared" si="25"/>
        <v>0</v>
      </c>
      <c r="DC118">
        <f t="shared" si="26"/>
        <v>0</v>
      </c>
      <c r="DD118" t="s">
        <v>3</v>
      </c>
      <c r="DE118" t="s">
        <v>3</v>
      </c>
      <c r="DF118">
        <f t="shared" si="17"/>
        <v>0</v>
      </c>
      <c r="DG118">
        <f t="shared" si="18"/>
        <v>0</v>
      </c>
      <c r="DH118">
        <f t="shared" si="19"/>
        <v>0</v>
      </c>
      <c r="DI118">
        <f t="shared" si="20"/>
        <v>0</v>
      </c>
      <c r="DJ118">
        <f>DI118</f>
        <v>0</v>
      </c>
      <c r="DK118">
        <v>0</v>
      </c>
      <c r="DL118" t="s">
        <v>3</v>
      </c>
      <c r="DM118">
        <v>0</v>
      </c>
      <c r="DN118" t="s">
        <v>3</v>
      </c>
      <c r="DO118">
        <v>0</v>
      </c>
    </row>
    <row r="119" spans="1:119" x14ac:dyDescent="0.2">
      <c r="A119">
        <f>ROW(Source!A210)</f>
        <v>210</v>
      </c>
      <c r="B119">
        <v>63640748</v>
      </c>
      <c r="C119">
        <v>63408416</v>
      </c>
      <c r="D119">
        <v>63428422</v>
      </c>
      <c r="E119">
        <v>1</v>
      </c>
      <c r="F119">
        <v>1</v>
      </c>
      <c r="G119">
        <v>16536011</v>
      </c>
      <c r="H119">
        <v>2</v>
      </c>
      <c r="I119" t="s">
        <v>325</v>
      </c>
      <c r="J119" t="s">
        <v>326</v>
      </c>
      <c r="K119" t="s">
        <v>327</v>
      </c>
      <c r="L119">
        <v>1368</v>
      </c>
      <c r="N119">
        <v>1011</v>
      </c>
      <c r="O119" t="s">
        <v>328</v>
      </c>
      <c r="P119" t="s">
        <v>328</v>
      </c>
      <c r="Q119">
        <v>1</v>
      </c>
      <c r="W119">
        <v>0</v>
      </c>
      <c r="X119">
        <v>1070972692</v>
      </c>
      <c r="Y119">
        <f t="shared" si="24"/>
        <v>0.35</v>
      </c>
      <c r="AA119">
        <v>0</v>
      </c>
      <c r="AB119">
        <v>1378.32</v>
      </c>
      <c r="AC119">
        <v>830.66</v>
      </c>
      <c r="AD119">
        <v>0</v>
      </c>
      <c r="AE119">
        <v>0</v>
      </c>
      <c r="AF119">
        <v>1378.32</v>
      </c>
      <c r="AG119">
        <v>830.66</v>
      </c>
      <c r="AH119">
        <v>0</v>
      </c>
      <c r="AI119">
        <v>1</v>
      </c>
      <c r="AJ119">
        <v>1</v>
      </c>
      <c r="AK119">
        <v>1</v>
      </c>
      <c r="AL119">
        <v>1</v>
      </c>
      <c r="AM119">
        <v>-2</v>
      </c>
      <c r="AN119">
        <v>0</v>
      </c>
      <c r="AO119">
        <v>1</v>
      </c>
      <c r="AP119">
        <v>1</v>
      </c>
      <c r="AQ119">
        <v>0</v>
      </c>
      <c r="AR119">
        <v>0</v>
      </c>
      <c r="AS119" t="s">
        <v>3</v>
      </c>
      <c r="AT119">
        <v>0.35</v>
      </c>
      <c r="AU119" t="s">
        <v>3</v>
      </c>
      <c r="AV119">
        <v>0</v>
      </c>
      <c r="AW119">
        <v>2</v>
      </c>
      <c r="AX119">
        <v>63640880</v>
      </c>
      <c r="AY119">
        <v>1</v>
      </c>
      <c r="AZ119">
        <v>0</v>
      </c>
      <c r="BA119">
        <v>119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CV119">
        <v>0</v>
      </c>
      <c r="CW119">
        <f>ROUND(Y119*Source!I210*DO119,9)</f>
        <v>0</v>
      </c>
      <c r="CX119">
        <f>ROUND(Y119*Source!I210,9)</f>
        <v>2.8</v>
      </c>
      <c r="CY119">
        <f>AB119</f>
        <v>1378.32</v>
      </c>
      <c r="CZ119">
        <f>AF119</f>
        <v>1378.32</v>
      </c>
      <c r="DA119">
        <f>AJ119</f>
        <v>1</v>
      </c>
      <c r="DB119">
        <f t="shared" si="25"/>
        <v>482.41</v>
      </c>
      <c r="DC119">
        <f t="shared" si="26"/>
        <v>290.73</v>
      </c>
      <c r="DD119" t="s">
        <v>3</v>
      </c>
      <c r="DE119" t="s">
        <v>3</v>
      </c>
      <c r="DF119">
        <f t="shared" si="17"/>
        <v>0</v>
      </c>
      <c r="DG119">
        <f t="shared" si="18"/>
        <v>3859.3</v>
      </c>
      <c r="DH119">
        <f t="shared" si="19"/>
        <v>2325.85</v>
      </c>
      <c r="DI119">
        <f t="shared" si="20"/>
        <v>0</v>
      </c>
      <c r="DJ119">
        <f>DG119</f>
        <v>3859.3</v>
      </c>
      <c r="DK119">
        <v>0</v>
      </c>
      <c r="DL119" t="s">
        <v>3</v>
      </c>
      <c r="DM119">
        <v>0</v>
      </c>
      <c r="DN119" t="s">
        <v>3</v>
      </c>
      <c r="DO119">
        <v>0</v>
      </c>
    </row>
    <row r="120" spans="1:119" x14ac:dyDescent="0.2">
      <c r="A120">
        <f>ROW(Source!A210)</f>
        <v>210</v>
      </c>
      <c r="B120">
        <v>63640748</v>
      </c>
      <c r="C120">
        <v>63408416</v>
      </c>
      <c r="D120">
        <v>63430355</v>
      </c>
      <c r="E120">
        <v>1</v>
      </c>
      <c r="F120">
        <v>1</v>
      </c>
      <c r="G120">
        <v>16536011</v>
      </c>
      <c r="H120">
        <v>3</v>
      </c>
      <c r="I120" t="s">
        <v>322</v>
      </c>
      <c r="J120" t="s">
        <v>323</v>
      </c>
      <c r="K120" t="s">
        <v>324</v>
      </c>
      <c r="L120">
        <v>1346</v>
      </c>
      <c r="N120">
        <v>1009</v>
      </c>
      <c r="O120" t="s">
        <v>317</v>
      </c>
      <c r="P120" t="s">
        <v>317</v>
      </c>
      <c r="Q120">
        <v>1</v>
      </c>
      <c r="W120">
        <v>0</v>
      </c>
      <c r="X120">
        <v>2000218418</v>
      </c>
      <c r="Y120">
        <f t="shared" si="24"/>
        <v>0.05</v>
      </c>
      <c r="AA120">
        <v>29.6</v>
      </c>
      <c r="AB120">
        <v>0</v>
      </c>
      <c r="AC120">
        <v>0</v>
      </c>
      <c r="AD120">
        <v>0</v>
      </c>
      <c r="AE120">
        <v>29.6</v>
      </c>
      <c r="AF120">
        <v>0</v>
      </c>
      <c r="AG120">
        <v>0</v>
      </c>
      <c r="AH120">
        <v>0</v>
      </c>
      <c r="AI120">
        <v>1</v>
      </c>
      <c r="AJ120">
        <v>1</v>
      </c>
      <c r="AK120">
        <v>1</v>
      </c>
      <c r="AL120">
        <v>1</v>
      </c>
      <c r="AM120">
        <v>-2</v>
      </c>
      <c r="AN120">
        <v>0</v>
      </c>
      <c r="AO120">
        <v>1</v>
      </c>
      <c r="AP120">
        <v>1</v>
      </c>
      <c r="AQ120">
        <v>0</v>
      </c>
      <c r="AR120">
        <v>0</v>
      </c>
      <c r="AS120" t="s">
        <v>3</v>
      </c>
      <c r="AT120">
        <v>0.05</v>
      </c>
      <c r="AU120" t="s">
        <v>3</v>
      </c>
      <c r="AV120">
        <v>0</v>
      </c>
      <c r="AW120">
        <v>2</v>
      </c>
      <c r="AX120">
        <v>63640881</v>
      </c>
      <c r="AY120">
        <v>1</v>
      </c>
      <c r="AZ120">
        <v>0</v>
      </c>
      <c r="BA120">
        <v>120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CV120">
        <v>0</v>
      </c>
      <c r="CW120">
        <v>0</v>
      </c>
      <c r="CX120">
        <f>ROUND(Y120*Source!I210,9)</f>
        <v>0.4</v>
      </c>
      <c r="CY120">
        <f>AA120</f>
        <v>29.6</v>
      </c>
      <c r="CZ120">
        <f>AE120</f>
        <v>29.6</v>
      </c>
      <c r="DA120">
        <f>AI120</f>
        <v>1</v>
      </c>
      <c r="DB120">
        <f t="shared" si="25"/>
        <v>1.48</v>
      </c>
      <c r="DC120">
        <f t="shared" si="26"/>
        <v>0</v>
      </c>
      <c r="DD120" t="s">
        <v>3</v>
      </c>
      <c r="DE120" t="s">
        <v>3</v>
      </c>
      <c r="DF120">
        <f t="shared" si="17"/>
        <v>11.84</v>
      </c>
      <c r="DG120">
        <f t="shared" si="18"/>
        <v>0</v>
      </c>
      <c r="DH120">
        <f t="shared" si="19"/>
        <v>0</v>
      </c>
      <c r="DI120">
        <f t="shared" si="20"/>
        <v>0</v>
      </c>
      <c r="DJ120">
        <f>DF120</f>
        <v>11.84</v>
      </c>
      <c r="DK120">
        <v>0</v>
      </c>
      <c r="DL120" t="s">
        <v>3</v>
      </c>
      <c r="DM120">
        <v>0</v>
      </c>
      <c r="DN120" t="s">
        <v>3</v>
      </c>
      <c r="DO120">
        <v>0</v>
      </c>
    </row>
    <row r="121" spans="1:119" x14ac:dyDescent="0.2">
      <c r="A121">
        <f>ROW(Source!A210)</f>
        <v>210</v>
      </c>
      <c r="B121">
        <v>63640748</v>
      </c>
      <c r="C121">
        <v>63408416</v>
      </c>
      <c r="D121">
        <v>63428815</v>
      </c>
      <c r="E121">
        <v>1</v>
      </c>
      <c r="F121">
        <v>1</v>
      </c>
      <c r="G121">
        <v>16536011</v>
      </c>
      <c r="H121">
        <v>3</v>
      </c>
      <c r="I121" t="s">
        <v>358</v>
      </c>
      <c r="J121" t="s">
        <v>359</v>
      </c>
      <c r="K121" t="s">
        <v>360</v>
      </c>
      <c r="L121">
        <v>1348</v>
      </c>
      <c r="N121">
        <v>1009</v>
      </c>
      <c r="O121" t="s">
        <v>361</v>
      </c>
      <c r="P121" t="s">
        <v>361</v>
      </c>
      <c r="Q121">
        <v>1000</v>
      </c>
      <c r="W121">
        <v>0</v>
      </c>
      <c r="X121">
        <v>-1007646424</v>
      </c>
      <c r="Y121">
        <f t="shared" si="24"/>
        <v>5.0000000000000002E-5</v>
      </c>
      <c r="AA121">
        <v>127502.2</v>
      </c>
      <c r="AB121">
        <v>0</v>
      </c>
      <c r="AC121">
        <v>0</v>
      </c>
      <c r="AD121">
        <v>0</v>
      </c>
      <c r="AE121">
        <v>127502.2</v>
      </c>
      <c r="AF121">
        <v>0</v>
      </c>
      <c r="AG121">
        <v>0</v>
      </c>
      <c r="AH121">
        <v>0</v>
      </c>
      <c r="AI121">
        <v>1</v>
      </c>
      <c r="AJ121">
        <v>1</v>
      </c>
      <c r="AK121">
        <v>1</v>
      </c>
      <c r="AL121">
        <v>1</v>
      </c>
      <c r="AM121">
        <v>-2</v>
      </c>
      <c r="AN121">
        <v>0</v>
      </c>
      <c r="AO121">
        <v>1</v>
      </c>
      <c r="AP121">
        <v>1</v>
      </c>
      <c r="AQ121">
        <v>0</v>
      </c>
      <c r="AR121">
        <v>0</v>
      </c>
      <c r="AS121" t="s">
        <v>3</v>
      </c>
      <c r="AT121">
        <v>5.0000000000000002E-5</v>
      </c>
      <c r="AU121" t="s">
        <v>3</v>
      </c>
      <c r="AV121">
        <v>0</v>
      </c>
      <c r="AW121">
        <v>2</v>
      </c>
      <c r="AX121">
        <v>63640882</v>
      </c>
      <c r="AY121">
        <v>1</v>
      </c>
      <c r="AZ121">
        <v>0</v>
      </c>
      <c r="BA121">
        <v>121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CV121">
        <v>0</v>
      </c>
      <c r="CW121">
        <v>0</v>
      </c>
      <c r="CX121">
        <f>ROUND(Y121*Source!I210,9)</f>
        <v>4.0000000000000002E-4</v>
      </c>
      <c r="CY121">
        <f>AA121</f>
        <v>127502.2</v>
      </c>
      <c r="CZ121">
        <f>AE121</f>
        <v>127502.2</v>
      </c>
      <c r="DA121">
        <f>AI121</f>
        <v>1</v>
      </c>
      <c r="DB121">
        <f t="shared" si="25"/>
        <v>6.38</v>
      </c>
      <c r="DC121">
        <f t="shared" si="26"/>
        <v>0</v>
      </c>
      <c r="DD121" t="s">
        <v>3</v>
      </c>
      <c r="DE121" t="s">
        <v>3</v>
      </c>
      <c r="DF121">
        <f t="shared" si="17"/>
        <v>51</v>
      </c>
      <c r="DG121">
        <f t="shared" si="18"/>
        <v>0</v>
      </c>
      <c r="DH121">
        <f t="shared" si="19"/>
        <v>0</v>
      </c>
      <c r="DI121">
        <f t="shared" si="20"/>
        <v>0</v>
      </c>
      <c r="DJ121">
        <f>DF121</f>
        <v>51</v>
      </c>
      <c r="DK121">
        <v>0</v>
      </c>
      <c r="DL121" t="s">
        <v>3</v>
      </c>
      <c r="DM121">
        <v>0</v>
      </c>
      <c r="DN121" t="s">
        <v>3</v>
      </c>
      <c r="DO121">
        <v>0</v>
      </c>
    </row>
    <row r="122" spans="1:119" x14ac:dyDescent="0.2">
      <c r="A122">
        <f>ROW(Source!A210)</f>
        <v>210</v>
      </c>
      <c r="B122">
        <v>63640748</v>
      </c>
      <c r="C122">
        <v>63408416</v>
      </c>
      <c r="D122">
        <v>63428825</v>
      </c>
      <c r="E122">
        <v>1</v>
      </c>
      <c r="F122">
        <v>1</v>
      </c>
      <c r="G122">
        <v>16536011</v>
      </c>
      <c r="H122">
        <v>3</v>
      </c>
      <c r="I122" t="s">
        <v>362</v>
      </c>
      <c r="J122" t="s">
        <v>363</v>
      </c>
      <c r="K122" t="s">
        <v>364</v>
      </c>
      <c r="L122">
        <v>1346</v>
      </c>
      <c r="N122">
        <v>1009</v>
      </c>
      <c r="O122" t="s">
        <v>317</v>
      </c>
      <c r="P122" t="s">
        <v>317</v>
      </c>
      <c r="Q122">
        <v>1</v>
      </c>
      <c r="W122">
        <v>0</v>
      </c>
      <c r="X122">
        <v>-1299319634</v>
      </c>
      <c r="Y122">
        <f t="shared" si="24"/>
        <v>0.05</v>
      </c>
      <c r="AA122">
        <v>247.21</v>
      </c>
      <c r="AB122">
        <v>0</v>
      </c>
      <c r="AC122">
        <v>0</v>
      </c>
      <c r="AD122">
        <v>0</v>
      </c>
      <c r="AE122">
        <v>247.21</v>
      </c>
      <c r="AF122">
        <v>0</v>
      </c>
      <c r="AG122">
        <v>0</v>
      </c>
      <c r="AH122">
        <v>0</v>
      </c>
      <c r="AI122">
        <v>1</v>
      </c>
      <c r="AJ122">
        <v>1</v>
      </c>
      <c r="AK122">
        <v>1</v>
      </c>
      <c r="AL122">
        <v>1</v>
      </c>
      <c r="AM122">
        <v>-2</v>
      </c>
      <c r="AN122">
        <v>0</v>
      </c>
      <c r="AO122">
        <v>1</v>
      </c>
      <c r="AP122">
        <v>1</v>
      </c>
      <c r="AQ122">
        <v>0</v>
      </c>
      <c r="AR122">
        <v>0</v>
      </c>
      <c r="AS122" t="s">
        <v>3</v>
      </c>
      <c r="AT122">
        <v>0.05</v>
      </c>
      <c r="AU122" t="s">
        <v>3</v>
      </c>
      <c r="AV122">
        <v>0</v>
      </c>
      <c r="AW122">
        <v>2</v>
      </c>
      <c r="AX122">
        <v>63640883</v>
      </c>
      <c r="AY122">
        <v>1</v>
      </c>
      <c r="AZ122">
        <v>0</v>
      </c>
      <c r="BA122">
        <v>122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V122">
        <v>0</v>
      </c>
      <c r="CW122">
        <v>0</v>
      </c>
      <c r="CX122">
        <f>ROUND(Y122*Source!I210,9)</f>
        <v>0.4</v>
      </c>
      <c r="CY122">
        <f>AA122</f>
        <v>247.21</v>
      </c>
      <c r="CZ122">
        <f>AE122</f>
        <v>247.21</v>
      </c>
      <c r="DA122">
        <f>AI122</f>
        <v>1</v>
      </c>
      <c r="DB122">
        <f t="shared" si="25"/>
        <v>12.36</v>
      </c>
      <c r="DC122">
        <f t="shared" si="26"/>
        <v>0</v>
      </c>
      <c r="DD122" t="s">
        <v>3</v>
      </c>
      <c r="DE122" t="s">
        <v>3</v>
      </c>
      <c r="DF122">
        <f t="shared" si="17"/>
        <v>98.88</v>
      </c>
      <c r="DG122">
        <f t="shared" si="18"/>
        <v>0</v>
      </c>
      <c r="DH122">
        <f t="shared" si="19"/>
        <v>0</v>
      </c>
      <c r="DI122">
        <f t="shared" si="20"/>
        <v>0</v>
      </c>
      <c r="DJ122">
        <f>DF122</f>
        <v>98.88</v>
      </c>
      <c r="DK122">
        <v>0</v>
      </c>
      <c r="DL122" t="s">
        <v>3</v>
      </c>
      <c r="DM122">
        <v>0</v>
      </c>
      <c r="DN122" t="s">
        <v>3</v>
      </c>
      <c r="DO122">
        <v>0</v>
      </c>
    </row>
    <row r="123" spans="1:119" x14ac:dyDescent="0.2">
      <c r="A123">
        <f>ROW(Source!A211)</f>
        <v>211</v>
      </c>
      <c r="B123">
        <v>63640748</v>
      </c>
      <c r="C123">
        <v>63408417</v>
      </c>
      <c r="D123">
        <v>63426486</v>
      </c>
      <c r="E123">
        <v>16536011</v>
      </c>
      <c r="F123">
        <v>1</v>
      </c>
      <c r="G123">
        <v>16536011</v>
      </c>
      <c r="H123">
        <v>1</v>
      </c>
      <c r="I123" t="s">
        <v>311</v>
      </c>
      <c r="J123" t="s">
        <v>3</v>
      </c>
      <c r="K123" t="s">
        <v>312</v>
      </c>
      <c r="L123">
        <v>1191</v>
      </c>
      <c r="N123">
        <v>1013</v>
      </c>
      <c r="O123" t="s">
        <v>313</v>
      </c>
      <c r="P123" t="s">
        <v>313</v>
      </c>
      <c r="Q123">
        <v>1</v>
      </c>
      <c r="W123">
        <v>0</v>
      </c>
      <c r="X123">
        <v>476480486</v>
      </c>
      <c r="Y123">
        <f t="shared" si="24"/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1</v>
      </c>
      <c r="AJ123">
        <v>1</v>
      </c>
      <c r="AK123">
        <v>1</v>
      </c>
      <c r="AL123">
        <v>1</v>
      </c>
      <c r="AM123">
        <v>-2</v>
      </c>
      <c r="AN123">
        <v>0</v>
      </c>
      <c r="AO123">
        <v>1</v>
      </c>
      <c r="AP123">
        <v>1</v>
      </c>
      <c r="AQ123">
        <v>0</v>
      </c>
      <c r="AR123">
        <v>0</v>
      </c>
      <c r="AS123" t="s">
        <v>3</v>
      </c>
      <c r="AT123">
        <v>1</v>
      </c>
      <c r="AU123" t="s">
        <v>3</v>
      </c>
      <c r="AV123">
        <v>1</v>
      </c>
      <c r="AW123">
        <v>2</v>
      </c>
      <c r="AX123">
        <v>63640884</v>
      </c>
      <c r="AY123">
        <v>1</v>
      </c>
      <c r="AZ123">
        <v>0</v>
      </c>
      <c r="BA123">
        <v>123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CU123">
        <f>ROUND(AT123*Source!I211*AH123*AL123,2)</f>
        <v>0</v>
      </c>
      <c r="CV123">
        <f>ROUND(Y123*Source!I211,9)</f>
        <v>3</v>
      </c>
      <c r="CW123">
        <v>0</v>
      </c>
      <c r="CX123">
        <f>ROUND(Y123*Source!I211,9)</f>
        <v>3</v>
      </c>
      <c r="CY123">
        <f>AD123</f>
        <v>0</v>
      </c>
      <c r="CZ123">
        <f>AH123</f>
        <v>0</v>
      </c>
      <c r="DA123">
        <f>AL123</f>
        <v>1</v>
      </c>
      <c r="DB123">
        <f t="shared" si="25"/>
        <v>0</v>
      </c>
      <c r="DC123">
        <f t="shared" si="26"/>
        <v>0</v>
      </c>
      <c r="DD123" t="s">
        <v>3</v>
      </c>
      <c r="DE123" t="s">
        <v>3</v>
      </c>
      <c r="DF123">
        <f t="shared" si="17"/>
        <v>0</v>
      </c>
      <c r="DG123">
        <f t="shared" si="18"/>
        <v>0</v>
      </c>
      <c r="DH123">
        <f t="shared" si="19"/>
        <v>0</v>
      </c>
      <c r="DI123">
        <f t="shared" si="20"/>
        <v>0</v>
      </c>
      <c r="DJ123">
        <f>DI123</f>
        <v>0</v>
      </c>
      <c r="DK123">
        <v>0</v>
      </c>
      <c r="DL123" t="s">
        <v>3</v>
      </c>
      <c r="DM123">
        <v>0</v>
      </c>
      <c r="DN123" t="s">
        <v>3</v>
      </c>
      <c r="DO123">
        <v>0</v>
      </c>
    </row>
    <row r="124" spans="1:119" x14ac:dyDescent="0.2">
      <c r="A124">
        <f>ROW(Source!A211)</f>
        <v>211</v>
      </c>
      <c r="B124">
        <v>63640748</v>
      </c>
      <c r="C124">
        <v>63408417</v>
      </c>
      <c r="D124">
        <v>63430355</v>
      </c>
      <c r="E124">
        <v>1</v>
      </c>
      <c r="F124">
        <v>1</v>
      </c>
      <c r="G124">
        <v>16536011</v>
      </c>
      <c r="H124">
        <v>3</v>
      </c>
      <c r="I124" t="s">
        <v>322</v>
      </c>
      <c r="J124" t="s">
        <v>323</v>
      </c>
      <c r="K124" t="s">
        <v>324</v>
      </c>
      <c r="L124">
        <v>1346</v>
      </c>
      <c r="N124">
        <v>1009</v>
      </c>
      <c r="O124" t="s">
        <v>317</v>
      </c>
      <c r="P124" t="s">
        <v>317</v>
      </c>
      <c r="Q124">
        <v>1</v>
      </c>
      <c r="W124">
        <v>0</v>
      </c>
      <c r="X124">
        <v>2000218418</v>
      </c>
      <c r="Y124">
        <f t="shared" si="24"/>
        <v>1E-3</v>
      </c>
      <c r="AA124">
        <v>29.6</v>
      </c>
      <c r="AB124">
        <v>0</v>
      </c>
      <c r="AC124">
        <v>0</v>
      </c>
      <c r="AD124">
        <v>0</v>
      </c>
      <c r="AE124">
        <v>29.6</v>
      </c>
      <c r="AF124">
        <v>0</v>
      </c>
      <c r="AG124">
        <v>0</v>
      </c>
      <c r="AH124">
        <v>0</v>
      </c>
      <c r="AI124">
        <v>1</v>
      </c>
      <c r="AJ124">
        <v>1</v>
      </c>
      <c r="AK124">
        <v>1</v>
      </c>
      <c r="AL124">
        <v>1</v>
      </c>
      <c r="AM124">
        <v>-2</v>
      </c>
      <c r="AN124">
        <v>0</v>
      </c>
      <c r="AO124">
        <v>1</v>
      </c>
      <c r="AP124">
        <v>1</v>
      </c>
      <c r="AQ124">
        <v>0</v>
      </c>
      <c r="AR124">
        <v>0</v>
      </c>
      <c r="AS124" t="s">
        <v>3</v>
      </c>
      <c r="AT124">
        <v>1E-3</v>
      </c>
      <c r="AU124" t="s">
        <v>3</v>
      </c>
      <c r="AV124">
        <v>0</v>
      </c>
      <c r="AW124">
        <v>2</v>
      </c>
      <c r="AX124">
        <v>63640885</v>
      </c>
      <c r="AY124">
        <v>1</v>
      </c>
      <c r="AZ124">
        <v>0</v>
      </c>
      <c r="BA124">
        <v>124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CV124">
        <v>0</v>
      </c>
      <c r="CW124">
        <v>0</v>
      </c>
      <c r="CX124">
        <f>ROUND(Y124*Source!I211,9)</f>
        <v>3.0000000000000001E-3</v>
      </c>
      <c r="CY124">
        <f>AA124</f>
        <v>29.6</v>
      </c>
      <c r="CZ124">
        <f>AE124</f>
        <v>29.6</v>
      </c>
      <c r="DA124">
        <f>AI124</f>
        <v>1</v>
      </c>
      <c r="DB124">
        <f t="shared" si="25"/>
        <v>0.03</v>
      </c>
      <c r="DC124">
        <f t="shared" si="26"/>
        <v>0</v>
      </c>
      <c r="DD124" t="s">
        <v>3</v>
      </c>
      <c r="DE124" t="s">
        <v>3</v>
      </c>
      <c r="DF124">
        <f t="shared" si="17"/>
        <v>0.09</v>
      </c>
      <c r="DG124">
        <f t="shared" si="18"/>
        <v>0</v>
      </c>
      <c r="DH124">
        <f t="shared" si="19"/>
        <v>0</v>
      </c>
      <c r="DI124">
        <f t="shared" si="20"/>
        <v>0</v>
      </c>
      <c r="DJ124">
        <f>DF124</f>
        <v>0.09</v>
      </c>
      <c r="DK124">
        <v>0</v>
      </c>
      <c r="DL124" t="s">
        <v>3</v>
      </c>
      <c r="DM124">
        <v>0</v>
      </c>
      <c r="DN124" t="s">
        <v>3</v>
      </c>
      <c r="DO124">
        <v>0</v>
      </c>
    </row>
    <row r="125" spans="1:119" x14ac:dyDescent="0.2">
      <c r="A125">
        <f>ROW(Source!A211)</f>
        <v>211</v>
      </c>
      <c r="B125">
        <v>63640748</v>
      </c>
      <c r="C125">
        <v>63408417</v>
      </c>
      <c r="D125">
        <v>63427023</v>
      </c>
      <c r="E125">
        <v>16536011</v>
      </c>
      <c r="F125">
        <v>1</v>
      </c>
      <c r="G125">
        <v>16536011</v>
      </c>
      <c r="H125">
        <v>3</v>
      </c>
      <c r="I125" t="s">
        <v>206</v>
      </c>
      <c r="J125" t="s">
        <v>3</v>
      </c>
      <c r="K125" t="s">
        <v>207</v>
      </c>
      <c r="L125">
        <v>1035</v>
      </c>
      <c r="N125">
        <v>1013</v>
      </c>
      <c r="O125" t="s">
        <v>208</v>
      </c>
      <c r="P125" t="s">
        <v>208</v>
      </c>
      <c r="Q125">
        <v>1</v>
      </c>
      <c r="W125">
        <v>0</v>
      </c>
      <c r="X125">
        <v>-1186764125</v>
      </c>
      <c r="Y125">
        <f t="shared" si="24"/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1</v>
      </c>
      <c r="AK125">
        <v>1</v>
      </c>
      <c r="AL125">
        <v>1</v>
      </c>
      <c r="AM125">
        <v>0</v>
      </c>
      <c r="AN125">
        <v>0</v>
      </c>
      <c r="AO125">
        <v>0</v>
      </c>
      <c r="AP125">
        <v>1</v>
      </c>
      <c r="AQ125">
        <v>0</v>
      </c>
      <c r="AR125">
        <v>0</v>
      </c>
      <c r="AS125" t="s">
        <v>3</v>
      </c>
      <c r="AT125">
        <v>0</v>
      </c>
      <c r="AU125" t="s">
        <v>3</v>
      </c>
      <c r="AV125">
        <v>0</v>
      </c>
      <c r="AW125">
        <v>2</v>
      </c>
      <c r="AX125">
        <v>63640886</v>
      </c>
      <c r="AY125">
        <v>1</v>
      </c>
      <c r="AZ125">
        <v>0</v>
      </c>
      <c r="BA125">
        <v>125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V125">
        <v>0</v>
      </c>
      <c r="CW125">
        <v>0</v>
      </c>
      <c r="CX125">
        <f>ROUND(Y125*Source!I211,9)</f>
        <v>0</v>
      </c>
      <c r="CY125">
        <f>AA125</f>
        <v>0</v>
      </c>
      <c r="CZ125">
        <f>AE125</f>
        <v>0</v>
      </c>
      <c r="DA125">
        <f>AI125</f>
        <v>1</v>
      </c>
      <c r="DB125">
        <f t="shared" si="25"/>
        <v>0</v>
      </c>
      <c r="DC125">
        <f t="shared" si="26"/>
        <v>0</v>
      </c>
      <c r="DD125" t="s">
        <v>3</v>
      </c>
      <c r="DE125" t="s">
        <v>3</v>
      </c>
      <c r="DF125">
        <f t="shared" si="17"/>
        <v>0</v>
      </c>
      <c r="DG125">
        <f t="shared" si="18"/>
        <v>0</v>
      </c>
      <c r="DH125">
        <f t="shared" si="19"/>
        <v>0</v>
      </c>
      <c r="DI125">
        <f t="shared" si="20"/>
        <v>0</v>
      </c>
      <c r="DJ125">
        <f>DF125</f>
        <v>0</v>
      </c>
      <c r="DK125">
        <v>0</v>
      </c>
      <c r="DL125" t="s">
        <v>3</v>
      </c>
      <c r="DM125">
        <v>0</v>
      </c>
      <c r="DN125" t="s">
        <v>3</v>
      </c>
      <c r="DO125">
        <v>0</v>
      </c>
    </row>
    <row r="126" spans="1:119" x14ac:dyDescent="0.2">
      <c r="A126">
        <f>ROW(Source!A213)</f>
        <v>213</v>
      </c>
      <c r="B126">
        <v>63640748</v>
      </c>
      <c r="C126">
        <v>63408418</v>
      </c>
      <c r="D126">
        <v>63426486</v>
      </c>
      <c r="E126">
        <v>16536011</v>
      </c>
      <c r="F126">
        <v>1</v>
      </c>
      <c r="G126">
        <v>16536011</v>
      </c>
      <c r="H126">
        <v>1</v>
      </c>
      <c r="I126" t="s">
        <v>311</v>
      </c>
      <c r="J126" t="s">
        <v>3</v>
      </c>
      <c r="K126" t="s">
        <v>312</v>
      </c>
      <c r="L126">
        <v>1191</v>
      </c>
      <c r="N126">
        <v>1013</v>
      </c>
      <c r="O126" t="s">
        <v>313</v>
      </c>
      <c r="P126" t="s">
        <v>313</v>
      </c>
      <c r="Q126">
        <v>1</v>
      </c>
      <c r="W126">
        <v>0</v>
      </c>
      <c r="X126">
        <v>476480486</v>
      </c>
      <c r="Y126">
        <f t="shared" si="24"/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1</v>
      </c>
      <c r="AK126">
        <v>1</v>
      </c>
      <c r="AL126">
        <v>1</v>
      </c>
      <c r="AM126">
        <v>-2</v>
      </c>
      <c r="AN126">
        <v>0</v>
      </c>
      <c r="AO126">
        <v>1</v>
      </c>
      <c r="AP126">
        <v>1</v>
      </c>
      <c r="AQ126">
        <v>0</v>
      </c>
      <c r="AR126">
        <v>0</v>
      </c>
      <c r="AS126" t="s">
        <v>3</v>
      </c>
      <c r="AT126">
        <v>1</v>
      </c>
      <c r="AU126" t="s">
        <v>3</v>
      </c>
      <c r="AV126">
        <v>1</v>
      </c>
      <c r="AW126">
        <v>2</v>
      </c>
      <c r="AX126">
        <v>63640888</v>
      </c>
      <c r="AY126">
        <v>1</v>
      </c>
      <c r="AZ126">
        <v>0</v>
      </c>
      <c r="BA126">
        <v>126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U126">
        <f>ROUND(AT126*Source!I213*AH126*AL126,2)</f>
        <v>0</v>
      </c>
      <c r="CV126">
        <f>ROUND(Y126*Source!I213,9)</f>
        <v>1</v>
      </c>
      <c r="CW126">
        <v>0</v>
      </c>
      <c r="CX126">
        <f>ROUND(Y126*Source!I213,9)</f>
        <v>1</v>
      </c>
      <c r="CY126">
        <f>AD126</f>
        <v>0</v>
      </c>
      <c r="CZ126">
        <f>AH126</f>
        <v>0</v>
      </c>
      <c r="DA126">
        <f>AL126</f>
        <v>1</v>
      </c>
      <c r="DB126">
        <f t="shared" si="25"/>
        <v>0</v>
      </c>
      <c r="DC126">
        <f t="shared" si="26"/>
        <v>0</v>
      </c>
      <c r="DD126" t="s">
        <v>3</v>
      </c>
      <c r="DE126" t="s">
        <v>3</v>
      </c>
      <c r="DF126">
        <f t="shared" si="17"/>
        <v>0</v>
      </c>
      <c r="DG126">
        <f t="shared" si="18"/>
        <v>0</v>
      </c>
      <c r="DH126">
        <f t="shared" si="19"/>
        <v>0</v>
      </c>
      <c r="DI126">
        <f t="shared" si="20"/>
        <v>0</v>
      </c>
      <c r="DJ126">
        <f>DI126</f>
        <v>0</v>
      </c>
      <c r="DK126">
        <v>0</v>
      </c>
      <c r="DL126" t="s">
        <v>3</v>
      </c>
      <c r="DM126">
        <v>0</v>
      </c>
      <c r="DN126" t="s">
        <v>3</v>
      </c>
      <c r="DO126">
        <v>0</v>
      </c>
    </row>
    <row r="127" spans="1:119" x14ac:dyDescent="0.2">
      <c r="A127">
        <f>ROW(Source!A213)</f>
        <v>213</v>
      </c>
      <c r="B127">
        <v>63640748</v>
      </c>
      <c r="C127">
        <v>63408418</v>
      </c>
      <c r="D127">
        <v>63430355</v>
      </c>
      <c r="E127">
        <v>1</v>
      </c>
      <c r="F127">
        <v>1</v>
      </c>
      <c r="G127">
        <v>16536011</v>
      </c>
      <c r="H127">
        <v>3</v>
      </c>
      <c r="I127" t="s">
        <v>322</v>
      </c>
      <c r="J127" t="s">
        <v>323</v>
      </c>
      <c r="K127" t="s">
        <v>324</v>
      </c>
      <c r="L127">
        <v>1346</v>
      </c>
      <c r="N127">
        <v>1009</v>
      </c>
      <c r="O127" t="s">
        <v>317</v>
      </c>
      <c r="P127" t="s">
        <v>317</v>
      </c>
      <c r="Q127">
        <v>1</v>
      </c>
      <c r="W127">
        <v>0</v>
      </c>
      <c r="X127">
        <v>2000218418</v>
      </c>
      <c r="Y127">
        <f t="shared" si="24"/>
        <v>1E-3</v>
      </c>
      <c r="AA127">
        <v>29.6</v>
      </c>
      <c r="AB127">
        <v>0</v>
      </c>
      <c r="AC127">
        <v>0</v>
      </c>
      <c r="AD127">
        <v>0</v>
      </c>
      <c r="AE127">
        <v>29.6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1</v>
      </c>
      <c r="AL127">
        <v>1</v>
      </c>
      <c r="AM127">
        <v>-2</v>
      </c>
      <c r="AN127">
        <v>0</v>
      </c>
      <c r="AO127">
        <v>1</v>
      </c>
      <c r="AP127">
        <v>1</v>
      </c>
      <c r="AQ127">
        <v>0</v>
      </c>
      <c r="AR127">
        <v>0</v>
      </c>
      <c r="AS127" t="s">
        <v>3</v>
      </c>
      <c r="AT127">
        <v>1E-3</v>
      </c>
      <c r="AU127" t="s">
        <v>3</v>
      </c>
      <c r="AV127">
        <v>0</v>
      </c>
      <c r="AW127">
        <v>2</v>
      </c>
      <c r="AX127">
        <v>63640889</v>
      </c>
      <c r="AY127">
        <v>1</v>
      </c>
      <c r="AZ127">
        <v>0</v>
      </c>
      <c r="BA127">
        <v>127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V127">
        <v>0</v>
      </c>
      <c r="CW127">
        <v>0</v>
      </c>
      <c r="CX127">
        <f>ROUND(Y127*Source!I213,9)</f>
        <v>1E-3</v>
      </c>
      <c r="CY127">
        <f>AA127</f>
        <v>29.6</v>
      </c>
      <c r="CZ127">
        <f>AE127</f>
        <v>29.6</v>
      </c>
      <c r="DA127">
        <f>AI127</f>
        <v>1</v>
      </c>
      <c r="DB127">
        <f t="shared" si="25"/>
        <v>0.03</v>
      </c>
      <c r="DC127">
        <f t="shared" si="26"/>
        <v>0</v>
      </c>
      <c r="DD127" t="s">
        <v>3</v>
      </c>
      <c r="DE127" t="s">
        <v>3</v>
      </c>
      <c r="DF127">
        <f t="shared" si="17"/>
        <v>0.03</v>
      </c>
      <c r="DG127">
        <f t="shared" si="18"/>
        <v>0</v>
      </c>
      <c r="DH127">
        <f t="shared" si="19"/>
        <v>0</v>
      </c>
      <c r="DI127">
        <f t="shared" si="20"/>
        <v>0</v>
      </c>
      <c r="DJ127">
        <f>DF127</f>
        <v>0.03</v>
      </c>
      <c r="DK127">
        <v>0</v>
      </c>
      <c r="DL127" t="s">
        <v>3</v>
      </c>
      <c r="DM127">
        <v>0</v>
      </c>
      <c r="DN127" t="s">
        <v>3</v>
      </c>
      <c r="DO127">
        <v>0</v>
      </c>
    </row>
    <row r="128" spans="1:119" x14ac:dyDescent="0.2">
      <c r="A128">
        <f>ROW(Source!A213)</f>
        <v>213</v>
      </c>
      <c r="B128">
        <v>63640748</v>
      </c>
      <c r="C128">
        <v>63408418</v>
      </c>
      <c r="D128">
        <v>63427023</v>
      </c>
      <c r="E128">
        <v>16536011</v>
      </c>
      <c r="F128">
        <v>1</v>
      </c>
      <c r="G128">
        <v>16536011</v>
      </c>
      <c r="H128">
        <v>3</v>
      </c>
      <c r="I128" t="s">
        <v>206</v>
      </c>
      <c r="J128" t="s">
        <v>3</v>
      </c>
      <c r="K128" t="s">
        <v>207</v>
      </c>
      <c r="L128">
        <v>1035</v>
      </c>
      <c r="N128">
        <v>1013</v>
      </c>
      <c r="O128" t="s">
        <v>208</v>
      </c>
      <c r="P128" t="s">
        <v>208</v>
      </c>
      <c r="Q128">
        <v>1</v>
      </c>
      <c r="W128">
        <v>0</v>
      </c>
      <c r="X128">
        <v>-1186764125</v>
      </c>
      <c r="Y128">
        <f t="shared" si="24"/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1</v>
      </c>
      <c r="AJ128">
        <v>1</v>
      </c>
      <c r="AK128">
        <v>1</v>
      </c>
      <c r="AL128">
        <v>1</v>
      </c>
      <c r="AM128">
        <v>0</v>
      </c>
      <c r="AN128">
        <v>0</v>
      </c>
      <c r="AO128">
        <v>0</v>
      </c>
      <c r="AP128">
        <v>1</v>
      </c>
      <c r="AQ128">
        <v>0</v>
      </c>
      <c r="AR128">
        <v>0</v>
      </c>
      <c r="AS128" t="s">
        <v>3</v>
      </c>
      <c r="AT128">
        <v>0</v>
      </c>
      <c r="AU128" t="s">
        <v>3</v>
      </c>
      <c r="AV128">
        <v>0</v>
      </c>
      <c r="AW128">
        <v>2</v>
      </c>
      <c r="AX128">
        <v>63640890</v>
      </c>
      <c r="AY128">
        <v>1</v>
      </c>
      <c r="AZ128">
        <v>0</v>
      </c>
      <c r="BA128">
        <v>128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V128">
        <v>0</v>
      </c>
      <c r="CW128">
        <v>0</v>
      </c>
      <c r="CX128">
        <f>ROUND(Y128*Source!I213,9)</f>
        <v>0</v>
      </c>
      <c r="CY128">
        <f>AA128</f>
        <v>0</v>
      </c>
      <c r="CZ128">
        <f>AE128</f>
        <v>0</v>
      </c>
      <c r="DA128">
        <f>AI128</f>
        <v>1</v>
      </c>
      <c r="DB128">
        <f t="shared" si="25"/>
        <v>0</v>
      </c>
      <c r="DC128">
        <f t="shared" si="26"/>
        <v>0</v>
      </c>
      <c r="DD128" t="s">
        <v>3</v>
      </c>
      <c r="DE128" t="s">
        <v>3</v>
      </c>
      <c r="DF128">
        <f t="shared" si="17"/>
        <v>0</v>
      </c>
      <c r="DG128">
        <f t="shared" si="18"/>
        <v>0</v>
      </c>
      <c r="DH128">
        <f t="shared" si="19"/>
        <v>0</v>
      </c>
      <c r="DI128">
        <f t="shared" si="20"/>
        <v>0</v>
      </c>
      <c r="DJ128">
        <f>DF128</f>
        <v>0</v>
      </c>
      <c r="DK128">
        <v>0</v>
      </c>
      <c r="DL128" t="s">
        <v>3</v>
      </c>
      <c r="DM128">
        <v>0</v>
      </c>
      <c r="DN128" t="s">
        <v>3</v>
      </c>
      <c r="DO128">
        <v>0</v>
      </c>
    </row>
    <row r="129" spans="1:119" x14ac:dyDescent="0.2">
      <c r="A129">
        <f>ROW(Source!A215)</f>
        <v>215</v>
      </c>
      <c r="B129">
        <v>63640748</v>
      </c>
      <c r="C129">
        <v>63408419</v>
      </c>
      <c r="D129">
        <v>63426486</v>
      </c>
      <c r="E129">
        <v>16536011</v>
      </c>
      <c r="F129">
        <v>1</v>
      </c>
      <c r="G129">
        <v>16536011</v>
      </c>
      <c r="H129">
        <v>1</v>
      </c>
      <c r="I129" t="s">
        <v>311</v>
      </c>
      <c r="J129" t="s">
        <v>3</v>
      </c>
      <c r="K129" t="s">
        <v>312</v>
      </c>
      <c r="L129">
        <v>1191</v>
      </c>
      <c r="N129">
        <v>1013</v>
      </c>
      <c r="O129" t="s">
        <v>313</v>
      </c>
      <c r="P129" t="s">
        <v>313</v>
      </c>
      <c r="Q129">
        <v>1</v>
      </c>
      <c r="W129">
        <v>0</v>
      </c>
      <c r="X129">
        <v>476480486</v>
      </c>
      <c r="Y129">
        <f t="shared" si="24"/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  <c r="AL129">
        <v>1</v>
      </c>
      <c r="AM129">
        <v>-2</v>
      </c>
      <c r="AN129">
        <v>0</v>
      </c>
      <c r="AO129">
        <v>1</v>
      </c>
      <c r="AP129">
        <v>1</v>
      </c>
      <c r="AQ129">
        <v>0</v>
      </c>
      <c r="AR129">
        <v>0</v>
      </c>
      <c r="AS129" t="s">
        <v>3</v>
      </c>
      <c r="AT129">
        <v>1</v>
      </c>
      <c r="AU129" t="s">
        <v>3</v>
      </c>
      <c r="AV129">
        <v>1</v>
      </c>
      <c r="AW129">
        <v>2</v>
      </c>
      <c r="AX129">
        <v>63640892</v>
      </c>
      <c r="AY129">
        <v>1</v>
      </c>
      <c r="AZ129">
        <v>0</v>
      </c>
      <c r="BA129">
        <v>129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CU129">
        <f>ROUND(AT129*Source!I215*AH129*AL129,2)</f>
        <v>0</v>
      </c>
      <c r="CV129">
        <f>ROUND(Y129*Source!I215,9)</f>
        <v>4</v>
      </c>
      <c r="CW129">
        <v>0</v>
      </c>
      <c r="CX129">
        <f>ROUND(Y129*Source!I215,9)</f>
        <v>4</v>
      </c>
      <c r="CY129">
        <f>AD129</f>
        <v>0</v>
      </c>
      <c r="CZ129">
        <f>AH129</f>
        <v>0</v>
      </c>
      <c r="DA129">
        <f>AL129</f>
        <v>1</v>
      </c>
      <c r="DB129">
        <f t="shared" si="25"/>
        <v>0</v>
      </c>
      <c r="DC129">
        <f t="shared" si="26"/>
        <v>0</v>
      </c>
      <c r="DD129" t="s">
        <v>3</v>
      </c>
      <c r="DE129" t="s">
        <v>3</v>
      </c>
      <c r="DF129">
        <f t="shared" ref="DF129:DF192" si="27">ROUND(ROUND(AE129,2)*CX129,2)</f>
        <v>0</v>
      </c>
      <c r="DG129">
        <f t="shared" ref="DG129:DG192" si="28">ROUND(ROUND(AF129,2)*CX129,2)</f>
        <v>0</v>
      </c>
      <c r="DH129">
        <f t="shared" ref="DH129:DH192" si="29">ROUND(ROUND(AG129,2)*CX129,2)</f>
        <v>0</v>
      </c>
      <c r="DI129">
        <f t="shared" ref="DI129:DI192" si="30">ROUND(ROUND(AH129,2)*CX129,2)</f>
        <v>0</v>
      </c>
      <c r="DJ129">
        <f>DI129</f>
        <v>0</v>
      </c>
      <c r="DK129">
        <v>0</v>
      </c>
      <c r="DL129" t="s">
        <v>3</v>
      </c>
      <c r="DM129">
        <v>0</v>
      </c>
      <c r="DN129" t="s">
        <v>3</v>
      </c>
      <c r="DO129">
        <v>0</v>
      </c>
    </row>
    <row r="130" spans="1:119" x14ac:dyDescent="0.2">
      <c r="A130">
        <f>ROW(Source!A215)</f>
        <v>215</v>
      </c>
      <c r="B130">
        <v>63640748</v>
      </c>
      <c r="C130">
        <v>63408419</v>
      </c>
      <c r="D130">
        <v>63430355</v>
      </c>
      <c r="E130">
        <v>1</v>
      </c>
      <c r="F130">
        <v>1</v>
      </c>
      <c r="G130">
        <v>16536011</v>
      </c>
      <c r="H130">
        <v>3</v>
      </c>
      <c r="I130" t="s">
        <v>322</v>
      </c>
      <c r="J130" t="s">
        <v>323</v>
      </c>
      <c r="K130" t="s">
        <v>324</v>
      </c>
      <c r="L130">
        <v>1346</v>
      </c>
      <c r="N130">
        <v>1009</v>
      </c>
      <c r="O130" t="s">
        <v>317</v>
      </c>
      <c r="P130" t="s">
        <v>317</v>
      </c>
      <c r="Q130">
        <v>1</v>
      </c>
      <c r="W130">
        <v>0</v>
      </c>
      <c r="X130">
        <v>2000218418</v>
      </c>
      <c r="Y130">
        <f t="shared" si="24"/>
        <v>1E-3</v>
      </c>
      <c r="AA130">
        <v>29.6</v>
      </c>
      <c r="AB130">
        <v>0</v>
      </c>
      <c r="AC130">
        <v>0</v>
      </c>
      <c r="AD130">
        <v>0</v>
      </c>
      <c r="AE130">
        <v>29.6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1</v>
      </c>
      <c r="AM130">
        <v>-2</v>
      </c>
      <c r="AN130">
        <v>0</v>
      </c>
      <c r="AO130">
        <v>1</v>
      </c>
      <c r="AP130">
        <v>1</v>
      </c>
      <c r="AQ130">
        <v>0</v>
      </c>
      <c r="AR130">
        <v>0</v>
      </c>
      <c r="AS130" t="s">
        <v>3</v>
      </c>
      <c r="AT130">
        <v>1E-3</v>
      </c>
      <c r="AU130" t="s">
        <v>3</v>
      </c>
      <c r="AV130">
        <v>0</v>
      </c>
      <c r="AW130">
        <v>2</v>
      </c>
      <c r="AX130">
        <v>63640893</v>
      </c>
      <c r="AY130">
        <v>1</v>
      </c>
      <c r="AZ130">
        <v>0</v>
      </c>
      <c r="BA130">
        <v>130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V130">
        <v>0</v>
      </c>
      <c r="CW130">
        <v>0</v>
      </c>
      <c r="CX130">
        <f>ROUND(Y130*Source!I215,9)</f>
        <v>4.0000000000000001E-3</v>
      </c>
      <c r="CY130">
        <f>AA130</f>
        <v>29.6</v>
      </c>
      <c r="CZ130">
        <f>AE130</f>
        <v>29.6</v>
      </c>
      <c r="DA130">
        <f>AI130</f>
        <v>1</v>
      </c>
      <c r="DB130">
        <f t="shared" si="25"/>
        <v>0.03</v>
      </c>
      <c r="DC130">
        <f t="shared" si="26"/>
        <v>0</v>
      </c>
      <c r="DD130" t="s">
        <v>3</v>
      </c>
      <c r="DE130" t="s">
        <v>3</v>
      </c>
      <c r="DF130">
        <f t="shared" si="27"/>
        <v>0.12</v>
      </c>
      <c r="DG130">
        <f t="shared" si="28"/>
        <v>0</v>
      </c>
      <c r="DH130">
        <f t="shared" si="29"/>
        <v>0</v>
      </c>
      <c r="DI130">
        <f t="shared" si="30"/>
        <v>0</v>
      </c>
      <c r="DJ130">
        <f>DF130</f>
        <v>0.12</v>
      </c>
      <c r="DK130">
        <v>0</v>
      </c>
      <c r="DL130" t="s">
        <v>3</v>
      </c>
      <c r="DM130">
        <v>0</v>
      </c>
      <c r="DN130" t="s">
        <v>3</v>
      </c>
      <c r="DO130">
        <v>0</v>
      </c>
    </row>
    <row r="131" spans="1:119" x14ac:dyDescent="0.2">
      <c r="A131">
        <f>ROW(Source!A215)</f>
        <v>215</v>
      </c>
      <c r="B131">
        <v>63640748</v>
      </c>
      <c r="C131">
        <v>63408419</v>
      </c>
      <c r="D131">
        <v>63427023</v>
      </c>
      <c r="E131">
        <v>16536011</v>
      </c>
      <c r="F131">
        <v>1</v>
      </c>
      <c r="G131">
        <v>16536011</v>
      </c>
      <c r="H131">
        <v>3</v>
      </c>
      <c r="I131" t="s">
        <v>206</v>
      </c>
      <c r="J131" t="s">
        <v>3</v>
      </c>
      <c r="K131" t="s">
        <v>207</v>
      </c>
      <c r="L131">
        <v>1035</v>
      </c>
      <c r="N131">
        <v>1013</v>
      </c>
      <c r="O131" t="s">
        <v>208</v>
      </c>
      <c r="P131" t="s">
        <v>208</v>
      </c>
      <c r="Q131">
        <v>1</v>
      </c>
      <c r="W131">
        <v>0</v>
      </c>
      <c r="X131">
        <v>-1186764125</v>
      </c>
      <c r="Y131">
        <f t="shared" ref="Y131:Y162" si="31">AT131</f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1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  <c r="AS131" t="s">
        <v>3</v>
      </c>
      <c r="AT131">
        <v>0</v>
      </c>
      <c r="AU131" t="s">
        <v>3</v>
      </c>
      <c r="AV131">
        <v>0</v>
      </c>
      <c r="AW131">
        <v>2</v>
      </c>
      <c r="AX131">
        <v>63640894</v>
      </c>
      <c r="AY131">
        <v>1</v>
      </c>
      <c r="AZ131">
        <v>0</v>
      </c>
      <c r="BA131">
        <v>131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CV131">
        <v>0</v>
      </c>
      <c r="CW131">
        <v>0</v>
      </c>
      <c r="CX131">
        <f>ROUND(Y131*Source!I215,9)</f>
        <v>0</v>
      </c>
      <c r="CY131">
        <f>AA131</f>
        <v>0</v>
      </c>
      <c r="CZ131">
        <f>AE131</f>
        <v>0</v>
      </c>
      <c r="DA131">
        <f>AI131</f>
        <v>1</v>
      </c>
      <c r="DB131">
        <f t="shared" ref="DB131:DB162" si="32">ROUND(ROUND(AT131*CZ131,2),6)</f>
        <v>0</v>
      </c>
      <c r="DC131">
        <f t="shared" ref="DC131:DC162" si="33">ROUND(ROUND(AT131*AG131,2),6)</f>
        <v>0</v>
      </c>
      <c r="DD131" t="s">
        <v>3</v>
      </c>
      <c r="DE131" t="s">
        <v>3</v>
      </c>
      <c r="DF131">
        <f t="shared" si="27"/>
        <v>0</v>
      </c>
      <c r="DG131">
        <f t="shared" si="28"/>
        <v>0</v>
      </c>
      <c r="DH131">
        <f t="shared" si="29"/>
        <v>0</v>
      </c>
      <c r="DI131">
        <f t="shared" si="30"/>
        <v>0</v>
      </c>
      <c r="DJ131">
        <f>DF131</f>
        <v>0</v>
      </c>
      <c r="DK131">
        <v>0</v>
      </c>
      <c r="DL131" t="s">
        <v>3</v>
      </c>
      <c r="DM131">
        <v>0</v>
      </c>
      <c r="DN131" t="s">
        <v>3</v>
      </c>
      <c r="DO131">
        <v>0</v>
      </c>
    </row>
    <row r="132" spans="1:119" x14ac:dyDescent="0.2">
      <c r="A132">
        <f>ROW(Source!A217)</f>
        <v>217</v>
      </c>
      <c r="B132">
        <v>63640748</v>
      </c>
      <c r="C132">
        <v>63408420</v>
      </c>
      <c r="D132">
        <v>63426486</v>
      </c>
      <c r="E132">
        <v>16536011</v>
      </c>
      <c r="F132">
        <v>1</v>
      </c>
      <c r="G132">
        <v>16536011</v>
      </c>
      <c r="H132">
        <v>1</v>
      </c>
      <c r="I132" t="s">
        <v>311</v>
      </c>
      <c r="J132" t="s">
        <v>3</v>
      </c>
      <c r="K132" t="s">
        <v>312</v>
      </c>
      <c r="L132">
        <v>1191</v>
      </c>
      <c r="N132">
        <v>1013</v>
      </c>
      <c r="O132" t="s">
        <v>313</v>
      </c>
      <c r="P132" t="s">
        <v>313</v>
      </c>
      <c r="Q132">
        <v>1</v>
      </c>
      <c r="W132">
        <v>0</v>
      </c>
      <c r="X132">
        <v>476480486</v>
      </c>
      <c r="Y132">
        <f t="shared" si="31"/>
        <v>1.1000000000000001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M132">
        <v>-2</v>
      </c>
      <c r="AN132">
        <v>0</v>
      </c>
      <c r="AO132">
        <v>1</v>
      </c>
      <c r="AP132">
        <v>1</v>
      </c>
      <c r="AQ132">
        <v>0</v>
      </c>
      <c r="AR132">
        <v>0</v>
      </c>
      <c r="AS132" t="s">
        <v>3</v>
      </c>
      <c r="AT132">
        <v>1.1000000000000001</v>
      </c>
      <c r="AU132" t="s">
        <v>3</v>
      </c>
      <c r="AV132">
        <v>1</v>
      </c>
      <c r="AW132">
        <v>2</v>
      </c>
      <c r="AX132">
        <v>63640896</v>
      </c>
      <c r="AY132">
        <v>1</v>
      </c>
      <c r="AZ132">
        <v>0</v>
      </c>
      <c r="BA132">
        <v>132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U132">
        <f>ROUND(AT132*Source!I217*AH132*AL132,2)</f>
        <v>0</v>
      </c>
      <c r="CV132">
        <f>ROUND(Y132*Source!I217,9)</f>
        <v>2.2000000000000002</v>
      </c>
      <c r="CW132">
        <v>0</v>
      </c>
      <c r="CX132">
        <f>ROUND(Y132*Source!I217,9)</f>
        <v>2.2000000000000002</v>
      </c>
      <c r="CY132">
        <f>AD132</f>
        <v>0</v>
      </c>
      <c r="CZ132">
        <f>AH132</f>
        <v>0</v>
      </c>
      <c r="DA132">
        <f>AL132</f>
        <v>1</v>
      </c>
      <c r="DB132">
        <f t="shared" si="32"/>
        <v>0</v>
      </c>
      <c r="DC132">
        <f t="shared" si="33"/>
        <v>0</v>
      </c>
      <c r="DD132" t="s">
        <v>3</v>
      </c>
      <c r="DE132" t="s">
        <v>3</v>
      </c>
      <c r="DF132">
        <f t="shared" si="27"/>
        <v>0</v>
      </c>
      <c r="DG132">
        <f t="shared" si="28"/>
        <v>0</v>
      </c>
      <c r="DH132">
        <f t="shared" si="29"/>
        <v>0</v>
      </c>
      <c r="DI132">
        <f t="shared" si="30"/>
        <v>0</v>
      </c>
      <c r="DJ132">
        <f>DI132</f>
        <v>0</v>
      </c>
      <c r="DK132">
        <v>0</v>
      </c>
      <c r="DL132" t="s">
        <v>3</v>
      </c>
      <c r="DM132">
        <v>0</v>
      </c>
      <c r="DN132" t="s">
        <v>3</v>
      </c>
      <c r="DO132">
        <v>0</v>
      </c>
    </row>
    <row r="133" spans="1:119" x14ac:dyDescent="0.2">
      <c r="A133">
        <f>ROW(Source!A217)</f>
        <v>217</v>
      </c>
      <c r="B133">
        <v>63640748</v>
      </c>
      <c r="C133">
        <v>63408420</v>
      </c>
      <c r="D133">
        <v>63428422</v>
      </c>
      <c r="E133">
        <v>1</v>
      </c>
      <c r="F133">
        <v>1</v>
      </c>
      <c r="G133">
        <v>16536011</v>
      </c>
      <c r="H133">
        <v>2</v>
      </c>
      <c r="I133" t="s">
        <v>325</v>
      </c>
      <c r="J133" t="s">
        <v>326</v>
      </c>
      <c r="K133" t="s">
        <v>327</v>
      </c>
      <c r="L133">
        <v>1368</v>
      </c>
      <c r="N133">
        <v>1011</v>
      </c>
      <c r="O133" t="s">
        <v>328</v>
      </c>
      <c r="P133" t="s">
        <v>328</v>
      </c>
      <c r="Q133">
        <v>1</v>
      </c>
      <c r="W133">
        <v>0</v>
      </c>
      <c r="X133">
        <v>1070972692</v>
      </c>
      <c r="Y133">
        <f t="shared" si="31"/>
        <v>0.4</v>
      </c>
      <c r="AA133">
        <v>0</v>
      </c>
      <c r="AB133">
        <v>1378.32</v>
      </c>
      <c r="AC133">
        <v>830.66</v>
      </c>
      <c r="AD133">
        <v>0</v>
      </c>
      <c r="AE133">
        <v>0</v>
      </c>
      <c r="AF133">
        <v>1378.32</v>
      </c>
      <c r="AG133">
        <v>830.66</v>
      </c>
      <c r="AH133">
        <v>0</v>
      </c>
      <c r="AI133">
        <v>1</v>
      </c>
      <c r="AJ133">
        <v>1</v>
      </c>
      <c r="AK133">
        <v>1</v>
      </c>
      <c r="AL133">
        <v>1</v>
      </c>
      <c r="AM133">
        <v>-2</v>
      </c>
      <c r="AN133">
        <v>0</v>
      </c>
      <c r="AO133">
        <v>1</v>
      </c>
      <c r="AP133">
        <v>1</v>
      </c>
      <c r="AQ133">
        <v>0</v>
      </c>
      <c r="AR133">
        <v>0</v>
      </c>
      <c r="AS133" t="s">
        <v>3</v>
      </c>
      <c r="AT133">
        <v>0.4</v>
      </c>
      <c r="AU133" t="s">
        <v>3</v>
      </c>
      <c r="AV133">
        <v>0</v>
      </c>
      <c r="AW133">
        <v>2</v>
      </c>
      <c r="AX133">
        <v>63640897</v>
      </c>
      <c r="AY133">
        <v>1</v>
      </c>
      <c r="AZ133">
        <v>0</v>
      </c>
      <c r="BA133">
        <v>133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V133">
        <v>0</v>
      </c>
      <c r="CW133">
        <f>ROUND(Y133*Source!I217*DO133,9)</f>
        <v>0</v>
      </c>
      <c r="CX133">
        <f>ROUND(Y133*Source!I217,9)</f>
        <v>0.8</v>
      </c>
      <c r="CY133">
        <f>AB133</f>
        <v>1378.32</v>
      </c>
      <c r="CZ133">
        <f>AF133</f>
        <v>1378.32</v>
      </c>
      <c r="DA133">
        <f>AJ133</f>
        <v>1</v>
      </c>
      <c r="DB133">
        <f t="shared" si="32"/>
        <v>551.33000000000004</v>
      </c>
      <c r="DC133">
        <f t="shared" si="33"/>
        <v>332.26</v>
      </c>
      <c r="DD133" t="s">
        <v>3</v>
      </c>
      <c r="DE133" t="s">
        <v>3</v>
      </c>
      <c r="DF133">
        <f t="shared" si="27"/>
        <v>0</v>
      </c>
      <c r="DG133">
        <f t="shared" si="28"/>
        <v>1102.6600000000001</v>
      </c>
      <c r="DH133">
        <f t="shared" si="29"/>
        <v>664.53</v>
      </c>
      <c r="DI133">
        <f t="shared" si="30"/>
        <v>0</v>
      </c>
      <c r="DJ133">
        <f>DG133</f>
        <v>1102.6600000000001</v>
      </c>
      <c r="DK133">
        <v>0</v>
      </c>
      <c r="DL133" t="s">
        <v>3</v>
      </c>
      <c r="DM133">
        <v>0</v>
      </c>
      <c r="DN133" t="s">
        <v>3</v>
      </c>
      <c r="DO133">
        <v>0</v>
      </c>
    </row>
    <row r="134" spans="1:119" x14ac:dyDescent="0.2">
      <c r="A134">
        <f>ROW(Source!A217)</f>
        <v>217</v>
      </c>
      <c r="B134">
        <v>63640748</v>
      </c>
      <c r="C134">
        <v>63408420</v>
      </c>
      <c r="D134">
        <v>63430355</v>
      </c>
      <c r="E134">
        <v>1</v>
      </c>
      <c r="F134">
        <v>1</v>
      </c>
      <c r="G134">
        <v>16536011</v>
      </c>
      <c r="H134">
        <v>3</v>
      </c>
      <c r="I134" t="s">
        <v>322</v>
      </c>
      <c r="J134" t="s">
        <v>323</v>
      </c>
      <c r="K134" t="s">
        <v>324</v>
      </c>
      <c r="L134">
        <v>1346</v>
      </c>
      <c r="N134">
        <v>1009</v>
      </c>
      <c r="O134" t="s">
        <v>317</v>
      </c>
      <c r="P134" t="s">
        <v>317</v>
      </c>
      <c r="Q134">
        <v>1</v>
      </c>
      <c r="W134">
        <v>0</v>
      </c>
      <c r="X134">
        <v>2000218418</v>
      </c>
      <c r="Y134">
        <f t="shared" si="31"/>
        <v>0.05</v>
      </c>
      <c r="AA134">
        <v>29.6</v>
      </c>
      <c r="AB134">
        <v>0</v>
      </c>
      <c r="AC134">
        <v>0</v>
      </c>
      <c r="AD134">
        <v>0</v>
      </c>
      <c r="AE134">
        <v>29.6</v>
      </c>
      <c r="AF134">
        <v>0</v>
      </c>
      <c r="AG134">
        <v>0</v>
      </c>
      <c r="AH134">
        <v>0</v>
      </c>
      <c r="AI134">
        <v>1</v>
      </c>
      <c r="AJ134">
        <v>1</v>
      </c>
      <c r="AK134">
        <v>1</v>
      </c>
      <c r="AL134">
        <v>1</v>
      </c>
      <c r="AM134">
        <v>-2</v>
      </c>
      <c r="AN134">
        <v>0</v>
      </c>
      <c r="AO134">
        <v>1</v>
      </c>
      <c r="AP134">
        <v>1</v>
      </c>
      <c r="AQ134">
        <v>0</v>
      </c>
      <c r="AR134">
        <v>0</v>
      </c>
      <c r="AS134" t="s">
        <v>3</v>
      </c>
      <c r="AT134">
        <v>0.05</v>
      </c>
      <c r="AU134" t="s">
        <v>3</v>
      </c>
      <c r="AV134">
        <v>0</v>
      </c>
      <c r="AW134">
        <v>2</v>
      </c>
      <c r="AX134">
        <v>63640898</v>
      </c>
      <c r="AY134">
        <v>1</v>
      </c>
      <c r="AZ134">
        <v>0</v>
      </c>
      <c r="BA134">
        <v>134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CV134">
        <v>0</v>
      </c>
      <c r="CW134">
        <v>0</v>
      </c>
      <c r="CX134">
        <f>ROUND(Y134*Source!I217,9)</f>
        <v>0.1</v>
      </c>
      <c r="CY134">
        <f>AA134</f>
        <v>29.6</v>
      </c>
      <c r="CZ134">
        <f>AE134</f>
        <v>29.6</v>
      </c>
      <c r="DA134">
        <f>AI134</f>
        <v>1</v>
      </c>
      <c r="DB134">
        <f t="shared" si="32"/>
        <v>1.48</v>
      </c>
      <c r="DC134">
        <f t="shared" si="33"/>
        <v>0</v>
      </c>
      <c r="DD134" t="s">
        <v>3</v>
      </c>
      <c r="DE134" t="s">
        <v>3</v>
      </c>
      <c r="DF134">
        <f t="shared" si="27"/>
        <v>2.96</v>
      </c>
      <c r="DG134">
        <f t="shared" si="28"/>
        <v>0</v>
      </c>
      <c r="DH134">
        <f t="shared" si="29"/>
        <v>0</v>
      </c>
      <c r="DI134">
        <f t="shared" si="30"/>
        <v>0</v>
      </c>
      <c r="DJ134">
        <f>DF134</f>
        <v>2.96</v>
      </c>
      <c r="DK134">
        <v>0</v>
      </c>
      <c r="DL134" t="s">
        <v>3</v>
      </c>
      <c r="DM134">
        <v>0</v>
      </c>
      <c r="DN134" t="s">
        <v>3</v>
      </c>
      <c r="DO134">
        <v>0</v>
      </c>
    </row>
    <row r="135" spans="1:119" x14ac:dyDescent="0.2">
      <c r="A135">
        <f>ROW(Source!A217)</f>
        <v>217</v>
      </c>
      <c r="B135">
        <v>63640748</v>
      </c>
      <c r="C135">
        <v>63408420</v>
      </c>
      <c r="D135">
        <v>63428815</v>
      </c>
      <c r="E135">
        <v>1</v>
      </c>
      <c r="F135">
        <v>1</v>
      </c>
      <c r="G135">
        <v>16536011</v>
      </c>
      <c r="H135">
        <v>3</v>
      </c>
      <c r="I135" t="s">
        <v>358</v>
      </c>
      <c r="J135" t="s">
        <v>359</v>
      </c>
      <c r="K135" t="s">
        <v>360</v>
      </c>
      <c r="L135">
        <v>1348</v>
      </c>
      <c r="N135">
        <v>1009</v>
      </c>
      <c r="O135" t="s">
        <v>361</v>
      </c>
      <c r="P135" t="s">
        <v>361</v>
      </c>
      <c r="Q135">
        <v>1000</v>
      </c>
      <c r="W135">
        <v>0</v>
      </c>
      <c r="X135">
        <v>-1007646424</v>
      </c>
      <c r="Y135">
        <f t="shared" si="31"/>
        <v>5.0000000000000002E-5</v>
      </c>
      <c r="AA135">
        <v>127502.2</v>
      </c>
      <c r="AB135">
        <v>0</v>
      </c>
      <c r="AC135">
        <v>0</v>
      </c>
      <c r="AD135">
        <v>0</v>
      </c>
      <c r="AE135">
        <v>127502.2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M135">
        <v>-2</v>
      </c>
      <c r="AN135">
        <v>0</v>
      </c>
      <c r="AO135">
        <v>1</v>
      </c>
      <c r="AP135">
        <v>1</v>
      </c>
      <c r="AQ135">
        <v>0</v>
      </c>
      <c r="AR135">
        <v>0</v>
      </c>
      <c r="AS135" t="s">
        <v>3</v>
      </c>
      <c r="AT135">
        <v>5.0000000000000002E-5</v>
      </c>
      <c r="AU135" t="s">
        <v>3</v>
      </c>
      <c r="AV135">
        <v>0</v>
      </c>
      <c r="AW135">
        <v>2</v>
      </c>
      <c r="AX135">
        <v>63640899</v>
      </c>
      <c r="AY135">
        <v>1</v>
      </c>
      <c r="AZ135">
        <v>0</v>
      </c>
      <c r="BA135">
        <v>135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V135">
        <v>0</v>
      </c>
      <c r="CW135">
        <v>0</v>
      </c>
      <c r="CX135">
        <f>ROUND(Y135*Source!I217,9)</f>
        <v>1E-4</v>
      </c>
      <c r="CY135">
        <f>AA135</f>
        <v>127502.2</v>
      </c>
      <c r="CZ135">
        <f>AE135</f>
        <v>127502.2</v>
      </c>
      <c r="DA135">
        <f>AI135</f>
        <v>1</v>
      </c>
      <c r="DB135">
        <f t="shared" si="32"/>
        <v>6.38</v>
      </c>
      <c r="DC135">
        <f t="shared" si="33"/>
        <v>0</v>
      </c>
      <c r="DD135" t="s">
        <v>3</v>
      </c>
      <c r="DE135" t="s">
        <v>3</v>
      </c>
      <c r="DF135">
        <f t="shared" si="27"/>
        <v>12.75</v>
      </c>
      <c r="DG135">
        <f t="shared" si="28"/>
        <v>0</v>
      </c>
      <c r="DH135">
        <f t="shared" si="29"/>
        <v>0</v>
      </c>
      <c r="DI135">
        <f t="shared" si="30"/>
        <v>0</v>
      </c>
      <c r="DJ135">
        <f>DF135</f>
        <v>12.75</v>
      </c>
      <c r="DK135">
        <v>0</v>
      </c>
      <c r="DL135" t="s">
        <v>3</v>
      </c>
      <c r="DM135">
        <v>0</v>
      </c>
      <c r="DN135" t="s">
        <v>3</v>
      </c>
      <c r="DO135">
        <v>0</v>
      </c>
    </row>
    <row r="136" spans="1:119" x14ac:dyDescent="0.2">
      <c r="A136">
        <f>ROW(Source!A217)</f>
        <v>217</v>
      </c>
      <c r="B136">
        <v>63640748</v>
      </c>
      <c r="C136">
        <v>63408420</v>
      </c>
      <c r="D136">
        <v>63428825</v>
      </c>
      <c r="E136">
        <v>1</v>
      </c>
      <c r="F136">
        <v>1</v>
      </c>
      <c r="G136">
        <v>16536011</v>
      </c>
      <c r="H136">
        <v>3</v>
      </c>
      <c r="I136" t="s">
        <v>362</v>
      </c>
      <c r="J136" t="s">
        <v>363</v>
      </c>
      <c r="K136" t="s">
        <v>364</v>
      </c>
      <c r="L136">
        <v>1346</v>
      </c>
      <c r="N136">
        <v>1009</v>
      </c>
      <c r="O136" t="s">
        <v>317</v>
      </c>
      <c r="P136" t="s">
        <v>317</v>
      </c>
      <c r="Q136">
        <v>1</v>
      </c>
      <c r="W136">
        <v>0</v>
      </c>
      <c r="X136">
        <v>-1299319634</v>
      </c>
      <c r="Y136">
        <f t="shared" si="31"/>
        <v>0.05</v>
      </c>
      <c r="AA136">
        <v>247.21</v>
      </c>
      <c r="AB136">
        <v>0</v>
      </c>
      <c r="AC136">
        <v>0</v>
      </c>
      <c r="AD136">
        <v>0</v>
      </c>
      <c r="AE136">
        <v>247.21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1</v>
      </c>
      <c r="AL136">
        <v>1</v>
      </c>
      <c r="AM136">
        <v>-2</v>
      </c>
      <c r="AN136">
        <v>0</v>
      </c>
      <c r="AO136">
        <v>1</v>
      </c>
      <c r="AP136">
        <v>1</v>
      </c>
      <c r="AQ136">
        <v>0</v>
      </c>
      <c r="AR136">
        <v>0</v>
      </c>
      <c r="AS136" t="s">
        <v>3</v>
      </c>
      <c r="AT136">
        <v>0.05</v>
      </c>
      <c r="AU136" t="s">
        <v>3</v>
      </c>
      <c r="AV136">
        <v>0</v>
      </c>
      <c r="AW136">
        <v>2</v>
      </c>
      <c r="AX136">
        <v>63640900</v>
      </c>
      <c r="AY136">
        <v>1</v>
      </c>
      <c r="AZ136">
        <v>0</v>
      </c>
      <c r="BA136">
        <v>136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V136">
        <v>0</v>
      </c>
      <c r="CW136">
        <v>0</v>
      </c>
      <c r="CX136">
        <f>ROUND(Y136*Source!I217,9)</f>
        <v>0.1</v>
      </c>
      <c r="CY136">
        <f>AA136</f>
        <v>247.21</v>
      </c>
      <c r="CZ136">
        <f>AE136</f>
        <v>247.21</v>
      </c>
      <c r="DA136">
        <f>AI136</f>
        <v>1</v>
      </c>
      <c r="DB136">
        <f t="shared" si="32"/>
        <v>12.36</v>
      </c>
      <c r="DC136">
        <f t="shared" si="33"/>
        <v>0</v>
      </c>
      <c r="DD136" t="s">
        <v>3</v>
      </c>
      <c r="DE136" t="s">
        <v>3</v>
      </c>
      <c r="DF136">
        <f t="shared" si="27"/>
        <v>24.72</v>
      </c>
      <c r="DG136">
        <f t="shared" si="28"/>
        <v>0</v>
      </c>
      <c r="DH136">
        <f t="shared" si="29"/>
        <v>0</v>
      </c>
      <c r="DI136">
        <f t="shared" si="30"/>
        <v>0</v>
      </c>
      <c r="DJ136">
        <f>DF136</f>
        <v>24.72</v>
      </c>
      <c r="DK136">
        <v>0</v>
      </c>
      <c r="DL136" t="s">
        <v>3</v>
      </c>
      <c r="DM136">
        <v>0</v>
      </c>
      <c r="DN136" t="s">
        <v>3</v>
      </c>
      <c r="DO136">
        <v>0</v>
      </c>
    </row>
    <row r="137" spans="1:119" x14ac:dyDescent="0.2">
      <c r="A137">
        <f>ROW(Source!A218)</f>
        <v>218</v>
      </c>
      <c r="B137">
        <v>63640748</v>
      </c>
      <c r="C137">
        <v>63408421</v>
      </c>
      <c r="D137">
        <v>63426486</v>
      </c>
      <c r="E137">
        <v>16536011</v>
      </c>
      <c r="F137">
        <v>1</v>
      </c>
      <c r="G137">
        <v>16536011</v>
      </c>
      <c r="H137">
        <v>1</v>
      </c>
      <c r="I137" t="s">
        <v>311</v>
      </c>
      <c r="J137" t="s">
        <v>3</v>
      </c>
      <c r="K137" t="s">
        <v>312</v>
      </c>
      <c r="L137">
        <v>1191</v>
      </c>
      <c r="N137">
        <v>1013</v>
      </c>
      <c r="O137" t="s">
        <v>313</v>
      </c>
      <c r="P137" t="s">
        <v>313</v>
      </c>
      <c r="Q137">
        <v>1</v>
      </c>
      <c r="W137">
        <v>0</v>
      </c>
      <c r="X137">
        <v>476480486</v>
      </c>
      <c r="Y137">
        <f t="shared" si="31"/>
        <v>0.85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1</v>
      </c>
      <c r="AK137">
        <v>1</v>
      </c>
      <c r="AL137">
        <v>1</v>
      </c>
      <c r="AM137">
        <v>-2</v>
      </c>
      <c r="AN137">
        <v>0</v>
      </c>
      <c r="AO137">
        <v>1</v>
      </c>
      <c r="AP137">
        <v>1</v>
      </c>
      <c r="AQ137">
        <v>0</v>
      </c>
      <c r="AR137">
        <v>0</v>
      </c>
      <c r="AS137" t="s">
        <v>3</v>
      </c>
      <c r="AT137">
        <v>0.85</v>
      </c>
      <c r="AU137" t="s">
        <v>3</v>
      </c>
      <c r="AV137">
        <v>1</v>
      </c>
      <c r="AW137">
        <v>2</v>
      </c>
      <c r="AX137">
        <v>63640901</v>
      </c>
      <c r="AY137">
        <v>1</v>
      </c>
      <c r="AZ137">
        <v>0</v>
      </c>
      <c r="BA137">
        <v>137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U137">
        <f>ROUND(AT137*Source!I218*AH137*AL137,2)</f>
        <v>0</v>
      </c>
      <c r="CV137">
        <f>ROUND(Y137*Source!I218,9)</f>
        <v>6.8</v>
      </c>
      <c r="CW137">
        <v>0</v>
      </c>
      <c r="CX137">
        <f>ROUND(Y137*Source!I218,9)</f>
        <v>6.8</v>
      </c>
      <c r="CY137">
        <f>AD137</f>
        <v>0</v>
      </c>
      <c r="CZ137">
        <f>AH137</f>
        <v>0</v>
      </c>
      <c r="DA137">
        <f>AL137</f>
        <v>1</v>
      </c>
      <c r="DB137">
        <f t="shared" si="32"/>
        <v>0</v>
      </c>
      <c r="DC137">
        <f t="shared" si="33"/>
        <v>0</v>
      </c>
      <c r="DD137" t="s">
        <v>3</v>
      </c>
      <c r="DE137" t="s">
        <v>3</v>
      </c>
      <c r="DF137">
        <f t="shared" si="27"/>
        <v>0</v>
      </c>
      <c r="DG137">
        <f t="shared" si="28"/>
        <v>0</v>
      </c>
      <c r="DH137">
        <f t="shared" si="29"/>
        <v>0</v>
      </c>
      <c r="DI137">
        <f t="shared" si="30"/>
        <v>0</v>
      </c>
      <c r="DJ137">
        <f>DI137</f>
        <v>0</v>
      </c>
      <c r="DK137">
        <v>0</v>
      </c>
      <c r="DL137" t="s">
        <v>3</v>
      </c>
      <c r="DM137">
        <v>0</v>
      </c>
      <c r="DN137" t="s">
        <v>3</v>
      </c>
      <c r="DO137">
        <v>0</v>
      </c>
    </row>
    <row r="138" spans="1:119" x14ac:dyDescent="0.2">
      <c r="A138">
        <f>ROW(Source!A218)</f>
        <v>218</v>
      </c>
      <c r="B138">
        <v>63640748</v>
      </c>
      <c r="C138">
        <v>63408421</v>
      </c>
      <c r="D138">
        <v>63428422</v>
      </c>
      <c r="E138">
        <v>1</v>
      </c>
      <c r="F138">
        <v>1</v>
      </c>
      <c r="G138">
        <v>16536011</v>
      </c>
      <c r="H138">
        <v>2</v>
      </c>
      <c r="I138" t="s">
        <v>325</v>
      </c>
      <c r="J138" t="s">
        <v>326</v>
      </c>
      <c r="K138" t="s">
        <v>327</v>
      </c>
      <c r="L138">
        <v>1368</v>
      </c>
      <c r="N138">
        <v>1011</v>
      </c>
      <c r="O138" t="s">
        <v>328</v>
      </c>
      <c r="P138" t="s">
        <v>328</v>
      </c>
      <c r="Q138">
        <v>1</v>
      </c>
      <c r="W138">
        <v>0</v>
      </c>
      <c r="X138">
        <v>1070972692</v>
      </c>
      <c r="Y138">
        <f t="shared" si="31"/>
        <v>0.35</v>
      </c>
      <c r="AA138">
        <v>0</v>
      </c>
      <c r="AB138">
        <v>1378.32</v>
      </c>
      <c r="AC138">
        <v>830.66</v>
      </c>
      <c r="AD138">
        <v>0</v>
      </c>
      <c r="AE138">
        <v>0</v>
      </c>
      <c r="AF138">
        <v>1378.32</v>
      </c>
      <c r="AG138">
        <v>830.66</v>
      </c>
      <c r="AH138">
        <v>0</v>
      </c>
      <c r="AI138">
        <v>1</v>
      </c>
      <c r="AJ138">
        <v>1</v>
      </c>
      <c r="AK138">
        <v>1</v>
      </c>
      <c r="AL138">
        <v>1</v>
      </c>
      <c r="AM138">
        <v>-2</v>
      </c>
      <c r="AN138">
        <v>0</v>
      </c>
      <c r="AO138">
        <v>1</v>
      </c>
      <c r="AP138">
        <v>1</v>
      </c>
      <c r="AQ138">
        <v>0</v>
      </c>
      <c r="AR138">
        <v>0</v>
      </c>
      <c r="AS138" t="s">
        <v>3</v>
      </c>
      <c r="AT138">
        <v>0.35</v>
      </c>
      <c r="AU138" t="s">
        <v>3</v>
      </c>
      <c r="AV138">
        <v>0</v>
      </c>
      <c r="AW138">
        <v>2</v>
      </c>
      <c r="AX138">
        <v>63640902</v>
      </c>
      <c r="AY138">
        <v>1</v>
      </c>
      <c r="AZ138">
        <v>0</v>
      </c>
      <c r="BA138">
        <v>138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V138">
        <v>0</v>
      </c>
      <c r="CW138">
        <f>ROUND(Y138*Source!I218*DO138,9)</f>
        <v>0</v>
      </c>
      <c r="CX138">
        <f>ROUND(Y138*Source!I218,9)</f>
        <v>2.8</v>
      </c>
      <c r="CY138">
        <f>AB138</f>
        <v>1378.32</v>
      </c>
      <c r="CZ138">
        <f>AF138</f>
        <v>1378.32</v>
      </c>
      <c r="DA138">
        <f>AJ138</f>
        <v>1</v>
      </c>
      <c r="DB138">
        <f t="shared" si="32"/>
        <v>482.41</v>
      </c>
      <c r="DC138">
        <f t="shared" si="33"/>
        <v>290.73</v>
      </c>
      <c r="DD138" t="s">
        <v>3</v>
      </c>
      <c r="DE138" t="s">
        <v>3</v>
      </c>
      <c r="DF138">
        <f t="shared" si="27"/>
        <v>0</v>
      </c>
      <c r="DG138">
        <f t="shared" si="28"/>
        <v>3859.3</v>
      </c>
      <c r="DH138">
        <f t="shared" si="29"/>
        <v>2325.85</v>
      </c>
      <c r="DI138">
        <f t="shared" si="30"/>
        <v>0</v>
      </c>
      <c r="DJ138">
        <f>DG138</f>
        <v>3859.3</v>
      </c>
      <c r="DK138">
        <v>0</v>
      </c>
      <c r="DL138" t="s">
        <v>3</v>
      </c>
      <c r="DM138">
        <v>0</v>
      </c>
      <c r="DN138" t="s">
        <v>3</v>
      </c>
      <c r="DO138">
        <v>0</v>
      </c>
    </row>
    <row r="139" spans="1:119" x14ac:dyDescent="0.2">
      <c r="A139">
        <f>ROW(Source!A218)</f>
        <v>218</v>
      </c>
      <c r="B139">
        <v>63640748</v>
      </c>
      <c r="C139">
        <v>63408421</v>
      </c>
      <c r="D139">
        <v>63430355</v>
      </c>
      <c r="E139">
        <v>1</v>
      </c>
      <c r="F139">
        <v>1</v>
      </c>
      <c r="G139">
        <v>16536011</v>
      </c>
      <c r="H139">
        <v>3</v>
      </c>
      <c r="I139" t="s">
        <v>322</v>
      </c>
      <c r="J139" t="s">
        <v>323</v>
      </c>
      <c r="K139" t="s">
        <v>324</v>
      </c>
      <c r="L139">
        <v>1346</v>
      </c>
      <c r="N139">
        <v>1009</v>
      </c>
      <c r="O139" t="s">
        <v>317</v>
      </c>
      <c r="P139" t="s">
        <v>317</v>
      </c>
      <c r="Q139">
        <v>1</v>
      </c>
      <c r="W139">
        <v>0</v>
      </c>
      <c r="X139">
        <v>2000218418</v>
      </c>
      <c r="Y139">
        <f t="shared" si="31"/>
        <v>0.05</v>
      </c>
      <c r="AA139">
        <v>29.6</v>
      </c>
      <c r="AB139">
        <v>0</v>
      </c>
      <c r="AC139">
        <v>0</v>
      </c>
      <c r="AD139">
        <v>0</v>
      </c>
      <c r="AE139">
        <v>29.6</v>
      </c>
      <c r="AF139">
        <v>0</v>
      </c>
      <c r="AG139">
        <v>0</v>
      </c>
      <c r="AH139">
        <v>0</v>
      </c>
      <c r="AI139">
        <v>1</v>
      </c>
      <c r="AJ139">
        <v>1</v>
      </c>
      <c r="AK139">
        <v>1</v>
      </c>
      <c r="AL139">
        <v>1</v>
      </c>
      <c r="AM139">
        <v>-2</v>
      </c>
      <c r="AN139">
        <v>0</v>
      </c>
      <c r="AO139">
        <v>1</v>
      </c>
      <c r="AP139">
        <v>1</v>
      </c>
      <c r="AQ139">
        <v>0</v>
      </c>
      <c r="AR139">
        <v>0</v>
      </c>
      <c r="AS139" t="s">
        <v>3</v>
      </c>
      <c r="AT139">
        <v>0.05</v>
      </c>
      <c r="AU139" t="s">
        <v>3</v>
      </c>
      <c r="AV139">
        <v>0</v>
      </c>
      <c r="AW139">
        <v>2</v>
      </c>
      <c r="AX139">
        <v>63640903</v>
      </c>
      <c r="AY139">
        <v>1</v>
      </c>
      <c r="AZ139">
        <v>0</v>
      </c>
      <c r="BA139">
        <v>139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V139">
        <v>0</v>
      </c>
      <c r="CW139">
        <v>0</v>
      </c>
      <c r="CX139">
        <f>ROUND(Y139*Source!I218,9)</f>
        <v>0.4</v>
      </c>
      <c r="CY139">
        <f>AA139</f>
        <v>29.6</v>
      </c>
      <c r="CZ139">
        <f>AE139</f>
        <v>29.6</v>
      </c>
      <c r="DA139">
        <f>AI139</f>
        <v>1</v>
      </c>
      <c r="DB139">
        <f t="shared" si="32"/>
        <v>1.48</v>
      </c>
      <c r="DC139">
        <f t="shared" si="33"/>
        <v>0</v>
      </c>
      <c r="DD139" t="s">
        <v>3</v>
      </c>
      <c r="DE139" t="s">
        <v>3</v>
      </c>
      <c r="DF139">
        <f t="shared" si="27"/>
        <v>11.84</v>
      </c>
      <c r="DG139">
        <f t="shared" si="28"/>
        <v>0</v>
      </c>
      <c r="DH139">
        <f t="shared" si="29"/>
        <v>0</v>
      </c>
      <c r="DI139">
        <f t="shared" si="30"/>
        <v>0</v>
      </c>
      <c r="DJ139">
        <f>DF139</f>
        <v>11.84</v>
      </c>
      <c r="DK139">
        <v>0</v>
      </c>
      <c r="DL139" t="s">
        <v>3</v>
      </c>
      <c r="DM139">
        <v>0</v>
      </c>
      <c r="DN139" t="s">
        <v>3</v>
      </c>
      <c r="DO139">
        <v>0</v>
      </c>
    </row>
    <row r="140" spans="1:119" x14ac:dyDescent="0.2">
      <c r="A140">
        <f>ROW(Source!A218)</f>
        <v>218</v>
      </c>
      <c r="B140">
        <v>63640748</v>
      </c>
      <c r="C140">
        <v>63408421</v>
      </c>
      <c r="D140">
        <v>63428815</v>
      </c>
      <c r="E140">
        <v>1</v>
      </c>
      <c r="F140">
        <v>1</v>
      </c>
      <c r="G140">
        <v>16536011</v>
      </c>
      <c r="H140">
        <v>3</v>
      </c>
      <c r="I140" t="s">
        <v>358</v>
      </c>
      <c r="J140" t="s">
        <v>359</v>
      </c>
      <c r="K140" t="s">
        <v>360</v>
      </c>
      <c r="L140">
        <v>1348</v>
      </c>
      <c r="N140">
        <v>1009</v>
      </c>
      <c r="O140" t="s">
        <v>361</v>
      </c>
      <c r="P140" t="s">
        <v>361</v>
      </c>
      <c r="Q140">
        <v>1000</v>
      </c>
      <c r="W140">
        <v>0</v>
      </c>
      <c r="X140">
        <v>-1007646424</v>
      </c>
      <c r="Y140">
        <f t="shared" si="31"/>
        <v>5.0000000000000002E-5</v>
      </c>
      <c r="AA140">
        <v>127502.2</v>
      </c>
      <c r="AB140">
        <v>0</v>
      </c>
      <c r="AC140">
        <v>0</v>
      </c>
      <c r="AD140">
        <v>0</v>
      </c>
      <c r="AE140">
        <v>127502.2</v>
      </c>
      <c r="AF140">
        <v>0</v>
      </c>
      <c r="AG140">
        <v>0</v>
      </c>
      <c r="AH140">
        <v>0</v>
      </c>
      <c r="AI140">
        <v>1</v>
      </c>
      <c r="AJ140">
        <v>1</v>
      </c>
      <c r="AK140">
        <v>1</v>
      </c>
      <c r="AL140">
        <v>1</v>
      </c>
      <c r="AM140">
        <v>-2</v>
      </c>
      <c r="AN140">
        <v>0</v>
      </c>
      <c r="AO140">
        <v>1</v>
      </c>
      <c r="AP140">
        <v>1</v>
      </c>
      <c r="AQ140">
        <v>0</v>
      </c>
      <c r="AR140">
        <v>0</v>
      </c>
      <c r="AS140" t="s">
        <v>3</v>
      </c>
      <c r="AT140">
        <v>5.0000000000000002E-5</v>
      </c>
      <c r="AU140" t="s">
        <v>3</v>
      </c>
      <c r="AV140">
        <v>0</v>
      </c>
      <c r="AW140">
        <v>2</v>
      </c>
      <c r="AX140">
        <v>63640904</v>
      </c>
      <c r="AY140">
        <v>1</v>
      </c>
      <c r="AZ140">
        <v>0</v>
      </c>
      <c r="BA140">
        <v>140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V140">
        <v>0</v>
      </c>
      <c r="CW140">
        <v>0</v>
      </c>
      <c r="CX140">
        <f>ROUND(Y140*Source!I218,9)</f>
        <v>4.0000000000000002E-4</v>
      </c>
      <c r="CY140">
        <f>AA140</f>
        <v>127502.2</v>
      </c>
      <c r="CZ140">
        <f>AE140</f>
        <v>127502.2</v>
      </c>
      <c r="DA140">
        <f>AI140</f>
        <v>1</v>
      </c>
      <c r="DB140">
        <f t="shared" si="32"/>
        <v>6.38</v>
      </c>
      <c r="DC140">
        <f t="shared" si="33"/>
        <v>0</v>
      </c>
      <c r="DD140" t="s">
        <v>3</v>
      </c>
      <c r="DE140" t="s">
        <v>3</v>
      </c>
      <c r="DF140">
        <f t="shared" si="27"/>
        <v>51</v>
      </c>
      <c r="DG140">
        <f t="shared" si="28"/>
        <v>0</v>
      </c>
      <c r="DH140">
        <f t="shared" si="29"/>
        <v>0</v>
      </c>
      <c r="DI140">
        <f t="shared" si="30"/>
        <v>0</v>
      </c>
      <c r="DJ140">
        <f>DF140</f>
        <v>51</v>
      </c>
      <c r="DK140">
        <v>0</v>
      </c>
      <c r="DL140" t="s">
        <v>3</v>
      </c>
      <c r="DM140">
        <v>0</v>
      </c>
      <c r="DN140" t="s">
        <v>3</v>
      </c>
      <c r="DO140">
        <v>0</v>
      </c>
    </row>
    <row r="141" spans="1:119" x14ac:dyDescent="0.2">
      <c r="A141">
        <f>ROW(Source!A218)</f>
        <v>218</v>
      </c>
      <c r="B141">
        <v>63640748</v>
      </c>
      <c r="C141">
        <v>63408421</v>
      </c>
      <c r="D141">
        <v>63428825</v>
      </c>
      <c r="E141">
        <v>1</v>
      </c>
      <c r="F141">
        <v>1</v>
      </c>
      <c r="G141">
        <v>16536011</v>
      </c>
      <c r="H141">
        <v>3</v>
      </c>
      <c r="I141" t="s">
        <v>362</v>
      </c>
      <c r="J141" t="s">
        <v>363</v>
      </c>
      <c r="K141" t="s">
        <v>364</v>
      </c>
      <c r="L141">
        <v>1346</v>
      </c>
      <c r="N141">
        <v>1009</v>
      </c>
      <c r="O141" t="s">
        <v>317</v>
      </c>
      <c r="P141" t="s">
        <v>317</v>
      </c>
      <c r="Q141">
        <v>1</v>
      </c>
      <c r="W141">
        <v>0</v>
      </c>
      <c r="X141">
        <v>-1299319634</v>
      </c>
      <c r="Y141">
        <f t="shared" si="31"/>
        <v>0.05</v>
      </c>
      <c r="AA141">
        <v>247.21</v>
      </c>
      <c r="AB141">
        <v>0</v>
      </c>
      <c r="AC141">
        <v>0</v>
      </c>
      <c r="AD141">
        <v>0</v>
      </c>
      <c r="AE141">
        <v>247.21</v>
      </c>
      <c r="AF141">
        <v>0</v>
      </c>
      <c r="AG141">
        <v>0</v>
      </c>
      <c r="AH141">
        <v>0</v>
      </c>
      <c r="AI141">
        <v>1</v>
      </c>
      <c r="AJ141">
        <v>1</v>
      </c>
      <c r="AK141">
        <v>1</v>
      </c>
      <c r="AL141">
        <v>1</v>
      </c>
      <c r="AM141">
        <v>-2</v>
      </c>
      <c r="AN141">
        <v>0</v>
      </c>
      <c r="AO141">
        <v>1</v>
      </c>
      <c r="AP141">
        <v>1</v>
      </c>
      <c r="AQ141">
        <v>0</v>
      </c>
      <c r="AR141">
        <v>0</v>
      </c>
      <c r="AS141" t="s">
        <v>3</v>
      </c>
      <c r="AT141">
        <v>0.05</v>
      </c>
      <c r="AU141" t="s">
        <v>3</v>
      </c>
      <c r="AV141">
        <v>0</v>
      </c>
      <c r="AW141">
        <v>2</v>
      </c>
      <c r="AX141">
        <v>63640905</v>
      </c>
      <c r="AY141">
        <v>1</v>
      </c>
      <c r="AZ141">
        <v>0</v>
      </c>
      <c r="BA141">
        <v>141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V141">
        <v>0</v>
      </c>
      <c r="CW141">
        <v>0</v>
      </c>
      <c r="CX141">
        <f>ROUND(Y141*Source!I218,9)</f>
        <v>0.4</v>
      </c>
      <c r="CY141">
        <f>AA141</f>
        <v>247.21</v>
      </c>
      <c r="CZ141">
        <f>AE141</f>
        <v>247.21</v>
      </c>
      <c r="DA141">
        <f>AI141</f>
        <v>1</v>
      </c>
      <c r="DB141">
        <f t="shared" si="32"/>
        <v>12.36</v>
      </c>
      <c r="DC141">
        <f t="shared" si="33"/>
        <v>0</v>
      </c>
      <c r="DD141" t="s">
        <v>3</v>
      </c>
      <c r="DE141" t="s">
        <v>3</v>
      </c>
      <c r="DF141">
        <f t="shared" si="27"/>
        <v>98.88</v>
      </c>
      <c r="DG141">
        <f t="shared" si="28"/>
        <v>0</v>
      </c>
      <c r="DH141">
        <f t="shared" si="29"/>
        <v>0</v>
      </c>
      <c r="DI141">
        <f t="shared" si="30"/>
        <v>0</v>
      </c>
      <c r="DJ141">
        <f>DF141</f>
        <v>98.88</v>
      </c>
      <c r="DK141">
        <v>0</v>
      </c>
      <c r="DL141" t="s">
        <v>3</v>
      </c>
      <c r="DM141">
        <v>0</v>
      </c>
      <c r="DN141" t="s">
        <v>3</v>
      </c>
      <c r="DO141">
        <v>0</v>
      </c>
    </row>
    <row r="142" spans="1:119" x14ac:dyDescent="0.2">
      <c r="A142">
        <f>ROW(Source!A219)</f>
        <v>219</v>
      </c>
      <c r="B142">
        <v>63640748</v>
      </c>
      <c r="C142">
        <v>63408422</v>
      </c>
      <c r="D142">
        <v>63426486</v>
      </c>
      <c r="E142">
        <v>16536011</v>
      </c>
      <c r="F142">
        <v>1</v>
      </c>
      <c r="G142">
        <v>16536011</v>
      </c>
      <c r="H142">
        <v>1</v>
      </c>
      <c r="I142" t="s">
        <v>311</v>
      </c>
      <c r="J142" t="s">
        <v>3</v>
      </c>
      <c r="K142" t="s">
        <v>312</v>
      </c>
      <c r="L142">
        <v>1191</v>
      </c>
      <c r="N142">
        <v>1013</v>
      </c>
      <c r="O142" t="s">
        <v>313</v>
      </c>
      <c r="P142" t="s">
        <v>313</v>
      </c>
      <c r="Q142">
        <v>1</v>
      </c>
      <c r="W142">
        <v>0</v>
      </c>
      <c r="X142">
        <v>476480486</v>
      </c>
      <c r="Y142">
        <f t="shared" si="31"/>
        <v>0.85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</v>
      </c>
      <c r="AJ142">
        <v>1</v>
      </c>
      <c r="AK142">
        <v>1</v>
      </c>
      <c r="AL142">
        <v>1</v>
      </c>
      <c r="AM142">
        <v>-2</v>
      </c>
      <c r="AN142">
        <v>0</v>
      </c>
      <c r="AO142">
        <v>1</v>
      </c>
      <c r="AP142">
        <v>1</v>
      </c>
      <c r="AQ142">
        <v>0</v>
      </c>
      <c r="AR142">
        <v>0</v>
      </c>
      <c r="AS142" t="s">
        <v>3</v>
      </c>
      <c r="AT142">
        <v>0.85</v>
      </c>
      <c r="AU142" t="s">
        <v>3</v>
      </c>
      <c r="AV142">
        <v>1</v>
      </c>
      <c r="AW142">
        <v>2</v>
      </c>
      <c r="AX142">
        <v>63640906</v>
      </c>
      <c r="AY142">
        <v>1</v>
      </c>
      <c r="AZ142">
        <v>0</v>
      </c>
      <c r="BA142">
        <v>142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U142">
        <f>ROUND(AT142*Source!I219*AH142*AL142,2)</f>
        <v>0</v>
      </c>
      <c r="CV142">
        <f>ROUND(Y142*Source!I219,9)</f>
        <v>3.4</v>
      </c>
      <c r="CW142">
        <v>0</v>
      </c>
      <c r="CX142">
        <f>ROUND(Y142*Source!I219,9)</f>
        <v>3.4</v>
      </c>
      <c r="CY142">
        <f>AD142</f>
        <v>0</v>
      </c>
      <c r="CZ142">
        <f>AH142</f>
        <v>0</v>
      </c>
      <c r="DA142">
        <f>AL142</f>
        <v>1</v>
      </c>
      <c r="DB142">
        <f t="shared" si="32"/>
        <v>0</v>
      </c>
      <c r="DC142">
        <f t="shared" si="33"/>
        <v>0</v>
      </c>
      <c r="DD142" t="s">
        <v>3</v>
      </c>
      <c r="DE142" t="s">
        <v>3</v>
      </c>
      <c r="DF142">
        <f t="shared" si="27"/>
        <v>0</v>
      </c>
      <c r="DG142">
        <f t="shared" si="28"/>
        <v>0</v>
      </c>
      <c r="DH142">
        <f t="shared" si="29"/>
        <v>0</v>
      </c>
      <c r="DI142">
        <f t="shared" si="30"/>
        <v>0</v>
      </c>
      <c r="DJ142">
        <f>DI142</f>
        <v>0</v>
      </c>
      <c r="DK142">
        <v>0</v>
      </c>
      <c r="DL142" t="s">
        <v>3</v>
      </c>
      <c r="DM142">
        <v>0</v>
      </c>
      <c r="DN142" t="s">
        <v>3</v>
      </c>
      <c r="DO142">
        <v>0</v>
      </c>
    </row>
    <row r="143" spans="1:119" x14ac:dyDescent="0.2">
      <c r="A143">
        <f>ROW(Source!A219)</f>
        <v>219</v>
      </c>
      <c r="B143">
        <v>63640748</v>
      </c>
      <c r="C143">
        <v>63408422</v>
      </c>
      <c r="D143">
        <v>63428422</v>
      </c>
      <c r="E143">
        <v>1</v>
      </c>
      <c r="F143">
        <v>1</v>
      </c>
      <c r="G143">
        <v>16536011</v>
      </c>
      <c r="H143">
        <v>2</v>
      </c>
      <c r="I143" t="s">
        <v>325</v>
      </c>
      <c r="J143" t="s">
        <v>326</v>
      </c>
      <c r="K143" t="s">
        <v>327</v>
      </c>
      <c r="L143">
        <v>1368</v>
      </c>
      <c r="N143">
        <v>1011</v>
      </c>
      <c r="O143" t="s">
        <v>328</v>
      </c>
      <c r="P143" t="s">
        <v>328</v>
      </c>
      <c r="Q143">
        <v>1</v>
      </c>
      <c r="W143">
        <v>0</v>
      </c>
      <c r="X143">
        <v>1070972692</v>
      </c>
      <c r="Y143">
        <f t="shared" si="31"/>
        <v>0.35</v>
      </c>
      <c r="AA143">
        <v>0</v>
      </c>
      <c r="AB143">
        <v>1378.32</v>
      </c>
      <c r="AC143">
        <v>830.66</v>
      </c>
      <c r="AD143">
        <v>0</v>
      </c>
      <c r="AE143">
        <v>0</v>
      </c>
      <c r="AF143">
        <v>1378.32</v>
      </c>
      <c r="AG143">
        <v>830.66</v>
      </c>
      <c r="AH143">
        <v>0</v>
      </c>
      <c r="AI143">
        <v>1</v>
      </c>
      <c r="AJ143">
        <v>1</v>
      </c>
      <c r="AK143">
        <v>1</v>
      </c>
      <c r="AL143">
        <v>1</v>
      </c>
      <c r="AM143">
        <v>-2</v>
      </c>
      <c r="AN143">
        <v>0</v>
      </c>
      <c r="AO143">
        <v>1</v>
      </c>
      <c r="AP143">
        <v>1</v>
      </c>
      <c r="AQ143">
        <v>0</v>
      </c>
      <c r="AR143">
        <v>0</v>
      </c>
      <c r="AS143" t="s">
        <v>3</v>
      </c>
      <c r="AT143">
        <v>0.35</v>
      </c>
      <c r="AU143" t="s">
        <v>3</v>
      </c>
      <c r="AV143">
        <v>0</v>
      </c>
      <c r="AW143">
        <v>2</v>
      </c>
      <c r="AX143">
        <v>63640907</v>
      </c>
      <c r="AY143">
        <v>1</v>
      </c>
      <c r="AZ143">
        <v>0</v>
      </c>
      <c r="BA143">
        <v>143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V143">
        <v>0</v>
      </c>
      <c r="CW143">
        <f>ROUND(Y143*Source!I219*DO143,9)</f>
        <v>0</v>
      </c>
      <c r="CX143">
        <f>ROUND(Y143*Source!I219,9)</f>
        <v>1.4</v>
      </c>
      <c r="CY143">
        <f>AB143</f>
        <v>1378.32</v>
      </c>
      <c r="CZ143">
        <f>AF143</f>
        <v>1378.32</v>
      </c>
      <c r="DA143">
        <f>AJ143</f>
        <v>1</v>
      </c>
      <c r="DB143">
        <f t="shared" si="32"/>
        <v>482.41</v>
      </c>
      <c r="DC143">
        <f t="shared" si="33"/>
        <v>290.73</v>
      </c>
      <c r="DD143" t="s">
        <v>3</v>
      </c>
      <c r="DE143" t="s">
        <v>3</v>
      </c>
      <c r="DF143">
        <f t="shared" si="27"/>
        <v>0</v>
      </c>
      <c r="DG143">
        <f t="shared" si="28"/>
        <v>1929.65</v>
      </c>
      <c r="DH143">
        <f t="shared" si="29"/>
        <v>1162.92</v>
      </c>
      <c r="DI143">
        <f t="shared" si="30"/>
        <v>0</v>
      </c>
      <c r="DJ143">
        <f>DG143</f>
        <v>1929.65</v>
      </c>
      <c r="DK143">
        <v>0</v>
      </c>
      <c r="DL143" t="s">
        <v>3</v>
      </c>
      <c r="DM143">
        <v>0</v>
      </c>
      <c r="DN143" t="s">
        <v>3</v>
      </c>
      <c r="DO143">
        <v>0</v>
      </c>
    </row>
    <row r="144" spans="1:119" x14ac:dyDescent="0.2">
      <c r="A144">
        <f>ROW(Source!A219)</f>
        <v>219</v>
      </c>
      <c r="B144">
        <v>63640748</v>
      </c>
      <c r="C144">
        <v>63408422</v>
      </c>
      <c r="D144">
        <v>63430355</v>
      </c>
      <c r="E144">
        <v>1</v>
      </c>
      <c r="F144">
        <v>1</v>
      </c>
      <c r="G144">
        <v>16536011</v>
      </c>
      <c r="H144">
        <v>3</v>
      </c>
      <c r="I144" t="s">
        <v>322</v>
      </c>
      <c r="J144" t="s">
        <v>323</v>
      </c>
      <c r="K144" t="s">
        <v>324</v>
      </c>
      <c r="L144">
        <v>1346</v>
      </c>
      <c r="N144">
        <v>1009</v>
      </c>
      <c r="O144" t="s">
        <v>317</v>
      </c>
      <c r="P144" t="s">
        <v>317</v>
      </c>
      <c r="Q144">
        <v>1</v>
      </c>
      <c r="W144">
        <v>0</v>
      </c>
      <c r="X144">
        <v>2000218418</v>
      </c>
      <c r="Y144">
        <f t="shared" si="31"/>
        <v>0.05</v>
      </c>
      <c r="AA144">
        <v>29.6</v>
      </c>
      <c r="AB144">
        <v>0</v>
      </c>
      <c r="AC144">
        <v>0</v>
      </c>
      <c r="AD144">
        <v>0</v>
      </c>
      <c r="AE144">
        <v>29.6</v>
      </c>
      <c r="AF144">
        <v>0</v>
      </c>
      <c r="AG144">
        <v>0</v>
      </c>
      <c r="AH144">
        <v>0</v>
      </c>
      <c r="AI144">
        <v>1</v>
      </c>
      <c r="AJ144">
        <v>1</v>
      </c>
      <c r="AK144">
        <v>1</v>
      </c>
      <c r="AL144">
        <v>1</v>
      </c>
      <c r="AM144">
        <v>-2</v>
      </c>
      <c r="AN144">
        <v>0</v>
      </c>
      <c r="AO144">
        <v>1</v>
      </c>
      <c r="AP144">
        <v>1</v>
      </c>
      <c r="AQ144">
        <v>0</v>
      </c>
      <c r="AR144">
        <v>0</v>
      </c>
      <c r="AS144" t="s">
        <v>3</v>
      </c>
      <c r="AT144">
        <v>0.05</v>
      </c>
      <c r="AU144" t="s">
        <v>3</v>
      </c>
      <c r="AV144">
        <v>0</v>
      </c>
      <c r="AW144">
        <v>2</v>
      </c>
      <c r="AX144">
        <v>63640908</v>
      </c>
      <c r="AY144">
        <v>1</v>
      </c>
      <c r="AZ144">
        <v>0</v>
      </c>
      <c r="BA144">
        <v>144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V144">
        <v>0</v>
      </c>
      <c r="CW144">
        <v>0</v>
      </c>
      <c r="CX144">
        <f>ROUND(Y144*Source!I219,9)</f>
        <v>0.2</v>
      </c>
      <c r="CY144">
        <f>AA144</f>
        <v>29.6</v>
      </c>
      <c r="CZ144">
        <f>AE144</f>
        <v>29.6</v>
      </c>
      <c r="DA144">
        <f>AI144</f>
        <v>1</v>
      </c>
      <c r="DB144">
        <f t="shared" si="32"/>
        <v>1.48</v>
      </c>
      <c r="DC144">
        <f t="shared" si="33"/>
        <v>0</v>
      </c>
      <c r="DD144" t="s">
        <v>3</v>
      </c>
      <c r="DE144" t="s">
        <v>3</v>
      </c>
      <c r="DF144">
        <f t="shared" si="27"/>
        <v>5.92</v>
      </c>
      <c r="DG144">
        <f t="shared" si="28"/>
        <v>0</v>
      </c>
      <c r="DH144">
        <f t="shared" si="29"/>
        <v>0</v>
      </c>
      <c r="DI144">
        <f t="shared" si="30"/>
        <v>0</v>
      </c>
      <c r="DJ144">
        <f>DF144</f>
        <v>5.92</v>
      </c>
      <c r="DK144">
        <v>0</v>
      </c>
      <c r="DL144" t="s">
        <v>3</v>
      </c>
      <c r="DM144">
        <v>0</v>
      </c>
      <c r="DN144" t="s">
        <v>3</v>
      </c>
      <c r="DO144">
        <v>0</v>
      </c>
    </row>
    <row r="145" spans="1:119" x14ac:dyDescent="0.2">
      <c r="A145">
        <f>ROW(Source!A219)</f>
        <v>219</v>
      </c>
      <c r="B145">
        <v>63640748</v>
      </c>
      <c r="C145">
        <v>63408422</v>
      </c>
      <c r="D145">
        <v>63428815</v>
      </c>
      <c r="E145">
        <v>1</v>
      </c>
      <c r="F145">
        <v>1</v>
      </c>
      <c r="G145">
        <v>16536011</v>
      </c>
      <c r="H145">
        <v>3</v>
      </c>
      <c r="I145" t="s">
        <v>358</v>
      </c>
      <c r="J145" t="s">
        <v>359</v>
      </c>
      <c r="K145" t="s">
        <v>360</v>
      </c>
      <c r="L145">
        <v>1348</v>
      </c>
      <c r="N145">
        <v>1009</v>
      </c>
      <c r="O145" t="s">
        <v>361</v>
      </c>
      <c r="P145" t="s">
        <v>361</v>
      </c>
      <c r="Q145">
        <v>1000</v>
      </c>
      <c r="W145">
        <v>0</v>
      </c>
      <c r="X145">
        <v>-1007646424</v>
      </c>
      <c r="Y145">
        <f t="shared" si="31"/>
        <v>5.0000000000000002E-5</v>
      </c>
      <c r="AA145">
        <v>127502.2</v>
      </c>
      <c r="AB145">
        <v>0</v>
      </c>
      <c r="AC145">
        <v>0</v>
      </c>
      <c r="AD145">
        <v>0</v>
      </c>
      <c r="AE145">
        <v>127502.2</v>
      </c>
      <c r="AF145">
        <v>0</v>
      </c>
      <c r="AG145">
        <v>0</v>
      </c>
      <c r="AH145">
        <v>0</v>
      </c>
      <c r="AI145">
        <v>1</v>
      </c>
      <c r="AJ145">
        <v>1</v>
      </c>
      <c r="AK145">
        <v>1</v>
      </c>
      <c r="AL145">
        <v>1</v>
      </c>
      <c r="AM145">
        <v>-2</v>
      </c>
      <c r="AN145">
        <v>0</v>
      </c>
      <c r="AO145">
        <v>1</v>
      </c>
      <c r="AP145">
        <v>1</v>
      </c>
      <c r="AQ145">
        <v>0</v>
      </c>
      <c r="AR145">
        <v>0</v>
      </c>
      <c r="AS145" t="s">
        <v>3</v>
      </c>
      <c r="AT145">
        <v>5.0000000000000002E-5</v>
      </c>
      <c r="AU145" t="s">
        <v>3</v>
      </c>
      <c r="AV145">
        <v>0</v>
      </c>
      <c r="AW145">
        <v>2</v>
      </c>
      <c r="AX145">
        <v>63640909</v>
      </c>
      <c r="AY145">
        <v>1</v>
      </c>
      <c r="AZ145">
        <v>0</v>
      </c>
      <c r="BA145">
        <v>145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V145">
        <v>0</v>
      </c>
      <c r="CW145">
        <v>0</v>
      </c>
      <c r="CX145">
        <f>ROUND(Y145*Source!I219,9)</f>
        <v>2.0000000000000001E-4</v>
      </c>
      <c r="CY145">
        <f>AA145</f>
        <v>127502.2</v>
      </c>
      <c r="CZ145">
        <f>AE145</f>
        <v>127502.2</v>
      </c>
      <c r="DA145">
        <f>AI145</f>
        <v>1</v>
      </c>
      <c r="DB145">
        <f t="shared" si="32"/>
        <v>6.38</v>
      </c>
      <c r="DC145">
        <f t="shared" si="33"/>
        <v>0</v>
      </c>
      <c r="DD145" t="s">
        <v>3</v>
      </c>
      <c r="DE145" t="s">
        <v>3</v>
      </c>
      <c r="DF145">
        <f t="shared" si="27"/>
        <v>25.5</v>
      </c>
      <c r="DG145">
        <f t="shared" si="28"/>
        <v>0</v>
      </c>
      <c r="DH145">
        <f t="shared" si="29"/>
        <v>0</v>
      </c>
      <c r="DI145">
        <f t="shared" si="30"/>
        <v>0</v>
      </c>
      <c r="DJ145">
        <f>DF145</f>
        <v>25.5</v>
      </c>
      <c r="DK145">
        <v>0</v>
      </c>
      <c r="DL145" t="s">
        <v>3</v>
      </c>
      <c r="DM145">
        <v>0</v>
      </c>
      <c r="DN145" t="s">
        <v>3</v>
      </c>
      <c r="DO145">
        <v>0</v>
      </c>
    </row>
    <row r="146" spans="1:119" x14ac:dyDescent="0.2">
      <c r="A146">
        <f>ROW(Source!A219)</f>
        <v>219</v>
      </c>
      <c r="B146">
        <v>63640748</v>
      </c>
      <c r="C146">
        <v>63408422</v>
      </c>
      <c r="D146">
        <v>63428825</v>
      </c>
      <c r="E146">
        <v>1</v>
      </c>
      <c r="F146">
        <v>1</v>
      </c>
      <c r="G146">
        <v>16536011</v>
      </c>
      <c r="H146">
        <v>3</v>
      </c>
      <c r="I146" t="s">
        <v>362</v>
      </c>
      <c r="J146" t="s">
        <v>363</v>
      </c>
      <c r="K146" t="s">
        <v>364</v>
      </c>
      <c r="L146">
        <v>1346</v>
      </c>
      <c r="N146">
        <v>1009</v>
      </c>
      <c r="O146" t="s">
        <v>317</v>
      </c>
      <c r="P146" t="s">
        <v>317</v>
      </c>
      <c r="Q146">
        <v>1</v>
      </c>
      <c r="W146">
        <v>0</v>
      </c>
      <c r="X146">
        <v>-1299319634</v>
      </c>
      <c r="Y146">
        <f t="shared" si="31"/>
        <v>0.05</v>
      </c>
      <c r="AA146">
        <v>247.21</v>
      </c>
      <c r="AB146">
        <v>0</v>
      </c>
      <c r="AC146">
        <v>0</v>
      </c>
      <c r="AD146">
        <v>0</v>
      </c>
      <c r="AE146">
        <v>247.21</v>
      </c>
      <c r="AF146">
        <v>0</v>
      </c>
      <c r="AG146">
        <v>0</v>
      </c>
      <c r="AH146">
        <v>0</v>
      </c>
      <c r="AI146">
        <v>1</v>
      </c>
      <c r="AJ146">
        <v>1</v>
      </c>
      <c r="AK146">
        <v>1</v>
      </c>
      <c r="AL146">
        <v>1</v>
      </c>
      <c r="AM146">
        <v>-2</v>
      </c>
      <c r="AN146">
        <v>0</v>
      </c>
      <c r="AO146">
        <v>1</v>
      </c>
      <c r="AP146">
        <v>1</v>
      </c>
      <c r="AQ146">
        <v>0</v>
      </c>
      <c r="AR146">
        <v>0</v>
      </c>
      <c r="AS146" t="s">
        <v>3</v>
      </c>
      <c r="AT146">
        <v>0.05</v>
      </c>
      <c r="AU146" t="s">
        <v>3</v>
      </c>
      <c r="AV146">
        <v>0</v>
      </c>
      <c r="AW146">
        <v>2</v>
      </c>
      <c r="AX146">
        <v>63640910</v>
      </c>
      <c r="AY146">
        <v>1</v>
      </c>
      <c r="AZ146">
        <v>0</v>
      </c>
      <c r="BA146">
        <v>146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V146">
        <v>0</v>
      </c>
      <c r="CW146">
        <v>0</v>
      </c>
      <c r="CX146">
        <f>ROUND(Y146*Source!I219,9)</f>
        <v>0.2</v>
      </c>
      <c r="CY146">
        <f>AA146</f>
        <v>247.21</v>
      </c>
      <c r="CZ146">
        <f>AE146</f>
        <v>247.21</v>
      </c>
      <c r="DA146">
        <f>AI146</f>
        <v>1</v>
      </c>
      <c r="DB146">
        <f t="shared" si="32"/>
        <v>12.36</v>
      </c>
      <c r="DC146">
        <f t="shared" si="33"/>
        <v>0</v>
      </c>
      <c r="DD146" t="s">
        <v>3</v>
      </c>
      <c r="DE146" t="s">
        <v>3</v>
      </c>
      <c r="DF146">
        <f t="shared" si="27"/>
        <v>49.44</v>
      </c>
      <c r="DG146">
        <f t="shared" si="28"/>
        <v>0</v>
      </c>
      <c r="DH146">
        <f t="shared" si="29"/>
        <v>0</v>
      </c>
      <c r="DI146">
        <f t="shared" si="30"/>
        <v>0</v>
      </c>
      <c r="DJ146">
        <f>DF146</f>
        <v>49.44</v>
      </c>
      <c r="DK146">
        <v>0</v>
      </c>
      <c r="DL146" t="s">
        <v>3</v>
      </c>
      <c r="DM146">
        <v>0</v>
      </c>
      <c r="DN146" t="s">
        <v>3</v>
      </c>
      <c r="DO146">
        <v>0</v>
      </c>
    </row>
    <row r="147" spans="1:119" x14ac:dyDescent="0.2">
      <c r="A147">
        <f>ROW(Source!A220)</f>
        <v>220</v>
      </c>
      <c r="B147">
        <v>63640748</v>
      </c>
      <c r="C147">
        <v>63408423</v>
      </c>
      <c r="D147">
        <v>63426486</v>
      </c>
      <c r="E147">
        <v>16536011</v>
      </c>
      <c r="F147">
        <v>1</v>
      </c>
      <c r="G147">
        <v>16536011</v>
      </c>
      <c r="H147">
        <v>1</v>
      </c>
      <c r="I147" t="s">
        <v>311</v>
      </c>
      <c r="J147" t="s">
        <v>3</v>
      </c>
      <c r="K147" t="s">
        <v>312</v>
      </c>
      <c r="L147">
        <v>1191</v>
      </c>
      <c r="N147">
        <v>1013</v>
      </c>
      <c r="O147" t="s">
        <v>313</v>
      </c>
      <c r="P147" t="s">
        <v>313</v>
      </c>
      <c r="Q147">
        <v>1</v>
      </c>
      <c r="W147">
        <v>0</v>
      </c>
      <c r="X147">
        <v>476480486</v>
      </c>
      <c r="Y147">
        <f t="shared" si="31"/>
        <v>0.85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1</v>
      </c>
      <c r="AJ147">
        <v>1</v>
      </c>
      <c r="AK147">
        <v>1</v>
      </c>
      <c r="AL147">
        <v>1</v>
      </c>
      <c r="AM147">
        <v>-2</v>
      </c>
      <c r="AN147">
        <v>0</v>
      </c>
      <c r="AO147">
        <v>1</v>
      </c>
      <c r="AP147">
        <v>1</v>
      </c>
      <c r="AQ147">
        <v>0</v>
      </c>
      <c r="AR147">
        <v>0</v>
      </c>
      <c r="AS147" t="s">
        <v>3</v>
      </c>
      <c r="AT147">
        <v>0.85</v>
      </c>
      <c r="AU147" t="s">
        <v>3</v>
      </c>
      <c r="AV147">
        <v>1</v>
      </c>
      <c r="AW147">
        <v>2</v>
      </c>
      <c r="AX147">
        <v>63640911</v>
      </c>
      <c r="AY147">
        <v>1</v>
      </c>
      <c r="AZ147">
        <v>0</v>
      </c>
      <c r="BA147">
        <v>147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U147">
        <f>ROUND(AT147*Source!I220*AH147*AL147,2)</f>
        <v>0</v>
      </c>
      <c r="CV147">
        <f>ROUND(Y147*Source!I220,9)</f>
        <v>4.25</v>
      </c>
      <c r="CW147">
        <v>0</v>
      </c>
      <c r="CX147">
        <f>ROUND(Y147*Source!I220,9)</f>
        <v>4.25</v>
      </c>
      <c r="CY147">
        <f>AD147</f>
        <v>0</v>
      </c>
      <c r="CZ147">
        <f>AH147</f>
        <v>0</v>
      </c>
      <c r="DA147">
        <f>AL147</f>
        <v>1</v>
      </c>
      <c r="DB147">
        <f t="shared" si="32"/>
        <v>0</v>
      </c>
      <c r="DC147">
        <f t="shared" si="33"/>
        <v>0</v>
      </c>
      <c r="DD147" t="s">
        <v>3</v>
      </c>
      <c r="DE147" t="s">
        <v>3</v>
      </c>
      <c r="DF147">
        <f t="shared" si="27"/>
        <v>0</v>
      </c>
      <c r="DG147">
        <f t="shared" si="28"/>
        <v>0</v>
      </c>
      <c r="DH147">
        <f t="shared" si="29"/>
        <v>0</v>
      </c>
      <c r="DI147">
        <f t="shared" si="30"/>
        <v>0</v>
      </c>
      <c r="DJ147">
        <f>DI147</f>
        <v>0</v>
      </c>
      <c r="DK147">
        <v>0</v>
      </c>
      <c r="DL147" t="s">
        <v>3</v>
      </c>
      <c r="DM147">
        <v>0</v>
      </c>
      <c r="DN147" t="s">
        <v>3</v>
      </c>
      <c r="DO147">
        <v>0</v>
      </c>
    </row>
    <row r="148" spans="1:119" x14ac:dyDescent="0.2">
      <c r="A148">
        <f>ROW(Source!A220)</f>
        <v>220</v>
      </c>
      <c r="B148">
        <v>63640748</v>
      </c>
      <c r="C148">
        <v>63408423</v>
      </c>
      <c r="D148">
        <v>63428422</v>
      </c>
      <c r="E148">
        <v>1</v>
      </c>
      <c r="F148">
        <v>1</v>
      </c>
      <c r="G148">
        <v>16536011</v>
      </c>
      <c r="H148">
        <v>2</v>
      </c>
      <c r="I148" t="s">
        <v>325</v>
      </c>
      <c r="J148" t="s">
        <v>326</v>
      </c>
      <c r="K148" t="s">
        <v>327</v>
      </c>
      <c r="L148">
        <v>1368</v>
      </c>
      <c r="N148">
        <v>1011</v>
      </c>
      <c r="O148" t="s">
        <v>328</v>
      </c>
      <c r="P148" t="s">
        <v>328</v>
      </c>
      <c r="Q148">
        <v>1</v>
      </c>
      <c r="W148">
        <v>0</v>
      </c>
      <c r="X148">
        <v>1070972692</v>
      </c>
      <c r="Y148">
        <f t="shared" si="31"/>
        <v>0.35</v>
      </c>
      <c r="AA148">
        <v>0</v>
      </c>
      <c r="AB148">
        <v>1378.32</v>
      </c>
      <c r="AC148">
        <v>830.66</v>
      </c>
      <c r="AD148">
        <v>0</v>
      </c>
      <c r="AE148">
        <v>0</v>
      </c>
      <c r="AF148">
        <v>1378.32</v>
      </c>
      <c r="AG148">
        <v>830.66</v>
      </c>
      <c r="AH148">
        <v>0</v>
      </c>
      <c r="AI148">
        <v>1</v>
      </c>
      <c r="AJ148">
        <v>1</v>
      </c>
      <c r="AK148">
        <v>1</v>
      </c>
      <c r="AL148">
        <v>1</v>
      </c>
      <c r="AM148">
        <v>-2</v>
      </c>
      <c r="AN148">
        <v>0</v>
      </c>
      <c r="AO148">
        <v>1</v>
      </c>
      <c r="AP148">
        <v>1</v>
      </c>
      <c r="AQ148">
        <v>0</v>
      </c>
      <c r="AR148">
        <v>0</v>
      </c>
      <c r="AS148" t="s">
        <v>3</v>
      </c>
      <c r="AT148">
        <v>0.35</v>
      </c>
      <c r="AU148" t="s">
        <v>3</v>
      </c>
      <c r="AV148">
        <v>0</v>
      </c>
      <c r="AW148">
        <v>2</v>
      </c>
      <c r="AX148">
        <v>63640912</v>
      </c>
      <c r="AY148">
        <v>1</v>
      </c>
      <c r="AZ148">
        <v>0</v>
      </c>
      <c r="BA148">
        <v>148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V148">
        <v>0</v>
      </c>
      <c r="CW148">
        <f>ROUND(Y148*Source!I220*DO148,9)</f>
        <v>0</v>
      </c>
      <c r="CX148">
        <f>ROUND(Y148*Source!I220,9)</f>
        <v>1.75</v>
      </c>
      <c r="CY148">
        <f>AB148</f>
        <v>1378.32</v>
      </c>
      <c r="CZ148">
        <f>AF148</f>
        <v>1378.32</v>
      </c>
      <c r="DA148">
        <f>AJ148</f>
        <v>1</v>
      </c>
      <c r="DB148">
        <f t="shared" si="32"/>
        <v>482.41</v>
      </c>
      <c r="DC148">
        <f t="shared" si="33"/>
        <v>290.73</v>
      </c>
      <c r="DD148" t="s">
        <v>3</v>
      </c>
      <c r="DE148" t="s">
        <v>3</v>
      </c>
      <c r="DF148">
        <f t="shared" si="27"/>
        <v>0</v>
      </c>
      <c r="DG148">
        <f t="shared" si="28"/>
        <v>2412.06</v>
      </c>
      <c r="DH148">
        <f t="shared" si="29"/>
        <v>1453.66</v>
      </c>
      <c r="DI148">
        <f t="shared" si="30"/>
        <v>0</v>
      </c>
      <c r="DJ148">
        <f>DG148</f>
        <v>2412.06</v>
      </c>
      <c r="DK148">
        <v>0</v>
      </c>
      <c r="DL148" t="s">
        <v>3</v>
      </c>
      <c r="DM148">
        <v>0</v>
      </c>
      <c r="DN148" t="s">
        <v>3</v>
      </c>
      <c r="DO148">
        <v>0</v>
      </c>
    </row>
    <row r="149" spans="1:119" x14ac:dyDescent="0.2">
      <c r="A149">
        <f>ROW(Source!A220)</f>
        <v>220</v>
      </c>
      <c r="B149">
        <v>63640748</v>
      </c>
      <c r="C149">
        <v>63408423</v>
      </c>
      <c r="D149">
        <v>63430355</v>
      </c>
      <c r="E149">
        <v>1</v>
      </c>
      <c r="F149">
        <v>1</v>
      </c>
      <c r="G149">
        <v>16536011</v>
      </c>
      <c r="H149">
        <v>3</v>
      </c>
      <c r="I149" t="s">
        <v>322</v>
      </c>
      <c r="J149" t="s">
        <v>323</v>
      </c>
      <c r="K149" t="s">
        <v>324</v>
      </c>
      <c r="L149">
        <v>1346</v>
      </c>
      <c r="N149">
        <v>1009</v>
      </c>
      <c r="O149" t="s">
        <v>317</v>
      </c>
      <c r="P149" t="s">
        <v>317</v>
      </c>
      <c r="Q149">
        <v>1</v>
      </c>
      <c r="W149">
        <v>0</v>
      </c>
      <c r="X149">
        <v>2000218418</v>
      </c>
      <c r="Y149">
        <f t="shared" si="31"/>
        <v>0.05</v>
      </c>
      <c r="AA149">
        <v>29.6</v>
      </c>
      <c r="AB149">
        <v>0</v>
      </c>
      <c r="AC149">
        <v>0</v>
      </c>
      <c r="AD149">
        <v>0</v>
      </c>
      <c r="AE149">
        <v>29.6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1</v>
      </c>
      <c r="AL149">
        <v>1</v>
      </c>
      <c r="AM149">
        <v>-2</v>
      </c>
      <c r="AN149">
        <v>0</v>
      </c>
      <c r="AO149">
        <v>1</v>
      </c>
      <c r="AP149">
        <v>1</v>
      </c>
      <c r="AQ149">
        <v>0</v>
      </c>
      <c r="AR149">
        <v>0</v>
      </c>
      <c r="AS149" t="s">
        <v>3</v>
      </c>
      <c r="AT149">
        <v>0.05</v>
      </c>
      <c r="AU149" t="s">
        <v>3</v>
      </c>
      <c r="AV149">
        <v>0</v>
      </c>
      <c r="AW149">
        <v>2</v>
      </c>
      <c r="AX149">
        <v>63640913</v>
      </c>
      <c r="AY149">
        <v>1</v>
      </c>
      <c r="AZ149">
        <v>0</v>
      </c>
      <c r="BA149">
        <v>149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V149">
        <v>0</v>
      </c>
      <c r="CW149">
        <v>0</v>
      </c>
      <c r="CX149">
        <f>ROUND(Y149*Source!I220,9)</f>
        <v>0.25</v>
      </c>
      <c r="CY149">
        <f>AA149</f>
        <v>29.6</v>
      </c>
      <c r="CZ149">
        <f>AE149</f>
        <v>29.6</v>
      </c>
      <c r="DA149">
        <f>AI149</f>
        <v>1</v>
      </c>
      <c r="DB149">
        <f t="shared" si="32"/>
        <v>1.48</v>
      </c>
      <c r="DC149">
        <f t="shared" si="33"/>
        <v>0</v>
      </c>
      <c r="DD149" t="s">
        <v>3</v>
      </c>
      <c r="DE149" t="s">
        <v>3</v>
      </c>
      <c r="DF149">
        <f t="shared" si="27"/>
        <v>7.4</v>
      </c>
      <c r="DG149">
        <f t="shared" si="28"/>
        <v>0</v>
      </c>
      <c r="DH149">
        <f t="shared" si="29"/>
        <v>0</v>
      </c>
      <c r="DI149">
        <f t="shared" si="30"/>
        <v>0</v>
      </c>
      <c r="DJ149">
        <f>DF149</f>
        <v>7.4</v>
      </c>
      <c r="DK149">
        <v>0</v>
      </c>
      <c r="DL149" t="s">
        <v>3</v>
      </c>
      <c r="DM149">
        <v>0</v>
      </c>
      <c r="DN149" t="s">
        <v>3</v>
      </c>
      <c r="DO149">
        <v>0</v>
      </c>
    </row>
    <row r="150" spans="1:119" x14ac:dyDescent="0.2">
      <c r="A150">
        <f>ROW(Source!A220)</f>
        <v>220</v>
      </c>
      <c r="B150">
        <v>63640748</v>
      </c>
      <c r="C150">
        <v>63408423</v>
      </c>
      <c r="D150">
        <v>63428815</v>
      </c>
      <c r="E150">
        <v>1</v>
      </c>
      <c r="F150">
        <v>1</v>
      </c>
      <c r="G150">
        <v>16536011</v>
      </c>
      <c r="H150">
        <v>3</v>
      </c>
      <c r="I150" t="s">
        <v>358</v>
      </c>
      <c r="J150" t="s">
        <v>359</v>
      </c>
      <c r="K150" t="s">
        <v>360</v>
      </c>
      <c r="L150">
        <v>1348</v>
      </c>
      <c r="N150">
        <v>1009</v>
      </c>
      <c r="O150" t="s">
        <v>361</v>
      </c>
      <c r="P150" t="s">
        <v>361</v>
      </c>
      <c r="Q150">
        <v>1000</v>
      </c>
      <c r="W150">
        <v>0</v>
      </c>
      <c r="X150">
        <v>-1007646424</v>
      </c>
      <c r="Y150">
        <f t="shared" si="31"/>
        <v>5.0000000000000002E-5</v>
      </c>
      <c r="AA150">
        <v>127502.2</v>
      </c>
      <c r="AB150">
        <v>0</v>
      </c>
      <c r="AC150">
        <v>0</v>
      </c>
      <c r="AD150">
        <v>0</v>
      </c>
      <c r="AE150">
        <v>127502.2</v>
      </c>
      <c r="AF150">
        <v>0</v>
      </c>
      <c r="AG150">
        <v>0</v>
      </c>
      <c r="AH150">
        <v>0</v>
      </c>
      <c r="AI150">
        <v>1</v>
      </c>
      <c r="AJ150">
        <v>1</v>
      </c>
      <c r="AK150">
        <v>1</v>
      </c>
      <c r="AL150">
        <v>1</v>
      </c>
      <c r="AM150">
        <v>-2</v>
      </c>
      <c r="AN150">
        <v>0</v>
      </c>
      <c r="AO150">
        <v>1</v>
      </c>
      <c r="AP150">
        <v>1</v>
      </c>
      <c r="AQ150">
        <v>0</v>
      </c>
      <c r="AR150">
        <v>0</v>
      </c>
      <c r="AS150" t="s">
        <v>3</v>
      </c>
      <c r="AT150">
        <v>5.0000000000000002E-5</v>
      </c>
      <c r="AU150" t="s">
        <v>3</v>
      </c>
      <c r="AV150">
        <v>0</v>
      </c>
      <c r="AW150">
        <v>2</v>
      </c>
      <c r="AX150">
        <v>63640914</v>
      </c>
      <c r="AY150">
        <v>1</v>
      </c>
      <c r="AZ150">
        <v>0</v>
      </c>
      <c r="BA150">
        <v>150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V150">
        <v>0</v>
      </c>
      <c r="CW150">
        <v>0</v>
      </c>
      <c r="CX150">
        <f>ROUND(Y150*Source!I220,9)</f>
        <v>2.5000000000000001E-4</v>
      </c>
      <c r="CY150">
        <f>AA150</f>
        <v>127502.2</v>
      </c>
      <c r="CZ150">
        <f>AE150</f>
        <v>127502.2</v>
      </c>
      <c r="DA150">
        <f>AI150</f>
        <v>1</v>
      </c>
      <c r="DB150">
        <f t="shared" si="32"/>
        <v>6.38</v>
      </c>
      <c r="DC150">
        <f t="shared" si="33"/>
        <v>0</v>
      </c>
      <c r="DD150" t="s">
        <v>3</v>
      </c>
      <c r="DE150" t="s">
        <v>3</v>
      </c>
      <c r="DF150">
        <f t="shared" si="27"/>
        <v>31.88</v>
      </c>
      <c r="DG150">
        <f t="shared" si="28"/>
        <v>0</v>
      </c>
      <c r="DH150">
        <f t="shared" si="29"/>
        <v>0</v>
      </c>
      <c r="DI150">
        <f t="shared" si="30"/>
        <v>0</v>
      </c>
      <c r="DJ150">
        <f>DF150</f>
        <v>31.88</v>
      </c>
      <c r="DK150">
        <v>0</v>
      </c>
      <c r="DL150" t="s">
        <v>3</v>
      </c>
      <c r="DM150">
        <v>0</v>
      </c>
      <c r="DN150" t="s">
        <v>3</v>
      </c>
      <c r="DO150">
        <v>0</v>
      </c>
    </row>
    <row r="151" spans="1:119" x14ac:dyDescent="0.2">
      <c r="A151">
        <f>ROW(Source!A220)</f>
        <v>220</v>
      </c>
      <c r="B151">
        <v>63640748</v>
      </c>
      <c r="C151">
        <v>63408423</v>
      </c>
      <c r="D151">
        <v>63428825</v>
      </c>
      <c r="E151">
        <v>1</v>
      </c>
      <c r="F151">
        <v>1</v>
      </c>
      <c r="G151">
        <v>16536011</v>
      </c>
      <c r="H151">
        <v>3</v>
      </c>
      <c r="I151" t="s">
        <v>362</v>
      </c>
      <c r="J151" t="s">
        <v>363</v>
      </c>
      <c r="K151" t="s">
        <v>364</v>
      </c>
      <c r="L151">
        <v>1346</v>
      </c>
      <c r="N151">
        <v>1009</v>
      </c>
      <c r="O151" t="s">
        <v>317</v>
      </c>
      <c r="P151" t="s">
        <v>317</v>
      </c>
      <c r="Q151">
        <v>1</v>
      </c>
      <c r="W151">
        <v>0</v>
      </c>
      <c r="X151">
        <v>-1299319634</v>
      </c>
      <c r="Y151">
        <f t="shared" si="31"/>
        <v>0.05</v>
      </c>
      <c r="AA151">
        <v>247.21</v>
      </c>
      <c r="AB151">
        <v>0</v>
      </c>
      <c r="AC151">
        <v>0</v>
      </c>
      <c r="AD151">
        <v>0</v>
      </c>
      <c r="AE151">
        <v>247.21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M151">
        <v>-2</v>
      </c>
      <c r="AN151">
        <v>0</v>
      </c>
      <c r="AO151">
        <v>1</v>
      </c>
      <c r="AP151">
        <v>1</v>
      </c>
      <c r="AQ151">
        <v>0</v>
      </c>
      <c r="AR151">
        <v>0</v>
      </c>
      <c r="AS151" t="s">
        <v>3</v>
      </c>
      <c r="AT151">
        <v>0.05</v>
      </c>
      <c r="AU151" t="s">
        <v>3</v>
      </c>
      <c r="AV151">
        <v>0</v>
      </c>
      <c r="AW151">
        <v>2</v>
      </c>
      <c r="AX151">
        <v>63640915</v>
      </c>
      <c r="AY151">
        <v>1</v>
      </c>
      <c r="AZ151">
        <v>0</v>
      </c>
      <c r="BA151">
        <v>151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V151">
        <v>0</v>
      </c>
      <c r="CW151">
        <v>0</v>
      </c>
      <c r="CX151">
        <f>ROUND(Y151*Source!I220,9)</f>
        <v>0.25</v>
      </c>
      <c r="CY151">
        <f>AA151</f>
        <v>247.21</v>
      </c>
      <c r="CZ151">
        <f>AE151</f>
        <v>247.21</v>
      </c>
      <c r="DA151">
        <f>AI151</f>
        <v>1</v>
      </c>
      <c r="DB151">
        <f t="shared" si="32"/>
        <v>12.36</v>
      </c>
      <c r="DC151">
        <f t="shared" si="33"/>
        <v>0</v>
      </c>
      <c r="DD151" t="s">
        <v>3</v>
      </c>
      <c r="DE151" t="s">
        <v>3</v>
      </c>
      <c r="DF151">
        <f t="shared" si="27"/>
        <v>61.8</v>
      </c>
      <c r="DG151">
        <f t="shared" si="28"/>
        <v>0</v>
      </c>
      <c r="DH151">
        <f t="shared" si="29"/>
        <v>0</v>
      </c>
      <c r="DI151">
        <f t="shared" si="30"/>
        <v>0</v>
      </c>
      <c r="DJ151">
        <f>DF151</f>
        <v>61.8</v>
      </c>
      <c r="DK151">
        <v>0</v>
      </c>
      <c r="DL151" t="s">
        <v>3</v>
      </c>
      <c r="DM151">
        <v>0</v>
      </c>
      <c r="DN151" t="s">
        <v>3</v>
      </c>
      <c r="DO151">
        <v>0</v>
      </c>
    </row>
    <row r="152" spans="1:119" x14ac:dyDescent="0.2">
      <c r="A152">
        <f>ROW(Source!A221)</f>
        <v>221</v>
      </c>
      <c r="B152">
        <v>63640748</v>
      </c>
      <c r="C152">
        <v>63408424</v>
      </c>
      <c r="D152">
        <v>63426486</v>
      </c>
      <c r="E152">
        <v>16536011</v>
      </c>
      <c r="F152">
        <v>1</v>
      </c>
      <c r="G152">
        <v>16536011</v>
      </c>
      <c r="H152">
        <v>1</v>
      </c>
      <c r="I152" t="s">
        <v>311</v>
      </c>
      <c r="J152" t="s">
        <v>3</v>
      </c>
      <c r="K152" t="s">
        <v>312</v>
      </c>
      <c r="L152">
        <v>1191</v>
      </c>
      <c r="N152">
        <v>1013</v>
      </c>
      <c r="O152" t="s">
        <v>313</v>
      </c>
      <c r="P152" t="s">
        <v>313</v>
      </c>
      <c r="Q152">
        <v>1</v>
      </c>
      <c r="W152">
        <v>0</v>
      </c>
      <c r="X152">
        <v>476480486</v>
      </c>
      <c r="Y152">
        <f t="shared" si="31"/>
        <v>0.16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1</v>
      </c>
      <c r="AK152">
        <v>1</v>
      </c>
      <c r="AL152">
        <v>1</v>
      </c>
      <c r="AM152">
        <v>-2</v>
      </c>
      <c r="AN152">
        <v>0</v>
      </c>
      <c r="AO152">
        <v>1</v>
      </c>
      <c r="AP152">
        <v>1</v>
      </c>
      <c r="AQ152">
        <v>0</v>
      </c>
      <c r="AR152">
        <v>0</v>
      </c>
      <c r="AS152" t="s">
        <v>3</v>
      </c>
      <c r="AT152">
        <v>0.16</v>
      </c>
      <c r="AU152" t="s">
        <v>3</v>
      </c>
      <c r="AV152">
        <v>1</v>
      </c>
      <c r="AW152">
        <v>2</v>
      </c>
      <c r="AX152">
        <v>63640916</v>
      </c>
      <c r="AY152">
        <v>1</v>
      </c>
      <c r="AZ152">
        <v>0</v>
      </c>
      <c r="BA152">
        <v>152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U152">
        <f>ROUND(AT152*Source!I221*AH152*AL152,2)</f>
        <v>0</v>
      </c>
      <c r="CV152">
        <f>ROUND(Y152*Source!I221,9)</f>
        <v>3.04</v>
      </c>
      <c r="CW152">
        <v>0</v>
      </c>
      <c r="CX152">
        <f>ROUND(Y152*Source!I221,9)</f>
        <v>3.04</v>
      </c>
      <c r="CY152">
        <f>AD152</f>
        <v>0</v>
      </c>
      <c r="CZ152">
        <f>AH152</f>
        <v>0</v>
      </c>
      <c r="DA152">
        <f>AL152</f>
        <v>1</v>
      </c>
      <c r="DB152">
        <f t="shared" si="32"/>
        <v>0</v>
      </c>
      <c r="DC152">
        <f t="shared" si="33"/>
        <v>0</v>
      </c>
      <c r="DD152" t="s">
        <v>3</v>
      </c>
      <c r="DE152" t="s">
        <v>3</v>
      </c>
      <c r="DF152">
        <f t="shared" si="27"/>
        <v>0</v>
      </c>
      <c r="DG152">
        <f t="shared" si="28"/>
        <v>0</v>
      </c>
      <c r="DH152">
        <f t="shared" si="29"/>
        <v>0</v>
      </c>
      <c r="DI152">
        <f t="shared" si="30"/>
        <v>0</v>
      </c>
      <c r="DJ152">
        <f>DI152</f>
        <v>0</v>
      </c>
      <c r="DK152">
        <v>0</v>
      </c>
      <c r="DL152" t="s">
        <v>3</v>
      </c>
      <c r="DM152">
        <v>0</v>
      </c>
      <c r="DN152" t="s">
        <v>3</v>
      </c>
      <c r="DO152">
        <v>0</v>
      </c>
    </row>
    <row r="153" spans="1:119" x14ac:dyDescent="0.2">
      <c r="A153">
        <f>ROW(Source!A221)</f>
        <v>221</v>
      </c>
      <c r="B153">
        <v>63640748</v>
      </c>
      <c r="C153">
        <v>63408424</v>
      </c>
      <c r="D153">
        <v>63430355</v>
      </c>
      <c r="E153">
        <v>1</v>
      </c>
      <c r="F153">
        <v>1</v>
      </c>
      <c r="G153">
        <v>16536011</v>
      </c>
      <c r="H153">
        <v>3</v>
      </c>
      <c r="I153" t="s">
        <v>322</v>
      </c>
      <c r="J153" t="s">
        <v>323</v>
      </c>
      <c r="K153" t="s">
        <v>324</v>
      </c>
      <c r="L153">
        <v>1346</v>
      </c>
      <c r="N153">
        <v>1009</v>
      </c>
      <c r="O153" t="s">
        <v>317</v>
      </c>
      <c r="P153" t="s">
        <v>317</v>
      </c>
      <c r="Q153">
        <v>1</v>
      </c>
      <c r="W153">
        <v>0</v>
      </c>
      <c r="X153">
        <v>2000218418</v>
      </c>
      <c r="Y153">
        <f t="shared" si="31"/>
        <v>2E-3</v>
      </c>
      <c r="AA153">
        <v>29.6</v>
      </c>
      <c r="AB153">
        <v>0</v>
      </c>
      <c r="AC153">
        <v>0</v>
      </c>
      <c r="AD153">
        <v>0</v>
      </c>
      <c r="AE153">
        <v>29.6</v>
      </c>
      <c r="AF153">
        <v>0</v>
      </c>
      <c r="AG153">
        <v>0</v>
      </c>
      <c r="AH153">
        <v>0</v>
      </c>
      <c r="AI153">
        <v>1</v>
      </c>
      <c r="AJ153">
        <v>1</v>
      </c>
      <c r="AK153">
        <v>1</v>
      </c>
      <c r="AL153">
        <v>1</v>
      </c>
      <c r="AM153">
        <v>-2</v>
      </c>
      <c r="AN153">
        <v>0</v>
      </c>
      <c r="AO153">
        <v>1</v>
      </c>
      <c r="AP153">
        <v>1</v>
      </c>
      <c r="AQ153">
        <v>0</v>
      </c>
      <c r="AR153">
        <v>0</v>
      </c>
      <c r="AS153" t="s">
        <v>3</v>
      </c>
      <c r="AT153">
        <v>2E-3</v>
      </c>
      <c r="AU153" t="s">
        <v>3</v>
      </c>
      <c r="AV153">
        <v>0</v>
      </c>
      <c r="AW153">
        <v>2</v>
      </c>
      <c r="AX153">
        <v>63640917</v>
      </c>
      <c r="AY153">
        <v>1</v>
      </c>
      <c r="AZ153">
        <v>0</v>
      </c>
      <c r="BA153">
        <v>153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V153">
        <v>0</v>
      </c>
      <c r="CW153">
        <v>0</v>
      </c>
      <c r="CX153">
        <f>ROUND(Y153*Source!I221,9)</f>
        <v>3.7999999999999999E-2</v>
      </c>
      <c r="CY153">
        <f>AA153</f>
        <v>29.6</v>
      </c>
      <c r="CZ153">
        <f>AE153</f>
        <v>29.6</v>
      </c>
      <c r="DA153">
        <f>AI153</f>
        <v>1</v>
      </c>
      <c r="DB153">
        <f t="shared" si="32"/>
        <v>0.06</v>
      </c>
      <c r="DC153">
        <f t="shared" si="33"/>
        <v>0</v>
      </c>
      <c r="DD153" t="s">
        <v>3</v>
      </c>
      <c r="DE153" t="s">
        <v>3</v>
      </c>
      <c r="DF153">
        <f t="shared" si="27"/>
        <v>1.1200000000000001</v>
      </c>
      <c r="DG153">
        <f t="shared" si="28"/>
        <v>0</v>
      </c>
      <c r="DH153">
        <f t="shared" si="29"/>
        <v>0</v>
      </c>
      <c r="DI153">
        <f t="shared" si="30"/>
        <v>0</v>
      </c>
      <c r="DJ153">
        <f>DF153</f>
        <v>1.1200000000000001</v>
      </c>
      <c r="DK153">
        <v>0</v>
      </c>
      <c r="DL153" t="s">
        <v>3</v>
      </c>
      <c r="DM153">
        <v>0</v>
      </c>
      <c r="DN153" t="s">
        <v>3</v>
      </c>
      <c r="DO153">
        <v>0</v>
      </c>
    </row>
    <row r="154" spans="1:119" x14ac:dyDescent="0.2">
      <c r="A154">
        <f>ROW(Source!A222)</f>
        <v>222</v>
      </c>
      <c r="B154">
        <v>63640748</v>
      </c>
      <c r="C154">
        <v>63408425</v>
      </c>
      <c r="D154">
        <v>63426486</v>
      </c>
      <c r="E154">
        <v>16536011</v>
      </c>
      <c r="F154">
        <v>1</v>
      </c>
      <c r="G154">
        <v>16536011</v>
      </c>
      <c r="H154">
        <v>1</v>
      </c>
      <c r="I154" t="s">
        <v>311</v>
      </c>
      <c r="J154" t="s">
        <v>3</v>
      </c>
      <c r="K154" t="s">
        <v>312</v>
      </c>
      <c r="L154">
        <v>1191</v>
      </c>
      <c r="N154">
        <v>1013</v>
      </c>
      <c r="O154" t="s">
        <v>313</v>
      </c>
      <c r="P154" t="s">
        <v>313</v>
      </c>
      <c r="Q154">
        <v>1</v>
      </c>
      <c r="W154">
        <v>0</v>
      </c>
      <c r="X154">
        <v>476480486</v>
      </c>
      <c r="Y154">
        <f t="shared" si="31"/>
        <v>0.32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1</v>
      </c>
      <c r="AL154">
        <v>1</v>
      </c>
      <c r="AM154">
        <v>-2</v>
      </c>
      <c r="AN154">
        <v>0</v>
      </c>
      <c r="AO154">
        <v>1</v>
      </c>
      <c r="AP154">
        <v>1</v>
      </c>
      <c r="AQ154">
        <v>0</v>
      </c>
      <c r="AR154">
        <v>0</v>
      </c>
      <c r="AS154" t="s">
        <v>3</v>
      </c>
      <c r="AT154">
        <v>0.32</v>
      </c>
      <c r="AU154" t="s">
        <v>3</v>
      </c>
      <c r="AV154">
        <v>1</v>
      </c>
      <c r="AW154">
        <v>2</v>
      </c>
      <c r="AX154">
        <v>63640918</v>
      </c>
      <c r="AY154">
        <v>1</v>
      </c>
      <c r="AZ154">
        <v>0</v>
      </c>
      <c r="BA154">
        <v>154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U154">
        <f>ROUND(AT154*Source!I222*AH154*AL154,2)</f>
        <v>0</v>
      </c>
      <c r="CV154">
        <f>ROUND(Y154*Source!I222,9)</f>
        <v>0.64</v>
      </c>
      <c r="CW154">
        <v>0</v>
      </c>
      <c r="CX154">
        <f>ROUND(Y154*Source!I222,9)</f>
        <v>0.64</v>
      </c>
      <c r="CY154">
        <f>AD154</f>
        <v>0</v>
      </c>
      <c r="CZ154">
        <f>AH154</f>
        <v>0</v>
      </c>
      <c r="DA154">
        <f>AL154</f>
        <v>1</v>
      </c>
      <c r="DB154">
        <f t="shared" si="32"/>
        <v>0</v>
      </c>
      <c r="DC154">
        <f t="shared" si="33"/>
        <v>0</v>
      </c>
      <c r="DD154" t="s">
        <v>3</v>
      </c>
      <c r="DE154" t="s">
        <v>3</v>
      </c>
      <c r="DF154">
        <f t="shared" si="27"/>
        <v>0</v>
      </c>
      <c r="DG154">
        <f t="shared" si="28"/>
        <v>0</v>
      </c>
      <c r="DH154">
        <f t="shared" si="29"/>
        <v>0</v>
      </c>
      <c r="DI154">
        <f t="shared" si="30"/>
        <v>0</v>
      </c>
      <c r="DJ154">
        <f>DI154</f>
        <v>0</v>
      </c>
      <c r="DK154">
        <v>0</v>
      </c>
      <c r="DL154" t="s">
        <v>3</v>
      </c>
      <c r="DM154">
        <v>0</v>
      </c>
      <c r="DN154" t="s">
        <v>3</v>
      </c>
      <c r="DO154">
        <v>0</v>
      </c>
    </row>
    <row r="155" spans="1:119" x14ac:dyDescent="0.2">
      <c r="A155">
        <f>ROW(Source!A222)</f>
        <v>222</v>
      </c>
      <c r="B155">
        <v>63640748</v>
      </c>
      <c r="C155">
        <v>63408425</v>
      </c>
      <c r="D155">
        <v>63428422</v>
      </c>
      <c r="E155">
        <v>1</v>
      </c>
      <c r="F155">
        <v>1</v>
      </c>
      <c r="G155">
        <v>16536011</v>
      </c>
      <c r="H155">
        <v>2</v>
      </c>
      <c r="I155" t="s">
        <v>325</v>
      </c>
      <c r="J155" t="s">
        <v>326</v>
      </c>
      <c r="K155" t="s">
        <v>327</v>
      </c>
      <c r="L155">
        <v>1368</v>
      </c>
      <c r="N155">
        <v>1011</v>
      </c>
      <c r="O155" t="s">
        <v>328</v>
      </c>
      <c r="P155" t="s">
        <v>328</v>
      </c>
      <c r="Q155">
        <v>1</v>
      </c>
      <c r="W155">
        <v>0</v>
      </c>
      <c r="X155">
        <v>1070972692</v>
      </c>
      <c r="Y155">
        <f t="shared" si="31"/>
        <v>0.08</v>
      </c>
      <c r="AA155">
        <v>0</v>
      </c>
      <c r="AB155">
        <v>1378.32</v>
      </c>
      <c r="AC155">
        <v>830.66</v>
      </c>
      <c r="AD155">
        <v>0</v>
      </c>
      <c r="AE155">
        <v>0</v>
      </c>
      <c r="AF155">
        <v>1378.32</v>
      </c>
      <c r="AG155">
        <v>830.66</v>
      </c>
      <c r="AH155">
        <v>0</v>
      </c>
      <c r="AI155">
        <v>1</v>
      </c>
      <c r="AJ155">
        <v>1</v>
      </c>
      <c r="AK155">
        <v>1</v>
      </c>
      <c r="AL155">
        <v>1</v>
      </c>
      <c r="AM155">
        <v>-2</v>
      </c>
      <c r="AN155">
        <v>0</v>
      </c>
      <c r="AO155">
        <v>1</v>
      </c>
      <c r="AP155">
        <v>1</v>
      </c>
      <c r="AQ155">
        <v>0</v>
      </c>
      <c r="AR155">
        <v>0</v>
      </c>
      <c r="AS155" t="s">
        <v>3</v>
      </c>
      <c r="AT155">
        <v>0.08</v>
      </c>
      <c r="AU155" t="s">
        <v>3</v>
      </c>
      <c r="AV155">
        <v>0</v>
      </c>
      <c r="AW155">
        <v>2</v>
      </c>
      <c r="AX155">
        <v>63640919</v>
      </c>
      <c r="AY155">
        <v>1</v>
      </c>
      <c r="AZ155">
        <v>0</v>
      </c>
      <c r="BA155">
        <v>155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V155">
        <v>0</v>
      </c>
      <c r="CW155">
        <f>ROUND(Y155*Source!I222*DO155,9)</f>
        <v>0</v>
      </c>
      <c r="CX155">
        <f>ROUND(Y155*Source!I222,9)</f>
        <v>0.16</v>
      </c>
      <c r="CY155">
        <f>AB155</f>
        <v>1378.32</v>
      </c>
      <c r="CZ155">
        <f>AF155</f>
        <v>1378.32</v>
      </c>
      <c r="DA155">
        <f>AJ155</f>
        <v>1</v>
      </c>
      <c r="DB155">
        <f t="shared" si="32"/>
        <v>110.27</v>
      </c>
      <c r="DC155">
        <f t="shared" si="33"/>
        <v>66.45</v>
      </c>
      <c r="DD155" t="s">
        <v>3</v>
      </c>
      <c r="DE155" t="s">
        <v>3</v>
      </c>
      <c r="DF155">
        <f t="shared" si="27"/>
        <v>0</v>
      </c>
      <c r="DG155">
        <f t="shared" si="28"/>
        <v>220.53</v>
      </c>
      <c r="DH155">
        <f t="shared" si="29"/>
        <v>132.91</v>
      </c>
      <c r="DI155">
        <f t="shared" si="30"/>
        <v>0</v>
      </c>
      <c r="DJ155">
        <f>DG155</f>
        <v>220.53</v>
      </c>
      <c r="DK155">
        <v>0</v>
      </c>
      <c r="DL155" t="s">
        <v>3</v>
      </c>
      <c r="DM155">
        <v>0</v>
      </c>
      <c r="DN155" t="s">
        <v>3</v>
      </c>
      <c r="DO155">
        <v>0</v>
      </c>
    </row>
    <row r="156" spans="1:119" x14ac:dyDescent="0.2">
      <c r="A156">
        <f>ROW(Source!A222)</f>
        <v>222</v>
      </c>
      <c r="B156">
        <v>63640748</v>
      </c>
      <c r="C156">
        <v>63408425</v>
      </c>
      <c r="D156">
        <v>63430670</v>
      </c>
      <c r="E156">
        <v>1</v>
      </c>
      <c r="F156">
        <v>1</v>
      </c>
      <c r="G156">
        <v>16536011</v>
      </c>
      <c r="H156">
        <v>3</v>
      </c>
      <c r="I156" t="s">
        <v>365</v>
      </c>
      <c r="J156" t="s">
        <v>366</v>
      </c>
      <c r="K156" t="s">
        <v>367</v>
      </c>
      <c r="L156">
        <v>1346</v>
      </c>
      <c r="N156">
        <v>1009</v>
      </c>
      <c r="O156" t="s">
        <v>317</v>
      </c>
      <c r="P156" t="s">
        <v>317</v>
      </c>
      <c r="Q156">
        <v>1</v>
      </c>
      <c r="W156">
        <v>0</v>
      </c>
      <c r="X156">
        <v>-368629560</v>
      </c>
      <c r="Y156">
        <f t="shared" si="31"/>
        <v>0.01</v>
      </c>
      <c r="AA156">
        <v>1553.15</v>
      </c>
      <c r="AB156">
        <v>0</v>
      </c>
      <c r="AC156">
        <v>0</v>
      </c>
      <c r="AD156">
        <v>0</v>
      </c>
      <c r="AE156">
        <v>1553.15</v>
      </c>
      <c r="AF156">
        <v>0</v>
      </c>
      <c r="AG156">
        <v>0</v>
      </c>
      <c r="AH156">
        <v>0</v>
      </c>
      <c r="AI156">
        <v>1</v>
      </c>
      <c r="AJ156">
        <v>1</v>
      </c>
      <c r="AK156">
        <v>1</v>
      </c>
      <c r="AL156">
        <v>1</v>
      </c>
      <c r="AM156">
        <v>-2</v>
      </c>
      <c r="AN156">
        <v>0</v>
      </c>
      <c r="AO156">
        <v>1</v>
      </c>
      <c r="AP156">
        <v>1</v>
      </c>
      <c r="AQ156">
        <v>0</v>
      </c>
      <c r="AR156">
        <v>0</v>
      </c>
      <c r="AS156" t="s">
        <v>3</v>
      </c>
      <c r="AT156">
        <v>0.01</v>
      </c>
      <c r="AU156" t="s">
        <v>3</v>
      </c>
      <c r="AV156">
        <v>0</v>
      </c>
      <c r="AW156">
        <v>2</v>
      </c>
      <c r="AX156">
        <v>63640920</v>
      </c>
      <c r="AY156">
        <v>1</v>
      </c>
      <c r="AZ156">
        <v>0</v>
      </c>
      <c r="BA156">
        <v>156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V156">
        <v>0</v>
      </c>
      <c r="CW156">
        <v>0</v>
      </c>
      <c r="CX156">
        <f>ROUND(Y156*Source!I222,9)</f>
        <v>0.02</v>
      </c>
      <c r="CY156">
        <f>AA156</f>
        <v>1553.15</v>
      </c>
      <c r="CZ156">
        <f>AE156</f>
        <v>1553.15</v>
      </c>
      <c r="DA156">
        <f>AI156</f>
        <v>1</v>
      </c>
      <c r="DB156">
        <f t="shared" si="32"/>
        <v>15.53</v>
      </c>
      <c r="DC156">
        <f t="shared" si="33"/>
        <v>0</v>
      </c>
      <c r="DD156" t="s">
        <v>3</v>
      </c>
      <c r="DE156" t="s">
        <v>3</v>
      </c>
      <c r="DF156">
        <f t="shared" si="27"/>
        <v>31.06</v>
      </c>
      <c r="DG156">
        <f t="shared" si="28"/>
        <v>0</v>
      </c>
      <c r="DH156">
        <f t="shared" si="29"/>
        <v>0</v>
      </c>
      <c r="DI156">
        <f t="shared" si="30"/>
        <v>0</v>
      </c>
      <c r="DJ156">
        <f>DF156</f>
        <v>31.06</v>
      </c>
      <c r="DK156">
        <v>0</v>
      </c>
      <c r="DL156" t="s">
        <v>3</v>
      </c>
      <c r="DM156">
        <v>0</v>
      </c>
      <c r="DN156" t="s">
        <v>3</v>
      </c>
      <c r="DO156">
        <v>0</v>
      </c>
    </row>
    <row r="157" spans="1:119" x14ac:dyDescent="0.2">
      <c r="A157">
        <f>ROW(Source!A223)</f>
        <v>223</v>
      </c>
      <c r="B157">
        <v>63640748</v>
      </c>
      <c r="C157">
        <v>63408426</v>
      </c>
      <c r="D157">
        <v>63426486</v>
      </c>
      <c r="E157">
        <v>16536011</v>
      </c>
      <c r="F157">
        <v>1</v>
      </c>
      <c r="G157">
        <v>16536011</v>
      </c>
      <c r="H157">
        <v>1</v>
      </c>
      <c r="I157" t="s">
        <v>311</v>
      </c>
      <c r="J157" t="s">
        <v>3</v>
      </c>
      <c r="K157" t="s">
        <v>312</v>
      </c>
      <c r="L157">
        <v>1191</v>
      </c>
      <c r="N157">
        <v>1013</v>
      </c>
      <c r="O157" t="s">
        <v>313</v>
      </c>
      <c r="P157" t="s">
        <v>313</v>
      </c>
      <c r="Q157">
        <v>1</v>
      </c>
      <c r="W157">
        <v>0</v>
      </c>
      <c r="X157">
        <v>476480486</v>
      </c>
      <c r="Y157">
        <f t="shared" si="31"/>
        <v>0.2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M157">
        <v>-2</v>
      </c>
      <c r="AN157">
        <v>0</v>
      </c>
      <c r="AO157">
        <v>1</v>
      </c>
      <c r="AP157">
        <v>1</v>
      </c>
      <c r="AQ157">
        <v>0</v>
      </c>
      <c r="AR157">
        <v>0</v>
      </c>
      <c r="AS157" t="s">
        <v>3</v>
      </c>
      <c r="AT157">
        <v>0.2</v>
      </c>
      <c r="AU157" t="s">
        <v>3</v>
      </c>
      <c r="AV157">
        <v>1</v>
      </c>
      <c r="AW157">
        <v>2</v>
      </c>
      <c r="AX157">
        <v>63640921</v>
      </c>
      <c r="AY157">
        <v>1</v>
      </c>
      <c r="AZ157">
        <v>0</v>
      </c>
      <c r="BA157">
        <v>157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U157">
        <f>ROUND(AT157*Source!I223*AH157*AL157,2)</f>
        <v>0</v>
      </c>
      <c r="CV157">
        <f>ROUND(Y157*Source!I223,9)</f>
        <v>0.4</v>
      </c>
      <c r="CW157">
        <v>0</v>
      </c>
      <c r="CX157">
        <f>ROUND(Y157*Source!I223,9)</f>
        <v>0.4</v>
      </c>
      <c r="CY157">
        <f>AD157</f>
        <v>0</v>
      </c>
      <c r="CZ157">
        <f>AH157</f>
        <v>0</v>
      </c>
      <c r="DA157">
        <f>AL157</f>
        <v>1</v>
      </c>
      <c r="DB157">
        <f t="shared" si="32"/>
        <v>0</v>
      </c>
      <c r="DC157">
        <f t="shared" si="33"/>
        <v>0</v>
      </c>
      <c r="DD157" t="s">
        <v>3</v>
      </c>
      <c r="DE157" t="s">
        <v>3</v>
      </c>
      <c r="DF157">
        <f t="shared" si="27"/>
        <v>0</v>
      </c>
      <c r="DG157">
        <f t="shared" si="28"/>
        <v>0</v>
      </c>
      <c r="DH157">
        <f t="shared" si="29"/>
        <v>0</v>
      </c>
      <c r="DI157">
        <f t="shared" si="30"/>
        <v>0</v>
      </c>
      <c r="DJ157">
        <f>DI157</f>
        <v>0</v>
      </c>
      <c r="DK157">
        <v>0</v>
      </c>
      <c r="DL157" t="s">
        <v>3</v>
      </c>
      <c r="DM157">
        <v>0</v>
      </c>
      <c r="DN157" t="s">
        <v>3</v>
      </c>
      <c r="DO157">
        <v>0</v>
      </c>
    </row>
    <row r="158" spans="1:119" x14ac:dyDescent="0.2">
      <c r="A158">
        <f>ROW(Source!A223)</f>
        <v>223</v>
      </c>
      <c r="B158">
        <v>63640748</v>
      </c>
      <c r="C158">
        <v>63408426</v>
      </c>
      <c r="D158">
        <v>63428422</v>
      </c>
      <c r="E158">
        <v>1</v>
      </c>
      <c r="F158">
        <v>1</v>
      </c>
      <c r="G158">
        <v>16536011</v>
      </c>
      <c r="H158">
        <v>2</v>
      </c>
      <c r="I158" t="s">
        <v>325</v>
      </c>
      <c r="J158" t="s">
        <v>326</v>
      </c>
      <c r="K158" t="s">
        <v>327</v>
      </c>
      <c r="L158">
        <v>1368</v>
      </c>
      <c r="N158">
        <v>1011</v>
      </c>
      <c r="O158" t="s">
        <v>328</v>
      </c>
      <c r="P158" t="s">
        <v>328</v>
      </c>
      <c r="Q158">
        <v>1</v>
      </c>
      <c r="W158">
        <v>0</v>
      </c>
      <c r="X158">
        <v>1070972692</v>
      </c>
      <c r="Y158">
        <f t="shared" si="31"/>
        <v>0.05</v>
      </c>
      <c r="AA158">
        <v>0</v>
      </c>
      <c r="AB158">
        <v>1378.32</v>
      </c>
      <c r="AC158">
        <v>830.66</v>
      </c>
      <c r="AD158">
        <v>0</v>
      </c>
      <c r="AE158">
        <v>0</v>
      </c>
      <c r="AF158">
        <v>1378.32</v>
      </c>
      <c r="AG158">
        <v>830.66</v>
      </c>
      <c r="AH158">
        <v>0</v>
      </c>
      <c r="AI158">
        <v>1</v>
      </c>
      <c r="AJ158">
        <v>1</v>
      </c>
      <c r="AK158">
        <v>1</v>
      </c>
      <c r="AL158">
        <v>1</v>
      </c>
      <c r="AM158">
        <v>-2</v>
      </c>
      <c r="AN158">
        <v>0</v>
      </c>
      <c r="AO158">
        <v>1</v>
      </c>
      <c r="AP158">
        <v>1</v>
      </c>
      <c r="AQ158">
        <v>0</v>
      </c>
      <c r="AR158">
        <v>0</v>
      </c>
      <c r="AS158" t="s">
        <v>3</v>
      </c>
      <c r="AT158">
        <v>0.05</v>
      </c>
      <c r="AU158" t="s">
        <v>3</v>
      </c>
      <c r="AV158">
        <v>0</v>
      </c>
      <c r="AW158">
        <v>2</v>
      </c>
      <c r="AX158">
        <v>63640922</v>
      </c>
      <c r="AY158">
        <v>1</v>
      </c>
      <c r="AZ158">
        <v>0</v>
      </c>
      <c r="BA158">
        <v>158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V158">
        <v>0</v>
      </c>
      <c r="CW158">
        <f>ROUND(Y158*Source!I223*DO158,9)</f>
        <v>0</v>
      </c>
      <c r="CX158">
        <f>ROUND(Y158*Source!I223,9)</f>
        <v>0.1</v>
      </c>
      <c r="CY158">
        <f>AB158</f>
        <v>1378.32</v>
      </c>
      <c r="CZ158">
        <f>AF158</f>
        <v>1378.32</v>
      </c>
      <c r="DA158">
        <f>AJ158</f>
        <v>1</v>
      </c>
      <c r="DB158">
        <f t="shared" si="32"/>
        <v>68.92</v>
      </c>
      <c r="DC158">
        <f t="shared" si="33"/>
        <v>41.53</v>
      </c>
      <c r="DD158" t="s">
        <v>3</v>
      </c>
      <c r="DE158" t="s">
        <v>3</v>
      </c>
      <c r="DF158">
        <f t="shared" si="27"/>
        <v>0</v>
      </c>
      <c r="DG158">
        <f t="shared" si="28"/>
        <v>137.83000000000001</v>
      </c>
      <c r="DH158">
        <f t="shared" si="29"/>
        <v>83.07</v>
      </c>
      <c r="DI158">
        <f t="shared" si="30"/>
        <v>0</v>
      </c>
      <c r="DJ158">
        <f>DG158</f>
        <v>137.83000000000001</v>
      </c>
      <c r="DK158">
        <v>0</v>
      </c>
      <c r="DL158" t="s">
        <v>3</v>
      </c>
      <c r="DM158">
        <v>0</v>
      </c>
      <c r="DN158" t="s">
        <v>3</v>
      </c>
      <c r="DO158">
        <v>0</v>
      </c>
    </row>
    <row r="159" spans="1:119" x14ac:dyDescent="0.2">
      <c r="A159">
        <f>ROW(Source!A223)</f>
        <v>223</v>
      </c>
      <c r="B159">
        <v>63640748</v>
      </c>
      <c r="C159">
        <v>63408426</v>
      </c>
      <c r="D159">
        <v>63430913</v>
      </c>
      <c r="E159">
        <v>1</v>
      </c>
      <c r="F159">
        <v>1</v>
      </c>
      <c r="G159">
        <v>16536011</v>
      </c>
      <c r="H159">
        <v>3</v>
      </c>
      <c r="I159" t="s">
        <v>332</v>
      </c>
      <c r="J159" t="s">
        <v>333</v>
      </c>
      <c r="K159" t="s">
        <v>334</v>
      </c>
      <c r="L159">
        <v>1327</v>
      </c>
      <c r="N159">
        <v>1005</v>
      </c>
      <c r="O159" t="s">
        <v>321</v>
      </c>
      <c r="P159" t="s">
        <v>321</v>
      </c>
      <c r="Q159">
        <v>1</v>
      </c>
      <c r="W159">
        <v>0</v>
      </c>
      <c r="X159">
        <v>-703853054</v>
      </c>
      <c r="Y159">
        <f t="shared" si="31"/>
        <v>5.0000000000000001E-4</v>
      </c>
      <c r="AA159">
        <v>215.37</v>
      </c>
      <c r="AB159">
        <v>0</v>
      </c>
      <c r="AC159">
        <v>0</v>
      </c>
      <c r="AD159">
        <v>0</v>
      </c>
      <c r="AE159">
        <v>215.37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1</v>
      </c>
      <c r="AM159">
        <v>-2</v>
      </c>
      <c r="AN159">
        <v>0</v>
      </c>
      <c r="AO159">
        <v>1</v>
      </c>
      <c r="AP159">
        <v>1</v>
      </c>
      <c r="AQ159">
        <v>0</v>
      </c>
      <c r="AR159">
        <v>0</v>
      </c>
      <c r="AS159" t="s">
        <v>3</v>
      </c>
      <c r="AT159">
        <v>5.0000000000000001E-4</v>
      </c>
      <c r="AU159" t="s">
        <v>3</v>
      </c>
      <c r="AV159">
        <v>0</v>
      </c>
      <c r="AW159">
        <v>2</v>
      </c>
      <c r="AX159">
        <v>63640923</v>
      </c>
      <c r="AY159">
        <v>1</v>
      </c>
      <c r="AZ159">
        <v>0</v>
      </c>
      <c r="BA159">
        <v>159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V159">
        <v>0</v>
      </c>
      <c r="CW159">
        <v>0</v>
      </c>
      <c r="CX159">
        <f>ROUND(Y159*Source!I223,9)</f>
        <v>1E-3</v>
      </c>
      <c r="CY159">
        <f>AA159</f>
        <v>215.37</v>
      </c>
      <c r="CZ159">
        <f>AE159</f>
        <v>215.37</v>
      </c>
      <c r="DA159">
        <f>AI159</f>
        <v>1</v>
      </c>
      <c r="DB159">
        <f t="shared" si="32"/>
        <v>0.11</v>
      </c>
      <c r="DC159">
        <f t="shared" si="33"/>
        <v>0</v>
      </c>
      <c r="DD159" t="s">
        <v>3</v>
      </c>
      <c r="DE159" t="s">
        <v>3</v>
      </c>
      <c r="DF159">
        <f t="shared" si="27"/>
        <v>0.22</v>
      </c>
      <c r="DG159">
        <f t="shared" si="28"/>
        <v>0</v>
      </c>
      <c r="DH159">
        <f t="shared" si="29"/>
        <v>0</v>
      </c>
      <c r="DI159">
        <f t="shared" si="30"/>
        <v>0</v>
      </c>
      <c r="DJ159">
        <f>DF159</f>
        <v>0.22</v>
      </c>
      <c r="DK159">
        <v>0</v>
      </c>
      <c r="DL159" t="s">
        <v>3</v>
      </c>
      <c r="DM159">
        <v>0</v>
      </c>
      <c r="DN159" t="s">
        <v>3</v>
      </c>
      <c r="DO159">
        <v>0</v>
      </c>
    </row>
    <row r="160" spans="1:119" x14ac:dyDescent="0.2">
      <c r="A160">
        <f>ROW(Source!A223)</f>
        <v>223</v>
      </c>
      <c r="B160">
        <v>63640748</v>
      </c>
      <c r="C160">
        <v>63408426</v>
      </c>
      <c r="D160">
        <v>63428822</v>
      </c>
      <c r="E160">
        <v>1</v>
      </c>
      <c r="F160">
        <v>1</v>
      </c>
      <c r="G160">
        <v>16536011</v>
      </c>
      <c r="H160">
        <v>3</v>
      </c>
      <c r="I160" t="s">
        <v>368</v>
      </c>
      <c r="J160" t="s">
        <v>369</v>
      </c>
      <c r="K160" t="s">
        <v>370</v>
      </c>
      <c r="L160">
        <v>1346</v>
      </c>
      <c r="N160">
        <v>1009</v>
      </c>
      <c r="O160" t="s">
        <v>317</v>
      </c>
      <c r="P160" t="s">
        <v>317</v>
      </c>
      <c r="Q160">
        <v>1</v>
      </c>
      <c r="W160">
        <v>0</v>
      </c>
      <c r="X160">
        <v>-736632660</v>
      </c>
      <c r="Y160">
        <f t="shared" si="31"/>
        <v>7.0000000000000001E-3</v>
      </c>
      <c r="AA160">
        <v>931.16</v>
      </c>
      <c r="AB160">
        <v>0</v>
      </c>
      <c r="AC160">
        <v>0</v>
      </c>
      <c r="AD160">
        <v>0</v>
      </c>
      <c r="AE160">
        <v>931.16</v>
      </c>
      <c r="AF160">
        <v>0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1</v>
      </c>
      <c r="AM160">
        <v>-2</v>
      </c>
      <c r="AN160">
        <v>0</v>
      </c>
      <c r="AO160">
        <v>1</v>
      </c>
      <c r="AP160">
        <v>1</v>
      </c>
      <c r="AQ160">
        <v>0</v>
      </c>
      <c r="AR160">
        <v>0</v>
      </c>
      <c r="AS160" t="s">
        <v>3</v>
      </c>
      <c r="AT160">
        <v>7.0000000000000001E-3</v>
      </c>
      <c r="AU160" t="s">
        <v>3</v>
      </c>
      <c r="AV160">
        <v>0</v>
      </c>
      <c r="AW160">
        <v>2</v>
      </c>
      <c r="AX160">
        <v>63640924</v>
      </c>
      <c r="AY160">
        <v>1</v>
      </c>
      <c r="AZ160">
        <v>0</v>
      </c>
      <c r="BA160">
        <v>160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V160">
        <v>0</v>
      </c>
      <c r="CW160">
        <v>0</v>
      </c>
      <c r="CX160">
        <f>ROUND(Y160*Source!I223,9)</f>
        <v>1.4E-2</v>
      </c>
      <c r="CY160">
        <f>AA160</f>
        <v>931.16</v>
      </c>
      <c r="CZ160">
        <f>AE160</f>
        <v>931.16</v>
      </c>
      <c r="DA160">
        <f>AI160</f>
        <v>1</v>
      </c>
      <c r="DB160">
        <f t="shared" si="32"/>
        <v>6.52</v>
      </c>
      <c r="DC160">
        <f t="shared" si="33"/>
        <v>0</v>
      </c>
      <c r="DD160" t="s">
        <v>3</v>
      </c>
      <c r="DE160" t="s">
        <v>3</v>
      </c>
      <c r="DF160">
        <f t="shared" si="27"/>
        <v>13.04</v>
      </c>
      <c r="DG160">
        <f t="shared" si="28"/>
        <v>0</v>
      </c>
      <c r="DH160">
        <f t="shared" si="29"/>
        <v>0</v>
      </c>
      <c r="DI160">
        <f t="shared" si="30"/>
        <v>0</v>
      </c>
      <c r="DJ160">
        <f>DF160</f>
        <v>13.04</v>
      </c>
      <c r="DK160">
        <v>0</v>
      </c>
      <c r="DL160" t="s">
        <v>3</v>
      </c>
      <c r="DM160">
        <v>0</v>
      </c>
      <c r="DN160" t="s">
        <v>3</v>
      </c>
      <c r="DO160">
        <v>0</v>
      </c>
    </row>
    <row r="161" spans="1:119" x14ac:dyDescent="0.2">
      <c r="A161">
        <f>ROW(Source!A223)</f>
        <v>223</v>
      </c>
      <c r="B161">
        <v>63640748</v>
      </c>
      <c r="C161">
        <v>63408426</v>
      </c>
      <c r="D161">
        <v>63428790</v>
      </c>
      <c r="E161">
        <v>1</v>
      </c>
      <c r="F161">
        <v>1</v>
      </c>
      <c r="G161">
        <v>16536011</v>
      </c>
      <c r="H161">
        <v>3</v>
      </c>
      <c r="I161" t="s">
        <v>371</v>
      </c>
      <c r="J161" t="s">
        <v>372</v>
      </c>
      <c r="K161" t="s">
        <v>373</v>
      </c>
      <c r="L161">
        <v>1348</v>
      </c>
      <c r="N161">
        <v>1009</v>
      </c>
      <c r="O161" t="s">
        <v>361</v>
      </c>
      <c r="P161" t="s">
        <v>361</v>
      </c>
      <c r="Q161">
        <v>1000</v>
      </c>
      <c r="W161">
        <v>0</v>
      </c>
      <c r="X161">
        <v>98892843</v>
      </c>
      <c r="Y161">
        <f t="shared" si="31"/>
        <v>4.2500000000000003E-3</v>
      </c>
      <c r="AA161">
        <v>88306.51</v>
      </c>
      <c r="AB161">
        <v>0</v>
      </c>
      <c r="AC161">
        <v>0</v>
      </c>
      <c r="AD161">
        <v>0</v>
      </c>
      <c r="AE161">
        <v>88306.51</v>
      </c>
      <c r="AF161">
        <v>0</v>
      </c>
      <c r="AG161">
        <v>0</v>
      </c>
      <c r="AH161">
        <v>0</v>
      </c>
      <c r="AI161">
        <v>1</v>
      </c>
      <c r="AJ161">
        <v>1</v>
      </c>
      <c r="AK161">
        <v>1</v>
      </c>
      <c r="AL161">
        <v>1</v>
      </c>
      <c r="AM161">
        <v>-2</v>
      </c>
      <c r="AN161">
        <v>0</v>
      </c>
      <c r="AO161">
        <v>1</v>
      </c>
      <c r="AP161">
        <v>1</v>
      </c>
      <c r="AQ161">
        <v>0</v>
      </c>
      <c r="AR161">
        <v>0</v>
      </c>
      <c r="AS161" t="s">
        <v>3</v>
      </c>
      <c r="AT161">
        <v>4.2500000000000003E-3</v>
      </c>
      <c r="AU161" t="s">
        <v>3</v>
      </c>
      <c r="AV161">
        <v>0</v>
      </c>
      <c r="AW161">
        <v>2</v>
      </c>
      <c r="AX161">
        <v>63640925</v>
      </c>
      <c r="AY161">
        <v>1</v>
      </c>
      <c r="AZ161">
        <v>0</v>
      </c>
      <c r="BA161">
        <v>161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V161">
        <v>0</v>
      </c>
      <c r="CW161">
        <v>0</v>
      </c>
      <c r="CX161">
        <f>ROUND(Y161*Source!I223,9)</f>
        <v>8.5000000000000006E-3</v>
      </c>
      <c r="CY161">
        <f>AA161</f>
        <v>88306.51</v>
      </c>
      <c r="CZ161">
        <f>AE161</f>
        <v>88306.51</v>
      </c>
      <c r="DA161">
        <f>AI161</f>
        <v>1</v>
      </c>
      <c r="DB161">
        <f t="shared" si="32"/>
        <v>375.3</v>
      </c>
      <c r="DC161">
        <f t="shared" si="33"/>
        <v>0</v>
      </c>
      <c r="DD161" t="s">
        <v>3</v>
      </c>
      <c r="DE161" t="s">
        <v>3</v>
      </c>
      <c r="DF161">
        <f t="shared" si="27"/>
        <v>750.61</v>
      </c>
      <c r="DG161">
        <f t="shared" si="28"/>
        <v>0</v>
      </c>
      <c r="DH161">
        <f t="shared" si="29"/>
        <v>0</v>
      </c>
      <c r="DI161">
        <f t="shared" si="30"/>
        <v>0</v>
      </c>
      <c r="DJ161">
        <f>DF161</f>
        <v>750.61</v>
      </c>
      <c r="DK161">
        <v>0</v>
      </c>
      <c r="DL161" t="s">
        <v>3</v>
      </c>
      <c r="DM161">
        <v>0</v>
      </c>
      <c r="DN161" t="s">
        <v>3</v>
      </c>
      <c r="DO161">
        <v>0</v>
      </c>
    </row>
    <row r="162" spans="1:119" x14ac:dyDescent="0.2">
      <c r="A162">
        <f>ROW(Source!A224)</f>
        <v>224</v>
      </c>
      <c r="B162">
        <v>63640748</v>
      </c>
      <c r="C162">
        <v>63408427</v>
      </c>
      <c r="D162">
        <v>63426486</v>
      </c>
      <c r="E162">
        <v>16536011</v>
      </c>
      <c r="F162">
        <v>1</v>
      </c>
      <c r="G162">
        <v>16536011</v>
      </c>
      <c r="H162">
        <v>1</v>
      </c>
      <c r="I162" t="s">
        <v>311</v>
      </c>
      <c r="J162" t="s">
        <v>3</v>
      </c>
      <c r="K162" t="s">
        <v>312</v>
      </c>
      <c r="L162">
        <v>1191</v>
      </c>
      <c r="N162">
        <v>1013</v>
      </c>
      <c r="O162" t="s">
        <v>313</v>
      </c>
      <c r="P162" t="s">
        <v>313</v>
      </c>
      <c r="Q162">
        <v>1</v>
      </c>
      <c r="W162">
        <v>0</v>
      </c>
      <c r="X162">
        <v>476480486</v>
      </c>
      <c r="Y162">
        <f t="shared" si="31"/>
        <v>0.42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1</v>
      </c>
      <c r="AK162">
        <v>1</v>
      </c>
      <c r="AL162">
        <v>1</v>
      </c>
      <c r="AM162">
        <v>-2</v>
      </c>
      <c r="AN162">
        <v>0</v>
      </c>
      <c r="AO162">
        <v>1</v>
      </c>
      <c r="AP162">
        <v>1</v>
      </c>
      <c r="AQ162">
        <v>0</v>
      </c>
      <c r="AR162">
        <v>0</v>
      </c>
      <c r="AS162" t="s">
        <v>3</v>
      </c>
      <c r="AT162">
        <v>0.42</v>
      </c>
      <c r="AU162" t="s">
        <v>3</v>
      </c>
      <c r="AV162">
        <v>1</v>
      </c>
      <c r="AW162">
        <v>2</v>
      </c>
      <c r="AX162">
        <v>63640926</v>
      </c>
      <c r="AY162">
        <v>1</v>
      </c>
      <c r="AZ162">
        <v>0</v>
      </c>
      <c r="BA162">
        <v>162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U162">
        <f>ROUND(AT162*Source!I224*AH162*AL162,2)</f>
        <v>0</v>
      </c>
      <c r="CV162">
        <f>ROUND(Y162*Source!I224,9)</f>
        <v>0.84</v>
      </c>
      <c r="CW162">
        <v>0</v>
      </c>
      <c r="CX162">
        <f>ROUND(Y162*Source!I224,9)</f>
        <v>0.84</v>
      </c>
      <c r="CY162">
        <f>AD162</f>
        <v>0</v>
      </c>
      <c r="CZ162">
        <f>AH162</f>
        <v>0</v>
      </c>
      <c r="DA162">
        <f>AL162</f>
        <v>1</v>
      </c>
      <c r="DB162">
        <f t="shared" si="32"/>
        <v>0</v>
      </c>
      <c r="DC162">
        <f t="shared" si="33"/>
        <v>0</v>
      </c>
      <c r="DD162" t="s">
        <v>3</v>
      </c>
      <c r="DE162" t="s">
        <v>3</v>
      </c>
      <c r="DF162">
        <f t="shared" si="27"/>
        <v>0</v>
      </c>
      <c r="DG162">
        <f t="shared" si="28"/>
        <v>0</v>
      </c>
      <c r="DH162">
        <f t="shared" si="29"/>
        <v>0</v>
      </c>
      <c r="DI162">
        <f t="shared" si="30"/>
        <v>0</v>
      </c>
      <c r="DJ162">
        <f>DI162</f>
        <v>0</v>
      </c>
      <c r="DK162">
        <v>0</v>
      </c>
      <c r="DL162" t="s">
        <v>3</v>
      </c>
      <c r="DM162">
        <v>0</v>
      </c>
      <c r="DN162" t="s">
        <v>3</v>
      </c>
      <c r="DO162">
        <v>0</v>
      </c>
    </row>
    <row r="163" spans="1:119" x14ac:dyDescent="0.2">
      <c r="A163">
        <f>ROW(Source!A224)</f>
        <v>224</v>
      </c>
      <c r="B163">
        <v>63640748</v>
      </c>
      <c r="C163">
        <v>63408427</v>
      </c>
      <c r="D163">
        <v>63428422</v>
      </c>
      <c r="E163">
        <v>1</v>
      </c>
      <c r="F163">
        <v>1</v>
      </c>
      <c r="G163">
        <v>16536011</v>
      </c>
      <c r="H163">
        <v>2</v>
      </c>
      <c r="I163" t="s">
        <v>325</v>
      </c>
      <c r="J163" t="s">
        <v>326</v>
      </c>
      <c r="K163" t="s">
        <v>327</v>
      </c>
      <c r="L163">
        <v>1368</v>
      </c>
      <c r="N163">
        <v>1011</v>
      </c>
      <c r="O163" t="s">
        <v>328</v>
      </c>
      <c r="P163" t="s">
        <v>328</v>
      </c>
      <c r="Q163">
        <v>1</v>
      </c>
      <c r="W163">
        <v>0</v>
      </c>
      <c r="X163">
        <v>1070972692</v>
      </c>
      <c r="Y163">
        <f t="shared" ref="Y163:Y171" si="34">AT163</f>
        <v>0.1</v>
      </c>
      <c r="AA163">
        <v>0</v>
      </c>
      <c r="AB163">
        <v>1378.32</v>
      </c>
      <c r="AC163">
        <v>830.66</v>
      </c>
      <c r="AD163">
        <v>0</v>
      </c>
      <c r="AE163">
        <v>0</v>
      </c>
      <c r="AF163">
        <v>1378.32</v>
      </c>
      <c r="AG163">
        <v>830.66</v>
      </c>
      <c r="AH163">
        <v>0</v>
      </c>
      <c r="AI163">
        <v>1</v>
      </c>
      <c r="AJ163">
        <v>1</v>
      </c>
      <c r="AK163">
        <v>1</v>
      </c>
      <c r="AL163">
        <v>1</v>
      </c>
      <c r="AM163">
        <v>-2</v>
      </c>
      <c r="AN163">
        <v>0</v>
      </c>
      <c r="AO163">
        <v>1</v>
      </c>
      <c r="AP163">
        <v>1</v>
      </c>
      <c r="AQ163">
        <v>0</v>
      </c>
      <c r="AR163">
        <v>0</v>
      </c>
      <c r="AS163" t="s">
        <v>3</v>
      </c>
      <c r="AT163">
        <v>0.1</v>
      </c>
      <c r="AU163" t="s">
        <v>3</v>
      </c>
      <c r="AV163">
        <v>0</v>
      </c>
      <c r="AW163">
        <v>2</v>
      </c>
      <c r="AX163">
        <v>63640927</v>
      </c>
      <c r="AY163">
        <v>1</v>
      </c>
      <c r="AZ163">
        <v>0</v>
      </c>
      <c r="BA163">
        <v>163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V163">
        <v>0</v>
      </c>
      <c r="CW163">
        <f>ROUND(Y163*Source!I224*DO163,9)</f>
        <v>0</v>
      </c>
      <c r="CX163">
        <f>ROUND(Y163*Source!I224,9)</f>
        <v>0.2</v>
      </c>
      <c r="CY163">
        <f>AB163</f>
        <v>1378.32</v>
      </c>
      <c r="CZ163">
        <f>AF163</f>
        <v>1378.32</v>
      </c>
      <c r="DA163">
        <f>AJ163</f>
        <v>1</v>
      </c>
      <c r="DB163">
        <f t="shared" ref="DB163:DB171" si="35">ROUND(ROUND(AT163*CZ163,2),6)</f>
        <v>137.83000000000001</v>
      </c>
      <c r="DC163">
        <f t="shared" ref="DC163:DC171" si="36">ROUND(ROUND(AT163*AG163,2),6)</f>
        <v>83.07</v>
      </c>
      <c r="DD163" t="s">
        <v>3</v>
      </c>
      <c r="DE163" t="s">
        <v>3</v>
      </c>
      <c r="DF163">
        <f t="shared" si="27"/>
        <v>0</v>
      </c>
      <c r="DG163">
        <f t="shared" si="28"/>
        <v>275.66000000000003</v>
      </c>
      <c r="DH163">
        <f t="shared" si="29"/>
        <v>166.13</v>
      </c>
      <c r="DI163">
        <f t="shared" si="30"/>
        <v>0</v>
      </c>
      <c r="DJ163">
        <f>DG163</f>
        <v>275.66000000000003</v>
      </c>
      <c r="DK163">
        <v>0</v>
      </c>
      <c r="DL163" t="s">
        <v>3</v>
      </c>
      <c r="DM163">
        <v>0</v>
      </c>
      <c r="DN163" t="s">
        <v>3</v>
      </c>
      <c r="DO163">
        <v>0</v>
      </c>
    </row>
    <row r="164" spans="1:119" x14ac:dyDescent="0.2">
      <c r="A164">
        <f>ROW(Source!A224)</f>
        <v>224</v>
      </c>
      <c r="B164">
        <v>63640748</v>
      </c>
      <c r="C164">
        <v>63408427</v>
      </c>
      <c r="D164">
        <v>63430913</v>
      </c>
      <c r="E164">
        <v>1</v>
      </c>
      <c r="F164">
        <v>1</v>
      </c>
      <c r="G164">
        <v>16536011</v>
      </c>
      <c r="H164">
        <v>3</v>
      </c>
      <c r="I164" t="s">
        <v>332</v>
      </c>
      <c r="J164" t="s">
        <v>333</v>
      </c>
      <c r="K164" t="s">
        <v>334</v>
      </c>
      <c r="L164">
        <v>1327</v>
      </c>
      <c r="N164">
        <v>1005</v>
      </c>
      <c r="O164" t="s">
        <v>321</v>
      </c>
      <c r="P164" t="s">
        <v>321</v>
      </c>
      <c r="Q164">
        <v>1</v>
      </c>
      <c r="W164">
        <v>0</v>
      </c>
      <c r="X164">
        <v>-703853054</v>
      </c>
      <c r="Y164">
        <f t="shared" si="34"/>
        <v>1E-3</v>
      </c>
      <c r="AA164">
        <v>215.37</v>
      </c>
      <c r="AB164">
        <v>0</v>
      </c>
      <c r="AC164">
        <v>0</v>
      </c>
      <c r="AD164">
        <v>0</v>
      </c>
      <c r="AE164">
        <v>215.37</v>
      </c>
      <c r="AF164">
        <v>0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M164">
        <v>-2</v>
      </c>
      <c r="AN164">
        <v>0</v>
      </c>
      <c r="AO164">
        <v>1</v>
      </c>
      <c r="AP164">
        <v>1</v>
      </c>
      <c r="AQ164">
        <v>0</v>
      </c>
      <c r="AR164">
        <v>0</v>
      </c>
      <c r="AS164" t="s">
        <v>3</v>
      </c>
      <c r="AT164">
        <v>1E-3</v>
      </c>
      <c r="AU164" t="s">
        <v>3</v>
      </c>
      <c r="AV164">
        <v>0</v>
      </c>
      <c r="AW164">
        <v>2</v>
      </c>
      <c r="AX164">
        <v>63640928</v>
      </c>
      <c r="AY164">
        <v>1</v>
      </c>
      <c r="AZ164">
        <v>0</v>
      </c>
      <c r="BA164">
        <v>164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V164">
        <v>0</v>
      </c>
      <c r="CW164">
        <v>0</v>
      </c>
      <c r="CX164">
        <f>ROUND(Y164*Source!I224,9)</f>
        <v>2E-3</v>
      </c>
      <c r="CY164">
        <f>AA164</f>
        <v>215.37</v>
      </c>
      <c r="CZ164">
        <f>AE164</f>
        <v>215.37</v>
      </c>
      <c r="DA164">
        <f>AI164</f>
        <v>1</v>
      </c>
      <c r="DB164">
        <f t="shared" si="35"/>
        <v>0.22</v>
      </c>
      <c r="DC164">
        <f t="shared" si="36"/>
        <v>0</v>
      </c>
      <c r="DD164" t="s">
        <v>3</v>
      </c>
      <c r="DE164" t="s">
        <v>3</v>
      </c>
      <c r="DF164">
        <f t="shared" si="27"/>
        <v>0.43</v>
      </c>
      <c r="DG164">
        <f t="shared" si="28"/>
        <v>0</v>
      </c>
      <c r="DH164">
        <f t="shared" si="29"/>
        <v>0</v>
      </c>
      <c r="DI164">
        <f t="shared" si="30"/>
        <v>0</v>
      </c>
      <c r="DJ164">
        <f>DF164</f>
        <v>0.43</v>
      </c>
      <c r="DK164">
        <v>0</v>
      </c>
      <c r="DL164" t="s">
        <v>3</v>
      </c>
      <c r="DM164">
        <v>0</v>
      </c>
      <c r="DN164" t="s">
        <v>3</v>
      </c>
      <c r="DO164">
        <v>0</v>
      </c>
    </row>
    <row r="165" spans="1:119" x14ac:dyDescent="0.2">
      <c r="A165">
        <f>ROW(Source!A224)</f>
        <v>224</v>
      </c>
      <c r="B165">
        <v>63640748</v>
      </c>
      <c r="C165">
        <v>63408427</v>
      </c>
      <c r="D165">
        <v>63428822</v>
      </c>
      <c r="E165">
        <v>1</v>
      </c>
      <c r="F165">
        <v>1</v>
      </c>
      <c r="G165">
        <v>16536011</v>
      </c>
      <c r="H165">
        <v>3</v>
      </c>
      <c r="I165" t="s">
        <v>368</v>
      </c>
      <c r="J165" t="s">
        <v>369</v>
      </c>
      <c r="K165" t="s">
        <v>370</v>
      </c>
      <c r="L165">
        <v>1346</v>
      </c>
      <c r="N165">
        <v>1009</v>
      </c>
      <c r="O165" t="s">
        <v>317</v>
      </c>
      <c r="P165" t="s">
        <v>317</v>
      </c>
      <c r="Q165">
        <v>1</v>
      </c>
      <c r="W165">
        <v>0</v>
      </c>
      <c r="X165">
        <v>-736632660</v>
      </c>
      <c r="Y165">
        <f t="shared" si="34"/>
        <v>0.03</v>
      </c>
      <c r="AA165">
        <v>931.16</v>
      </c>
      <c r="AB165">
        <v>0</v>
      </c>
      <c r="AC165">
        <v>0</v>
      </c>
      <c r="AD165">
        <v>0</v>
      </c>
      <c r="AE165">
        <v>931.16</v>
      </c>
      <c r="AF165">
        <v>0</v>
      </c>
      <c r="AG165">
        <v>0</v>
      </c>
      <c r="AH165">
        <v>0</v>
      </c>
      <c r="AI165">
        <v>1</v>
      </c>
      <c r="AJ165">
        <v>1</v>
      </c>
      <c r="AK165">
        <v>1</v>
      </c>
      <c r="AL165">
        <v>1</v>
      </c>
      <c r="AM165">
        <v>-2</v>
      </c>
      <c r="AN165">
        <v>0</v>
      </c>
      <c r="AO165">
        <v>1</v>
      </c>
      <c r="AP165">
        <v>1</v>
      </c>
      <c r="AQ165">
        <v>0</v>
      </c>
      <c r="AR165">
        <v>0</v>
      </c>
      <c r="AS165" t="s">
        <v>3</v>
      </c>
      <c r="AT165">
        <v>0.03</v>
      </c>
      <c r="AU165" t="s">
        <v>3</v>
      </c>
      <c r="AV165">
        <v>0</v>
      </c>
      <c r="AW165">
        <v>2</v>
      </c>
      <c r="AX165">
        <v>63640929</v>
      </c>
      <c r="AY165">
        <v>1</v>
      </c>
      <c r="AZ165">
        <v>0</v>
      </c>
      <c r="BA165">
        <v>165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V165">
        <v>0</v>
      </c>
      <c r="CW165">
        <v>0</v>
      </c>
      <c r="CX165">
        <f>ROUND(Y165*Source!I224,9)</f>
        <v>0.06</v>
      </c>
      <c r="CY165">
        <f>AA165</f>
        <v>931.16</v>
      </c>
      <c r="CZ165">
        <f>AE165</f>
        <v>931.16</v>
      </c>
      <c r="DA165">
        <f>AI165</f>
        <v>1</v>
      </c>
      <c r="DB165">
        <f t="shared" si="35"/>
        <v>27.93</v>
      </c>
      <c r="DC165">
        <f t="shared" si="36"/>
        <v>0</v>
      </c>
      <c r="DD165" t="s">
        <v>3</v>
      </c>
      <c r="DE165" t="s">
        <v>3</v>
      </c>
      <c r="DF165">
        <f t="shared" si="27"/>
        <v>55.87</v>
      </c>
      <c r="DG165">
        <f t="shared" si="28"/>
        <v>0</v>
      </c>
      <c r="DH165">
        <f t="shared" si="29"/>
        <v>0</v>
      </c>
      <c r="DI165">
        <f t="shared" si="30"/>
        <v>0</v>
      </c>
      <c r="DJ165">
        <f>DF165</f>
        <v>55.87</v>
      </c>
      <c r="DK165">
        <v>0</v>
      </c>
      <c r="DL165" t="s">
        <v>3</v>
      </c>
      <c r="DM165">
        <v>0</v>
      </c>
      <c r="DN165" t="s">
        <v>3</v>
      </c>
      <c r="DO165">
        <v>0</v>
      </c>
    </row>
    <row r="166" spans="1:119" x14ac:dyDescent="0.2">
      <c r="A166">
        <f>ROW(Source!A224)</f>
        <v>224</v>
      </c>
      <c r="B166">
        <v>63640748</v>
      </c>
      <c r="C166">
        <v>63408427</v>
      </c>
      <c r="D166">
        <v>63428790</v>
      </c>
      <c r="E166">
        <v>1</v>
      </c>
      <c r="F166">
        <v>1</v>
      </c>
      <c r="G166">
        <v>16536011</v>
      </c>
      <c r="H166">
        <v>3</v>
      </c>
      <c r="I166" t="s">
        <v>371</v>
      </c>
      <c r="J166" t="s">
        <v>372</v>
      </c>
      <c r="K166" t="s">
        <v>373</v>
      </c>
      <c r="L166">
        <v>1348</v>
      </c>
      <c r="N166">
        <v>1009</v>
      </c>
      <c r="O166" t="s">
        <v>361</v>
      </c>
      <c r="P166" t="s">
        <v>361</v>
      </c>
      <c r="Q166">
        <v>1000</v>
      </c>
      <c r="W166">
        <v>0</v>
      </c>
      <c r="X166">
        <v>98892843</v>
      </c>
      <c r="Y166">
        <f t="shared" si="34"/>
        <v>8.5000000000000006E-3</v>
      </c>
      <c r="AA166">
        <v>88306.51</v>
      </c>
      <c r="AB166">
        <v>0</v>
      </c>
      <c r="AC166">
        <v>0</v>
      </c>
      <c r="AD166">
        <v>0</v>
      </c>
      <c r="AE166">
        <v>88306.51</v>
      </c>
      <c r="AF166">
        <v>0</v>
      </c>
      <c r="AG166">
        <v>0</v>
      </c>
      <c r="AH166">
        <v>0</v>
      </c>
      <c r="AI166">
        <v>1</v>
      </c>
      <c r="AJ166">
        <v>1</v>
      </c>
      <c r="AK166">
        <v>1</v>
      </c>
      <c r="AL166">
        <v>1</v>
      </c>
      <c r="AM166">
        <v>-2</v>
      </c>
      <c r="AN166">
        <v>0</v>
      </c>
      <c r="AO166">
        <v>1</v>
      </c>
      <c r="AP166">
        <v>1</v>
      </c>
      <c r="AQ166">
        <v>0</v>
      </c>
      <c r="AR166">
        <v>0</v>
      </c>
      <c r="AS166" t="s">
        <v>3</v>
      </c>
      <c r="AT166">
        <v>8.5000000000000006E-3</v>
      </c>
      <c r="AU166" t="s">
        <v>3</v>
      </c>
      <c r="AV166">
        <v>0</v>
      </c>
      <c r="AW166">
        <v>2</v>
      </c>
      <c r="AX166">
        <v>63640930</v>
      </c>
      <c r="AY166">
        <v>1</v>
      </c>
      <c r="AZ166">
        <v>0</v>
      </c>
      <c r="BA166">
        <v>166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CV166">
        <v>0</v>
      </c>
      <c r="CW166">
        <v>0</v>
      </c>
      <c r="CX166">
        <f>ROUND(Y166*Source!I224,9)</f>
        <v>1.7000000000000001E-2</v>
      </c>
      <c r="CY166">
        <f>AA166</f>
        <v>88306.51</v>
      </c>
      <c r="CZ166">
        <f>AE166</f>
        <v>88306.51</v>
      </c>
      <c r="DA166">
        <f>AI166</f>
        <v>1</v>
      </c>
      <c r="DB166">
        <f t="shared" si="35"/>
        <v>750.61</v>
      </c>
      <c r="DC166">
        <f t="shared" si="36"/>
        <v>0</v>
      </c>
      <c r="DD166" t="s">
        <v>3</v>
      </c>
      <c r="DE166" t="s">
        <v>3</v>
      </c>
      <c r="DF166">
        <f t="shared" si="27"/>
        <v>1501.21</v>
      </c>
      <c r="DG166">
        <f t="shared" si="28"/>
        <v>0</v>
      </c>
      <c r="DH166">
        <f t="shared" si="29"/>
        <v>0</v>
      </c>
      <c r="DI166">
        <f t="shared" si="30"/>
        <v>0</v>
      </c>
      <c r="DJ166">
        <f>DF166</f>
        <v>1501.21</v>
      </c>
      <c r="DK166">
        <v>0</v>
      </c>
      <c r="DL166" t="s">
        <v>3</v>
      </c>
      <c r="DM166">
        <v>0</v>
      </c>
      <c r="DN166" t="s">
        <v>3</v>
      </c>
      <c r="DO166">
        <v>0</v>
      </c>
    </row>
    <row r="167" spans="1:119" x14ac:dyDescent="0.2">
      <c r="A167">
        <f>ROW(Source!A260)</f>
        <v>260</v>
      </c>
      <c r="B167">
        <v>63640748</v>
      </c>
      <c r="C167">
        <v>63641141</v>
      </c>
      <c r="D167">
        <v>63426486</v>
      </c>
      <c r="E167">
        <v>16536011</v>
      </c>
      <c r="F167">
        <v>1</v>
      </c>
      <c r="G167">
        <v>16536011</v>
      </c>
      <c r="H167">
        <v>1</v>
      </c>
      <c r="I167" t="s">
        <v>311</v>
      </c>
      <c r="J167" t="s">
        <v>3</v>
      </c>
      <c r="K167" t="s">
        <v>312</v>
      </c>
      <c r="L167">
        <v>1191</v>
      </c>
      <c r="N167">
        <v>1013</v>
      </c>
      <c r="O167" t="s">
        <v>313</v>
      </c>
      <c r="P167" t="s">
        <v>313</v>
      </c>
      <c r="Q167">
        <v>1</v>
      </c>
      <c r="W167">
        <v>0</v>
      </c>
      <c r="X167">
        <v>476480486</v>
      </c>
      <c r="Y167">
        <f t="shared" si="34"/>
        <v>0.74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</v>
      </c>
      <c r="AJ167">
        <v>1</v>
      </c>
      <c r="AK167">
        <v>1</v>
      </c>
      <c r="AL167">
        <v>1</v>
      </c>
      <c r="AM167">
        <v>-2</v>
      </c>
      <c r="AN167">
        <v>0</v>
      </c>
      <c r="AO167">
        <v>1</v>
      </c>
      <c r="AP167">
        <v>1</v>
      </c>
      <c r="AQ167">
        <v>0</v>
      </c>
      <c r="AR167">
        <v>0</v>
      </c>
      <c r="AS167" t="s">
        <v>3</v>
      </c>
      <c r="AT167">
        <v>0.74</v>
      </c>
      <c r="AU167" t="s">
        <v>3</v>
      </c>
      <c r="AV167">
        <v>1</v>
      </c>
      <c r="AW167">
        <v>2</v>
      </c>
      <c r="AX167">
        <v>63641146</v>
      </c>
      <c r="AY167">
        <v>1</v>
      </c>
      <c r="AZ167">
        <v>0</v>
      </c>
      <c r="BA167">
        <v>167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U167">
        <f>ROUND(AT167*Source!I260*AH167*AL167,2)</f>
        <v>0</v>
      </c>
      <c r="CV167">
        <f>ROUND(Y167*Source!I260,9)</f>
        <v>6.66</v>
      </c>
      <c r="CW167">
        <v>0</v>
      </c>
      <c r="CX167">
        <f>ROUND(Y167*Source!I260,9)</f>
        <v>6.66</v>
      </c>
      <c r="CY167">
        <f>AD167</f>
        <v>0</v>
      </c>
      <c r="CZ167">
        <f>AH167</f>
        <v>0</v>
      </c>
      <c r="DA167">
        <f>AL167</f>
        <v>1</v>
      </c>
      <c r="DB167">
        <f t="shared" si="35"/>
        <v>0</v>
      </c>
      <c r="DC167">
        <f t="shared" si="36"/>
        <v>0</v>
      </c>
      <c r="DD167" t="s">
        <v>3</v>
      </c>
      <c r="DE167" t="s">
        <v>3</v>
      </c>
      <c r="DF167">
        <f t="shared" si="27"/>
        <v>0</v>
      </c>
      <c r="DG167">
        <f t="shared" si="28"/>
        <v>0</v>
      </c>
      <c r="DH167">
        <f t="shared" si="29"/>
        <v>0</v>
      </c>
      <c r="DI167">
        <f t="shared" si="30"/>
        <v>0</v>
      </c>
      <c r="DJ167">
        <f>DI167</f>
        <v>0</v>
      </c>
      <c r="DK167">
        <v>0</v>
      </c>
      <c r="DL167" t="s">
        <v>3</v>
      </c>
      <c r="DM167">
        <v>0</v>
      </c>
      <c r="DN167" t="s">
        <v>3</v>
      </c>
      <c r="DO167">
        <v>0</v>
      </c>
    </row>
    <row r="168" spans="1:119" x14ac:dyDescent="0.2">
      <c r="A168">
        <f>ROW(Source!A260)</f>
        <v>260</v>
      </c>
      <c r="B168">
        <v>63640748</v>
      </c>
      <c r="C168">
        <v>63641141</v>
      </c>
      <c r="D168">
        <v>63430306</v>
      </c>
      <c r="E168">
        <v>1</v>
      </c>
      <c r="F168">
        <v>1</v>
      </c>
      <c r="G168">
        <v>16536011</v>
      </c>
      <c r="H168">
        <v>3</v>
      </c>
      <c r="I168" t="s">
        <v>314</v>
      </c>
      <c r="J168" t="s">
        <v>315</v>
      </c>
      <c r="K168" t="s">
        <v>316</v>
      </c>
      <c r="L168">
        <v>1346</v>
      </c>
      <c r="N168">
        <v>1009</v>
      </c>
      <c r="O168" t="s">
        <v>317</v>
      </c>
      <c r="P168" t="s">
        <v>317</v>
      </c>
      <c r="Q168">
        <v>1</v>
      </c>
      <c r="W168">
        <v>0</v>
      </c>
      <c r="X168">
        <v>1476784195</v>
      </c>
      <c r="Y168">
        <f t="shared" si="34"/>
        <v>5.0000000000000001E-4</v>
      </c>
      <c r="AA168">
        <v>547.51</v>
      </c>
      <c r="AB168">
        <v>0</v>
      </c>
      <c r="AC168">
        <v>0</v>
      </c>
      <c r="AD168">
        <v>0</v>
      </c>
      <c r="AE168">
        <v>547.51</v>
      </c>
      <c r="AF168">
        <v>0</v>
      </c>
      <c r="AG168">
        <v>0</v>
      </c>
      <c r="AH168">
        <v>0</v>
      </c>
      <c r="AI168">
        <v>1</v>
      </c>
      <c r="AJ168">
        <v>1</v>
      </c>
      <c r="AK168">
        <v>1</v>
      </c>
      <c r="AL168">
        <v>1</v>
      </c>
      <c r="AM168">
        <v>-2</v>
      </c>
      <c r="AN168">
        <v>0</v>
      </c>
      <c r="AO168">
        <v>1</v>
      </c>
      <c r="AP168">
        <v>1</v>
      </c>
      <c r="AQ168">
        <v>0</v>
      </c>
      <c r="AR168">
        <v>0</v>
      </c>
      <c r="AS168" t="s">
        <v>3</v>
      </c>
      <c r="AT168">
        <v>5.0000000000000001E-4</v>
      </c>
      <c r="AU168" t="s">
        <v>3</v>
      </c>
      <c r="AV168">
        <v>0</v>
      </c>
      <c r="AW168">
        <v>2</v>
      </c>
      <c r="AX168">
        <v>63641147</v>
      </c>
      <c r="AY168">
        <v>1</v>
      </c>
      <c r="AZ168">
        <v>0</v>
      </c>
      <c r="BA168">
        <v>168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V168">
        <v>0</v>
      </c>
      <c r="CW168">
        <v>0</v>
      </c>
      <c r="CX168">
        <f>ROUND(Y168*Source!I260,9)</f>
        <v>4.4999999999999997E-3</v>
      </c>
      <c r="CY168">
        <f>AA168</f>
        <v>547.51</v>
      </c>
      <c r="CZ168">
        <f>AE168</f>
        <v>547.51</v>
      </c>
      <c r="DA168">
        <f>AI168</f>
        <v>1</v>
      </c>
      <c r="DB168">
        <f t="shared" si="35"/>
        <v>0.27</v>
      </c>
      <c r="DC168">
        <f t="shared" si="36"/>
        <v>0</v>
      </c>
      <c r="DD168" t="s">
        <v>3</v>
      </c>
      <c r="DE168" t="s">
        <v>3</v>
      </c>
      <c r="DF168">
        <f t="shared" si="27"/>
        <v>2.46</v>
      </c>
      <c r="DG168">
        <f t="shared" si="28"/>
        <v>0</v>
      </c>
      <c r="DH168">
        <f t="shared" si="29"/>
        <v>0</v>
      </c>
      <c r="DI168">
        <f t="shared" si="30"/>
        <v>0</v>
      </c>
      <c r="DJ168">
        <f>DF168</f>
        <v>2.46</v>
      </c>
      <c r="DK168">
        <v>0</v>
      </c>
      <c r="DL168" t="s">
        <v>3</v>
      </c>
      <c r="DM168">
        <v>0</v>
      </c>
      <c r="DN168" t="s">
        <v>3</v>
      </c>
      <c r="DO168">
        <v>0</v>
      </c>
    </row>
    <row r="169" spans="1:119" x14ac:dyDescent="0.2">
      <c r="A169">
        <f>ROW(Source!A260)</f>
        <v>260</v>
      </c>
      <c r="B169">
        <v>63640748</v>
      </c>
      <c r="C169">
        <v>63641141</v>
      </c>
      <c r="D169">
        <v>63430350</v>
      </c>
      <c r="E169">
        <v>1</v>
      </c>
      <c r="F169">
        <v>1</v>
      </c>
      <c r="G169">
        <v>16536011</v>
      </c>
      <c r="H169">
        <v>3</v>
      </c>
      <c r="I169" t="s">
        <v>318</v>
      </c>
      <c r="J169" t="s">
        <v>319</v>
      </c>
      <c r="K169" t="s">
        <v>320</v>
      </c>
      <c r="L169">
        <v>1327</v>
      </c>
      <c r="N169">
        <v>1005</v>
      </c>
      <c r="O169" t="s">
        <v>321</v>
      </c>
      <c r="P169" t="s">
        <v>321</v>
      </c>
      <c r="Q169">
        <v>1</v>
      </c>
      <c r="W169">
        <v>0</v>
      </c>
      <c r="X169">
        <v>443123811</v>
      </c>
      <c r="Y169">
        <f t="shared" si="34"/>
        <v>0.05</v>
      </c>
      <c r="AA169">
        <v>41.89</v>
      </c>
      <c r="AB169">
        <v>0</v>
      </c>
      <c r="AC169">
        <v>0</v>
      </c>
      <c r="AD169">
        <v>0</v>
      </c>
      <c r="AE169">
        <v>41.89</v>
      </c>
      <c r="AF169">
        <v>0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1</v>
      </c>
      <c r="AM169">
        <v>-2</v>
      </c>
      <c r="AN169">
        <v>0</v>
      </c>
      <c r="AO169">
        <v>1</v>
      </c>
      <c r="AP169">
        <v>1</v>
      </c>
      <c r="AQ169">
        <v>0</v>
      </c>
      <c r="AR169">
        <v>0</v>
      </c>
      <c r="AS169" t="s">
        <v>3</v>
      </c>
      <c r="AT169">
        <v>0.05</v>
      </c>
      <c r="AU169" t="s">
        <v>3</v>
      </c>
      <c r="AV169">
        <v>0</v>
      </c>
      <c r="AW169">
        <v>2</v>
      </c>
      <c r="AX169">
        <v>63641148</v>
      </c>
      <c r="AY169">
        <v>1</v>
      </c>
      <c r="AZ169">
        <v>0</v>
      </c>
      <c r="BA169">
        <v>169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V169">
        <v>0</v>
      </c>
      <c r="CW169">
        <v>0</v>
      </c>
      <c r="CX169">
        <f>ROUND(Y169*Source!I260,9)</f>
        <v>0.45</v>
      </c>
      <c r="CY169">
        <f>AA169</f>
        <v>41.89</v>
      </c>
      <c r="CZ169">
        <f>AE169</f>
        <v>41.89</v>
      </c>
      <c r="DA169">
        <f>AI169</f>
        <v>1</v>
      </c>
      <c r="DB169">
        <f t="shared" si="35"/>
        <v>2.09</v>
      </c>
      <c r="DC169">
        <f t="shared" si="36"/>
        <v>0</v>
      </c>
      <c r="DD169" t="s">
        <v>3</v>
      </c>
      <c r="DE169" t="s">
        <v>3</v>
      </c>
      <c r="DF169">
        <f t="shared" si="27"/>
        <v>18.850000000000001</v>
      </c>
      <c r="DG169">
        <f t="shared" si="28"/>
        <v>0</v>
      </c>
      <c r="DH169">
        <f t="shared" si="29"/>
        <v>0</v>
      </c>
      <c r="DI169">
        <f t="shared" si="30"/>
        <v>0</v>
      </c>
      <c r="DJ169">
        <f>DF169</f>
        <v>18.850000000000001</v>
      </c>
      <c r="DK169">
        <v>0</v>
      </c>
      <c r="DL169" t="s">
        <v>3</v>
      </c>
      <c r="DM169">
        <v>0</v>
      </c>
      <c r="DN169" t="s">
        <v>3</v>
      </c>
      <c r="DO169">
        <v>0</v>
      </c>
    </row>
    <row r="170" spans="1:119" x14ac:dyDescent="0.2">
      <c r="A170">
        <f>ROW(Source!A260)</f>
        <v>260</v>
      </c>
      <c r="B170">
        <v>63640748</v>
      </c>
      <c r="C170">
        <v>63641141</v>
      </c>
      <c r="D170">
        <v>63430355</v>
      </c>
      <c r="E170">
        <v>1</v>
      </c>
      <c r="F170">
        <v>1</v>
      </c>
      <c r="G170">
        <v>16536011</v>
      </c>
      <c r="H170">
        <v>3</v>
      </c>
      <c r="I170" t="s">
        <v>322</v>
      </c>
      <c r="J170" t="s">
        <v>323</v>
      </c>
      <c r="K170" t="s">
        <v>324</v>
      </c>
      <c r="L170">
        <v>1346</v>
      </c>
      <c r="N170">
        <v>1009</v>
      </c>
      <c r="O170" t="s">
        <v>317</v>
      </c>
      <c r="P170" t="s">
        <v>317</v>
      </c>
      <c r="Q170">
        <v>1</v>
      </c>
      <c r="W170">
        <v>0</v>
      </c>
      <c r="X170">
        <v>2000218418</v>
      </c>
      <c r="Y170">
        <f t="shared" si="34"/>
        <v>0.05</v>
      </c>
      <c r="AA170">
        <v>29.6</v>
      </c>
      <c r="AB170">
        <v>0</v>
      </c>
      <c r="AC170">
        <v>0</v>
      </c>
      <c r="AD170">
        <v>0</v>
      </c>
      <c r="AE170">
        <v>29.6</v>
      </c>
      <c r="AF170">
        <v>0</v>
      </c>
      <c r="AG170">
        <v>0</v>
      </c>
      <c r="AH170">
        <v>0</v>
      </c>
      <c r="AI170">
        <v>1</v>
      </c>
      <c r="AJ170">
        <v>1</v>
      </c>
      <c r="AK170">
        <v>1</v>
      </c>
      <c r="AL170">
        <v>1</v>
      </c>
      <c r="AM170">
        <v>-2</v>
      </c>
      <c r="AN170">
        <v>0</v>
      </c>
      <c r="AO170">
        <v>1</v>
      </c>
      <c r="AP170">
        <v>1</v>
      </c>
      <c r="AQ170">
        <v>0</v>
      </c>
      <c r="AR170">
        <v>0</v>
      </c>
      <c r="AS170" t="s">
        <v>3</v>
      </c>
      <c r="AT170">
        <v>0.05</v>
      </c>
      <c r="AU170" t="s">
        <v>3</v>
      </c>
      <c r="AV170">
        <v>0</v>
      </c>
      <c r="AW170">
        <v>2</v>
      </c>
      <c r="AX170">
        <v>63641149</v>
      </c>
      <c r="AY170">
        <v>1</v>
      </c>
      <c r="AZ170">
        <v>0</v>
      </c>
      <c r="BA170">
        <v>170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V170">
        <v>0</v>
      </c>
      <c r="CW170">
        <v>0</v>
      </c>
      <c r="CX170">
        <f>ROUND(Y170*Source!I260,9)</f>
        <v>0.45</v>
      </c>
      <c r="CY170">
        <f>AA170</f>
        <v>29.6</v>
      </c>
      <c r="CZ170">
        <f>AE170</f>
        <v>29.6</v>
      </c>
      <c r="DA170">
        <f>AI170</f>
        <v>1</v>
      </c>
      <c r="DB170">
        <f t="shared" si="35"/>
        <v>1.48</v>
      </c>
      <c r="DC170">
        <f t="shared" si="36"/>
        <v>0</v>
      </c>
      <c r="DD170" t="s">
        <v>3</v>
      </c>
      <c r="DE170" t="s">
        <v>3</v>
      </c>
      <c r="DF170">
        <f t="shared" si="27"/>
        <v>13.32</v>
      </c>
      <c r="DG170">
        <f t="shared" si="28"/>
        <v>0</v>
      </c>
      <c r="DH170">
        <f t="shared" si="29"/>
        <v>0</v>
      </c>
      <c r="DI170">
        <f t="shared" si="30"/>
        <v>0</v>
      </c>
      <c r="DJ170">
        <f>DF170</f>
        <v>13.32</v>
      </c>
      <c r="DK170">
        <v>0</v>
      </c>
      <c r="DL170" t="s">
        <v>3</v>
      </c>
      <c r="DM170">
        <v>0</v>
      </c>
      <c r="DN170" t="s">
        <v>3</v>
      </c>
      <c r="DO170">
        <v>0</v>
      </c>
    </row>
    <row r="171" spans="1:119" x14ac:dyDescent="0.2">
      <c r="A171">
        <f>ROW(Source!A261)</f>
        <v>261</v>
      </c>
      <c r="B171">
        <v>63640748</v>
      </c>
      <c r="C171">
        <v>63641150</v>
      </c>
      <c r="D171">
        <v>63426486</v>
      </c>
      <c r="E171">
        <v>16536011</v>
      </c>
      <c r="F171">
        <v>1</v>
      </c>
      <c r="G171">
        <v>16536011</v>
      </c>
      <c r="H171">
        <v>1</v>
      </c>
      <c r="I171" t="s">
        <v>311</v>
      </c>
      <c r="J171" t="s">
        <v>3</v>
      </c>
      <c r="K171" t="s">
        <v>312</v>
      </c>
      <c r="L171">
        <v>1191</v>
      </c>
      <c r="N171">
        <v>1013</v>
      </c>
      <c r="O171" t="s">
        <v>313</v>
      </c>
      <c r="P171" t="s">
        <v>313</v>
      </c>
      <c r="Q171">
        <v>1</v>
      </c>
      <c r="W171">
        <v>0</v>
      </c>
      <c r="X171">
        <v>476480486</v>
      </c>
      <c r="Y171">
        <f t="shared" si="34"/>
        <v>0.3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1</v>
      </c>
      <c r="AJ171">
        <v>1</v>
      </c>
      <c r="AK171">
        <v>1</v>
      </c>
      <c r="AL171">
        <v>1</v>
      </c>
      <c r="AM171">
        <v>-2</v>
      </c>
      <c r="AN171">
        <v>0</v>
      </c>
      <c r="AO171">
        <v>1</v>
      </c>
      <c r="AP171">
        <v>1</v>
      </c>
      <c r="AQ171">
        <v>0</v>
      </c>
      <c r="AR171">
        <v>0</v>
      </c>
      <c r="AS171" t="s">
        <v>3</v>
      </c>
      <c r="AT171">
        <v>0.3</v>
      </c>
      <c r="AU171" t="s">
        <v>3</v>
      </c>
      <c r="AV171">
        <v>1</v>
      </c>
      <c r="AW171">
        <v>2</v>
      </c>
      <c r="AX171">
        <v>63641152</v>
      </c>
      <c r="AY171">
        <v>1</v>
      </c>
      <c r="AZ171">
        <v>0</v>
      </c>
      <c r="BA171">
        <v>171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U171">
        <f>ROUND(AT171*Source!I261*AH171*AL171,2)</f>
        <v>0</v>
      </c>
      <c r="CV171">
        <f>ROUND(Y171*Source!I261,9)</f>
        <v>0.63</v>
      </c>
      <c r="CW171">
        <v>0</v>
      </c>
      <c r="CX171">
        <f>ROUND(Y171*Source!I261,9)</f>
        <v>0.63</v>
      </c>
      <c r="CY171">
        <f>AD171</f>
        <v>0</v>
      </c>
      <c r="CZ171">
        <f>AH171</f>
        <v>0</v>
      </c>
      <c r="DA171">
        <f>AL171</f>
        <v>1</v>
      </c>
      <c r="DB171">
        <f t="shared" si="35"/>
        <v>0</v>
      </c>
      <c r="DC171">
        <f t="shared" si="36"/>
        <v>0</v>
      </c>
      <c r="DD171" t="s">
        <v>3</v>
      </c>
      <c r="DE171" t="s">
        <v>3</v>
      </c>
      <c r="DF171">
        <f t="shared" si="27"/>
        <v>0</v>
      </c>
      <c r="DG171">
        <f t="shared" si="28"/>
        <v>0</v>
      </c>
      <c r="DH171">
        <f t="shared" si="29"/>
        <v>0</v>
      </c>
      <c r="DI171">
        <f t="shared" si="30"/>
        <v>0</v>
      </c>
      <c r="DJ171">
        <f>DI171</f>
        <v>0</v>
      </c>
      <c r="DK171">
        <v>0</v>
      </c>
      <c r="DL171" t="s">
        <v>3</v>
      </c>
      <c r="DM171">
        <v>0</v>
      </c>
      <c r="DN171" t="s">
        <v>3</v>
      </c>
      <c r="DO171">
        <v>0</v>
      </c>
    </row>
    <row r="172" spans="1:119" x14ac:dyDescent="0.2">
      <c r="A172">
        <f>ROW(Source!A262)</f>
        <v>262</v>
      </c>
      <c r="B172">
        <v>63640748</v>
      </c>
      <c r="C172">
        <v>63641153</v>
      </c>
      <c r="D172">
        <v>63426486</v>
      </c>
      <c r="E172">
        <v>16536011</v>
      </c>
      <c r="F172">
        <v>1</v>
      </c>
      <c r="G172">
        <v>16536011</v>
      </c>
      <c r="H172">
        <v>1</v>
      </c>
      <c r="I172" t="s">
        <v>311</v>
      </c>
      <c r="J172" t="s">
        <v>3</v>
      </c>
      <c r="K172" t="s">
        <v>312</v>
      </c>
      <c r="L172">
        <v>1191</v>
      </c>
      <c r="N172">
        <v>1013</v>
      </c>
      <c r="O172" t="s">
        <v>313</v>
      </c>
      <c r="P172" t="s">
        <v>313</v>
      </c>
      <c r="Q172">
        <v>1</v>
      </c>
      <c r="W172">
        <v>0</v>
      </c>
      <c r="X172">
        <v>476480486</v>
      </c>
      <c r="Y172">
        <f>(AT172/2)</f>
        <v>0.13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1</v>
      </c>
      <c r="AL172">
        <v>1</v>
      </c>
      <c r="AM172">
        <v>-2</v>
      </c>
      <c r="AN172">
        <v>0</v>
      </c>
      <c r="AO172">
        <v>1</v>
      </c>
      <c r="AP172">
        <v>1</v>
      </c>
      <c r="AQ172">
        <v>0</v>
      </c>
      <c r="AR172">
        <v>0</v>
      </c>
      <c r="AS172" t="s">
        <v>3</v>
      </c>
      <c r="AT172">
        <v>0.26</v>
      </c>
      <c r="AU172" t="s">
        <v>39</v>
      </c>
      <c r="AV172">
        <v>1</v>
      </c>
      <c r="AW172">
        <v>2</v>
      </c>
      <c r="AX172">
        <v>63641157</v>
      </c>
      <c r="AY172">
        <v>1</v>
      </c>
      <c r="AZ172">
        <v>0</v>
      </c>
      <c r="BA172">
        <v>172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U172">
        <f>ROUND(AT172*Source!I262*AH172*AL172,2)</f>
        <v>0</v>
      </c>
      <c r="CV172">
        <f>ROUND(Y172*Source!I262,9)</f>
        <v>2.73</v>
      </c>
      <c r="CW172">
        <v>0</v>
      </c>
      <c r="CX172">
        <f>ROUND(Y172*Source!I262,9)</f>
        <v>2.73</v>
      </c>
      <c r="CY172">
        <f>AD172</f>
        <v>0</v>
      </c>
      <c r="CZ172">
        <f>AH172</f>
        <v>0</v>
      </c>
      <c r="DA172">
        <f>AL172</f>
        <v>1</v>
      </c>
      <c r="DB172">
        <f>ROUND((ROUND(AT172*CZ172,2)/2),6)</f>
        <v>0</v>
      </c>
      <c r="DC172">
        <f>ROUND((ROUND(AT172*AG172,2)/2),6)</f>
        <v>0</v>
      </c>
      <c r="DD172" t="s">
        <v>3</v>
      </c>
      <c r="DE172" t="s">
        <v>3</v>
      </c>
      <c r="DF172">
        <f t="shared" si="27"/>
        <v>0</v>
      </c>
      <c r="DG172">
        <f t="shared" si="28"/>
        <v>0</v>
      </c>
      <c r="DH172">
        <f t="shared" si="29"/>
        <v>0</v>
      </c>
      <c r="DI172">
        <f t="shared" si="30"/>
        <v>0</v>
      </c>
      <c r="DJ172">
        <f>DI172</f>
        <v>0</v>
      </c>
      <c r="DK172">
        <v>0</v>
      </c>
      <c r="DL172" t="s">
        <v>3</v>
      </c>
      <c r="DM172">
        <v>0</v>
      </c>
      <c r="DN172" t="s">
        <v>3</v>
      </c>
      <c r="DO172">
        <v>0</v>
      </c>
    </row>
    <row r="173" spans="1:119" x14ac:dyDescent="0.2">
      <c r="A173">
        <f>ROW(Source!A262)</f>
        <v>262</v>
      </c>
      <c r="B173">
        <v>63640748</v>
      </c>
      <c r="C173">
        <v>63641153</v>
      </c>
      <c r="D173">
        <v>63430355</v>
      </c>
      <c r="E173">
        <v>1</v>
      </c>
      <c r="F173">
        <v>1</v>
      </c>
      <c r="G173">
        <v>16536011</v>
      </c>
      <c r="H173">
        <v>3</v>
      </c>
      <c r="I173" t="s">
        <v>322</v>
      </c>
      <c r="J173" t="s">
        <v>323</v>
      </c>
      <c r="K173" t="s">
        <v>324</v>
      </c>
      <c r="L173">
        <v>1346</v>
      </c>
      <c r="N173">
        <v>1009</v>
      </c>
      <c r="O173" t="s">
        <v>317</v>
      </c>
      <c r="P173" t="s">
        <v>317</v>
      </c>
      <c r="Q173">
        <v>1</v>
      </c>
      <c r="W173">
        <v>0</v>
      </c>
      <c r="X173">
        <v>2000218418</v>
      </c>
      <c r="Y173">
        <f>(AT173/2)</f>
        <v>2.5000000000000001E-3</v>
      </c>
      <c r="AA173">
        <v>29.6</v>
      </c>
      <c r="AB173">
        <v>0</v>
      </c>
      <c r="AC173">
        <v>0</v>
      </c>
      <c r="AD173">
        <v>0</v>
      </c>
      <c r="AE173">
        <v>29.6</v>
      </c>
      <c r="AF173">
        <v>0</v>
      </c>
      <c r="AG173">
        <v>0</v>
      </c>
      <c r="AH173">
        <v>0</v>
      </c>
      <c r="AI173">
        <v>1</v>
      </c>
      <c r="AJ173">
        <v>1</v>
      </c>
      <c r="AK173">
        <v>1</v>
      </c>
      <c r="AL173">
        <v>1</v>
      </c>
      <c r="AM173">
        <v>-2</v>
      </c>
      <c r="AN173">
        <v>0</v>
      </c>
      <c r="AO173">
        <v>1</v>
      </c>
      <c r="AP173">
        <v>1</v>
      </c>
      <c r="AQ173">
        <v>0</v>
      </c>
      <c r="AR173">
        <v>0</v>
      </c>
      <c r="AS173" t="s">
        <v>3</v>
      </c>
      <c r="AT173">
        <v>5.0000000000000001E-3</v>
      </c>
      <c r="AU173" t="s">
        <v>39</v>
      </c>
      <c r="AV173">
        <v>0</v>
      </c>
      <c r="AW173">
        <v>2</v>
      </c>
      <c r="AX173">
        <v>63641158</v>
      </c>
      <c r="AY173">
        <v>1</v>
      </c>
      <c r="AZ173">
        <v>0</v>
      </c>
      <c r="BA173">
        <v>173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V173">
        <v>0</v>
      </c>
      <c r="CW173">
        <v>0</v>
      </c>
      <c r="CX173">
        <f>ROUND(Y173*Source!I262,9)</f>
        <v>5.2499999999999998E-2</v>
      </c>
      <c r="CY173">
        <f>AA173</f>
        <v>29.6</v>
      </c>
      <c r="CZ173">
        <f>AE173</f>
        <v>29.6</v>
      </c>
      <c r="DA173">
        <f>AI173</f>
        <v>1</v>
      </c>
      <c r="DB173">
        <f>ROUND((ROUND(AT173*CZ173,2)/2),6)</f>
        <v>7.4999999999999997E-2</v>
      </c>
      <c r="DC173">
        <f>ROUND((ROUND(AT173*AG173,2)/2),6)</f>
        <v>0</v>
      </c>
      <c r="DD173" t="s">
        <v>3</v>
      </c>
      <c r="DE173" t="s">
        <v>3</v>
      </c>
      <c r="DF173">
        <f t="shared" si="27"/>
        <v>1.55</v>
      </c>
      <c r="DG173">
        <f t="shared" si="28"/>
        <v>0</v>
      </c>
      <c r="DH173">
        <f t="shared" si="29"/>
        <v>0</v>
      </c>
      <c r="DI173">
        <f t="shared" si="30"/>
        <v>0</v>
      </c>
      <c r="DJ173">
        <f>DF173</f>
        <v>1.55</v>
      </c>
      <c r="DK173">
        <v>0</v>
      </c>
      <c r="DL173" t="s">
        <v>3</v>
      </c>
      <c r="DM173">
        <v>0</v>
      </c>
      <c r="DN173" t="s">
        <v>3</v>
      </c>
      <c r="DO173">
        <v>0</v>
      </c>
    </row>
    <row r="174" spans="1:119" x14ac:dyDescent="0.2">
      <c r="A174">
        <f>ROW(Source!A262)</f>
        <v>262</v>
      </c>
      <c r="B174">
        <v>63640748</v>
      </c>
      <c r="C174">
        <v>63641153</v>
      </c>
      <c r="D174">
        <v>63428788</v>
      </c>
      <c r="E174">
        <v>1</v>
      </c>
      <c r="F174">
        <v>1</v>
      </c>
      <c r="G174">
        <v>16536011</v>
      </c>
      <c r="H174">
        <v>3</v>
      </c>
      <c r="I174" t="s">
        <v>345</v>
      </c>
      <c r="J174" t="s">
        <v>346</v>
      </c>
      <c r="K174" t="s">
        <v>347</v>
      </c>
      <c r="L174">
        <v>1296</v>
      </c>
      <c r="N174">
        <v>1002</v>
      </c>
      <c r="O174" t="s">
        <v>348</v>
      </c>
      <c r="P174" t="s">
        <v>348</v>
      </c>
      <c r="Q174">
        <v>1</v>
      </c>
      <c r="W174">
        <v>0</v>
      </c>
      <c r="X174">
        <v>-1868561451</v>
      </c>
      <c r="Y174">
        <f>(AT174/2)</f>
        <v>2E-3</v>
      </c>
      <c r="AA174">
        <v>16702.72</v>
      </c>
      <c r="AB174">
        <v>0</v>
      </c>
      <c r="AC174">
        <v>0</v>
      </c>
      <c r="AD174">
        <v>0</v>
      </c>
      <c r="AE174">
        <v>16702.72</v>
      </c>
      <c r="AF174">
        <v>0</v>
      </c>
      <c r="AG174">
        <v>0</v>
      </c>
      <c r="AH174">
        <v>0</v>
      </c>
      <c r="AI174">
        <v>1</v>
      </c>
      <c r="AJ174">
        <v>1</v>
      </c>
      <c r="AK174">
        <v>1</v>
      </c>
      <c r="AL174">
        <v>1</v>
      </c>
      <c r="AM174">
        <v>-2</v>
      </c>
      <c r="AN174">
        <v>0</v>
      </c>
      <c r="AO174">
        <v>1</v>
      </c>
      <c r="AP174">
        <v>1</v>
      </c>
      <c r="AQ174">
        <v>0</v>
      </c>
      <c r="AR174">
        <v>0</v>
      </c>
      <c r="AS174" t="s">
        <v>3</v>
      </c>
      <c r="AT174">
        <v>4.0000000000000001E-3</v>
      </c>
      <c r="AU174" t="s">
        <v>39</v>
      </c>
      <c r="AV174">
        <v>0</v>
      </c>
      <c r="AW174">
        <v>2</v>
      </c>
      <c r="AX174">
        <v>63641159</v>
      </c>
      <c r="AY174">
        <v>1</v>
      </c>
      <c r="AZ174">
        <v>0</v>
      </c>
      <c r="BA174">
        <v>174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V174">
        <v>0</v>
      </c>
      <c r="CW174">
        <v>0</v>
      </c>
      <c r="CX174">
        <f>ROUND(Y174*Source!I262,9)</f>
        <v>4.2000000000000003E-2</v>
      </c>
      <c r="CY174">
        <f>AA174</f>
        <v>16702.72</v>
      </c>
      <c r="CZ174">
        <f>AE174</f>
        <v>16702.72</v>
      </c>
      <c r="DA174">
        <f>AI174</f>
        <v>1</v>
      </c>
      <c r="DB174">
        <f>ROUND((ROUND(AT174*CZ174,2)/2),6)</f>
        <v>33.405000000000001</v>
      </c>
      <c r="DC174">
        <f>ROUND((ROUND(AT174*AG174,2)/2),6)</f>
        <v>0</v>
      </c>
      <c r="DD174" t="s">
        <v>3</v>
      </c>
      <c r="DE174" t="s">
        <v>3</v>
      </c>
      <c r="DF174">
        <f t="shared" si="27"/>
        <v>701.51</v>
      </c>
      <c r="DG174">
        <f t="shared" si="28"/>
        <v>0</v>
      </c>
      <c r="DH174">
        <f t="shared" si="29"/>
        <v>0</v>
      </c>
      <c r="DI174">
        <f t="shared" si="30"/>
        <v>0</v>
      </c>
      <c r="DJ174">
        <f>DF174</f>
        <v>701.51</v>
      </c>
      <c r="DK174">
        <v>0</v>
      </c>
      <c r="DL174" t="s">
        <v>3</v>
      </c>
      <c r="DM174">
        <v>0</v>
      </c>
      <c r="DN174" t="s">
        <v>3</v>
      </c>
      <c r="DO174">
        <v>0</v>
      </c>
    </row>
    <row r="175" spans="1:119" x14ac:dyDescent="0.2">
      <c r="A175">
        <f>ROW(Source!A263)</f>
        <v>263</v>
      </c>
      <c r="B175">
        <v>63640748</v>
      </c>
      <c r="C175">
        <v>63408486</v>
      </c>
      <c r="D175">
        <v>63426486</v>
      </c>
      <c r="E175">
        <v>16536011</v>
      </c>
      <c r="F175">
        <v>1</v>
      </c>
      <c r="G175">
        <v>16536011</v>
      </c>
      <c r="H175">
        <v>1</v>
      </c>
      <c r="I175" t="s">
        <v>311</v>
      </c>
      <c r="J175" t="s">
        <v>3</v>
      </c>
      <c r="K175" t="s">
        <v>312</v>
      </c>
      <c r="L175">
        <v>1191</v>
      </c>
      <c r="N175">
        <v>1013</v>
      </c>
      <c r="O175" t="s">
        <v>313</v>
      </c>
      <c r="P175" t="s">
        <v>313</v>
      </c>
      <c r="Q175">
        <v>1</v>
      </c>
      <c r="W175">
        <v>0</v>
      </c>
      <c r="X175">
        <v>476480486</v>
      </c>
      <c r="Y175">
        <f t="shared" ref="Y175:Y185" si="37">AT175</f>
        <v>2.34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</v>
      </c>
      <c r="AJ175">
        <v>1</v>
      </c>
      <c r="AK175">
        <v>1</v>
      </c>
      <c r="AL175">
        <v>1</v>
      </c>
      <c r="AM175">
        <v>-2</v>
      </c>
      <c r="AN175">
        <v>0</v>
      </c>
      <c r="AO175">
        <v>1</v>
      </c>
      <c r="AP175">
        <v>1</v>
      </c>
      <c r="AQ175">
        <v>0</v>
      </c>
      <c r="AR175">
        <v>0</v>
      </c>
      <c r="AS175" t="s">
        <v>3</v>
      </c>
      <c r="AT175">
        <v>2.34</v>
      </c>
      <c r="AU175" t="s">
        <v>3</v>
      </c>
      <c r="AV175">
        <v>1</v>
      </c>
      <c r="AW175">
        <v>2</v>
      </c>
      <c r="AX175">
        <v>63640931</v>
      </c>
      <c r="AY175">
        <v>1</v>
      </c>
      <c r="AZ175">
        <v>0</v>
      </c>
      <c r="BA175">
        <v>175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U175">
        <f>ROUND(AT175*Source!I263*AH175*AL175,2)</f>
        <v>0</v>
      </c>
      <c r="CV175">
        <f>ROUND(Y175*Source!I263,9)</f>
        <v>14.04</v>
      </c>
      <c r="CW175">
        <v>0</v>
      </c>
      <c r="CX175">
        <f>ROUND(Y175*Source!I263,9)</f>
        <v>14.04</v>
      </c>
      <c r="CY175">
        <f>AD175</f>
        <v>0</v>
      </c>
      <c r="CZ175">
        <f>AH175</f>
        <v>0</v>
      </c>
      <c r="DA175">
        <f>AL175</f>
        <v>1</v>
      </c>
      <c r="DB175">
        <f t="shared" ref="DB175:DB185" si="38">ROUND(ROUND(AT175*CZ175,2),6)</f>
        <v>0</v>
      </c>
      <c r="DC175">
        <f t="shared" ref="DC175:DC185" si="39">ROUND(ROUND(AT175*AG175,2),6)</f>
        <v>0</v>
      </c>
      <c r="DD175" t="s">
        <v>3</v>
      </c>
      <c r="DE175" t="s">
        <v>3</v>
      </c>
      <c r="DF175">
        <f t="shared" si="27"/>
        <v>0</v>
      </c>
      <c r="DG175">
        <f t="shared" si="28"/>
        <v>0</v>
      </c>
      <c r="DH175">
        <f t="shared" si="29"/>
        <v>0</v>
      </c>
      <c r="DI175">
        <f t="shared" si="30"/>
        <v>0</v>
      </c>
      <c r="DJ175">
        <f>DI175</f>
        <v>0</v>
      </c>
      <c r="DK175">
        <v>0</v>
      </c>
      <c r="DL175" t="s">
        <v>3</v>
      </c>
      <c r="DM175">
        <v>0</v>
      </c>
      <c r="DN175" t="s">
        <v>3</v>
      </c>
      <c r="DO175">
        <v>0</v>
      </c>
    </row>
    <row r="176" spans="1:119" x14ac:dyDescent="0.2">
      <c r="A176">
        <f>ROW(Source!A263)</f>
        <v>263</v>
      </c>
      <c r="B176">
        <v>63640748</v>
      </c>
      <c r="C176">
        <v>63408486</v>
      </c>
      <c r="D176">
        <v>63426697</v>
      </c>
      <c r="E176">
        <v>16536011</v>
      </c>
      <c r="F176">
        <v>1</v>
      </c>
      <c r="G176">
        <v>16536011</v>
      </c>
      <c r="H176">
        <v>3</v>
      </c>
      <c r="I176" t="s">
        <v>374</v>
      </c>
      <c r="J176" t="s">
        <v>3</v>
      </c>
      <c r="K176" t="s">
        <v>375</v>
      </c>
      <c r="L176">
        <v>1346</v>
      </c>
      <c r="N176">
        <v>1009</v>
      </c>
      <c r="O176" t="s">
        <v>317</v>
      </c>
      <c r="P176" t="s">
        <v>317</v>
      </c>
      <c r="Q176">
        <v>1</v>
      </c>
      <c r="W176">
        <v>0</v>
      </c>
      <c r="X176">
        <v>-1990858582</v>
      </c>
      <c r="Y176">
        <f t="shared" si="37"/>
        <v>6.4000000000000005E-4</v>
      </c>
      <c r="AA176">
        <v>128.4</v>
      </c>
      <c r="AB176">
        <v>0</v>
      </c>
      <c r="AC176">
        <v>0</v>
      </c>
      <c r="AD176">
        <v>0</v>
      </c>
      <c r="AE176">
        <v>128.40089</v>
      </c>
      <c r="AF176">
        <v>0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1</v>
      </c>
      <c r="AM176">
        <v>-2</v>
      </c>
      <c r="AN176">
        <v>0</v>
      </c>
      <c r="AO176">
        <v>1</v>
      </c>
      <c r="AP176">
        <v>1</v>
      </c>
      <c r="AQ176">
        <v>0</v>
      </c>
      <c r="AR176">
        <v>0</v>
      </c>
      <c r="AS176" t="s">
        <v>3</v>
      </c>
      <c r="AT176">
        <v>6.4000000000000005E-4</v>
      </c>
      <c r="AU176" t="s">
        <v>3</v>
      </c>
      <c r="AV176">
        <v>0</v>
      </c>
      <c r="AW176">
        <v>2</v>
      </c>
      <c r="AX176">
        <v>63640932</v>
      </c>
      <c r="AY176">
        <v>1</v>
      </c>
      <c r="AZ176">
        <v>0</v>
      </c>
      <c r="BA176">
        <v>176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V176">
        <v>0</v>
      </c>
      <c r="CW176">
        <v>0</v>
      </c>
      <c r="CX176">
        <f>ROUND(Y176*Source!I263,9)</f>
        <v>3.8400000000000001E-3</v>
      </c>
      <c r="CY176">
        <f>AA176</f>
        <v>128.4</v>
      </c>
      <c r="CZ176">
        <f>AE176</f>
        <v>128.40089</v>
      </c>
      <c r="DA176">
        <f>AI176</f>
        <v>1</v>
      </c>
      <c r="DB176">
        <f t="shared" si="38"/>
        <v>0.08</v>
      </c>
      <c r="DC176">
        <f t="shared" si="39"/>
        <v>0</v>
      </c>
      <c r="DD176" t="s">
        <v>3</v>
      </c>
      <c r="DE176" t="s">
        <v>3</v>
      </c>
      <c r="DF176">
        <f t="shared" si="27"/>
        <v>0.49</v>
      </c>
      <c r="DG176">
        <f t="shared" si="28"/>
        <v>0</v>
      </c>
      <c r="DH176">
        <f t="shared" si="29"/>
        <v>0</v>
      </c>
      <c r="DI176">
        <f t="shared" si="30"/>
        <v>0</v>
      </c>
      <c r="DJ176">
        <f>DF176</f>
        <v>0.49</v>
      </c>
      <c r="DK176">
        <v>0</v>
      </c>
      <c r="DL176" t="s">
        <v>3</v>
      </c>
      <c r="DM176">
        <v>0</v>
      </c>
      <c r="DN176" t="s">
        <v>3</v>
      </c>
      <c r="DO176">
        <v>0</v>
      </c>
    </row>
    <row r="177" spans="1:119" x14ac:dyDescent="0.2">
      <c r="A177">
        <f>ROW(Source!A263)</f>
        <v>263</v>
      </c>
      <c r="B177">
        <v>63640748</v>
      </c>
      <c r="C177">
        <v>63408486</v>
      </c>
      <c r="D177">
        <v>63430216</v>
      </c>
      <c r="E177">
        <v>1</v>
      </c>
      <c r="F177">
        <v>1</v>
      </c>
      <c r="G177">
        <v>16536011</v>
      </c>
      <c r="H177">
        <v>3</v>
      </c>
      <c r="I177" t="s">
        <v>376</v>
      </c>
      <c r="J177" t="s">
        <v>377</v>
      </c>
      <c r="K177" t="s">
        <v>378</v>
      </c>
      <c r="L177">
        <v>1346</v>
      </c>
      <c r="N177">
        <v>1009</v>
      </c>
      <c r="O177" t="s">
        <v>317</v>
      </c>
      <c r="P177" t="s">
        <v>317</v>
      </c>
      <c r="Q177">
        <v>1</v>
      </c>
      <c r="W177">
        <v>0</v>
      </c>
      <c r="X177">
        <v>-1589052553</v>
      </c>
      <c r="Y177">
        <f t="shared" si="37"/>
        <v>8.0000000000000002E-3</v>
      </c>
      <c r="AA177">
        <v>180.83</v>
      </c>
      <c r="AB177">
        <v>0</v>
      </c>
      <c r="AC177">
        <v>0</v>
      </c>
      <c r="AD177">
        <v>0</v>
      </c>
      <c r="AE177">
        <v>180.83</v>
      </c>
      <c r="AF177">
        <v>0</v>
      </c>
      <c r="AG177">
        <v>0</v>
      </c>
      <c r="AH177">
        <v>0</v>
      </c>
      <c r="AI177">
        <v>1</v>
      </c>
      <c r="AJ177">
        <v>1</v>
      </c>
      <c r="AK177">
        <v>1</v>
      </c>
      <c r="AL177">
        <v>1</v>
      </c>
      <c r="AM177">
        <v>-2</v>
      </c>
      <c r="AN177">
        <v>0</v>
      </c>
      <c r="AO177">
        <v>1</v>
      </c>
      <c r="AP177">
        <v>1</v>
      </c>
      <c r="AQ177">
        <v>0</v>
      </c>
      <c r="AR177">
        <v>0</v>
      </c>
      <c r="AS177" t="s">
        <v>3</v>
      </c>
      <c r="AT177">
        <v>8.0000000000000002E-3</v>
      </c>
      <c r="AU177" t="s">
        <v>3</v>
      </c>
      <c r="AV177">
        <v>0</v>
      </c>
      <c r="AW177">
        <v>2</v>
      </c>
      <c r="AX177">
        <v>63640933</v>
      </c>
      <c r="AY177">
        <v>1</v>
      </c>
      <c r="AZ177">
        <v>0</v>
      </c>
      <c r="BA177">
        <v>177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V177">
        <v>0</v>
      </c>
      <c r="CW177">
        <v>0</v>
      </c>
      <c r="CX177">
        <f>ROUND(Y177*Source!I263,9)</f>
        <v>4.8000000000000001E-2</v>
      </c>
      <c r="CY177">
        <f>AA177</f>
        <v>180.83</v>
      </c>
      <c r="CZ177">
        <f>AE177</f>
        <v>180.83</v>
      </c>
      <c r="DA177">
        <f>AI177</f>
        <v>1</v>
      </c>
      <c r="DB177">
        <f t="shared" si="38"/>
        <v>1.45</v>
      </c>
      <c r="DC177">
        <f t="shared" si="39"/>
        <v>0</v>
      </c>
      <c r="DD177" t="s">
        <v>3</v>
      </c>
      <c r="DE177" t="s">
        <v>3</v>
      </c>
      <c r="DF177">
        <f t="shared" si="27"/>
        <v>8.68</v>
      </c>
      <c r="DG177">
        <f t="shared" si="28"/>
        <v>0</v>
      </c>
      <c r="DH177">
        <f t="shared" si="29"/>
        <v>0</v>
      </c>
      <c r="DI177">
        <f t="shared" si="30"/>
        <v>0</v>
      </c>
      <c r="DJ177">
        <f>DF177</f>
        <v>8.68</v>
      </c>
      <c r="DK177">
        <v>0</v>
      </c>
      <c r="DL177" t="s">
        <v>3</v>
      </c>
      <c r="DM177">
        <v>0</v>
      </c>
      <c r="DN177" t="s">
        <v>3</v>
      </c>
      <c r="DO177">
        <v>0</v>
      </c>
    </row>
    <row r="178" spans="1:119" x14ac:dyDescent="0.2">
      <c r="A178">
        <f>ROW(Source!A263)</f>
        <v>263</v>
      </c>
      <c r="B178">
        <v>63640748</v>
      </c>
      <c r="C178">
        <v>63408486</v>
      </c>
      <c r="D178">
        <v>63430355</v>
      </c>
      <c r="E178">
        <v>1</v>
      </c>
      <c r="F178">
        <v>1</v>
      </c>
      <c r="G178">
        <v>16536011</v>
      </c>
      <c r="H178">
        <v>3</v>
      </c>
      <c r="I178" t="s">
        <v>322</v>
      </c>
      <c r="J178" t="s">
        <v>323</v>
      </c>
      <c r="K178" t="s">
        <v>324</v>
      </c>
      <c r="L178">
        <v>1346</v>
      </c>
      <c r="N178">
        <v>1009</v>
      </c>
      <c r="O178" t="s">
        <v>317</v>
      </c>
      <c r="P178" t="s">
        <v>317</v>
      </c>
      <c r="Q178">
        <v>1</v>
      </c>
      <c r="W178">
        <v>0</v>
      </c>
      <c r="X178">
        <v>2000218418</v>
      </c>
      <c r="Y178">
        <f t="shared" si="37"/>
        <v>0.02</v>
      </c>
      <c r="AA178">
        <v>29.6</v>
      </c>
      <c r="AB178">
        <v>0</v>
      </c>
      <c r="AC178">
        <v>0</v>
      </c>
      <c r="AD178">
        <v>0</v>
      </c>
      <c r="AE178">
        <v>29.6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M178">
        <v>-2</v>
      </c>
      <c r="AN178">
        <v>0</v>
      </c>
      <c r="AO178">
        <v>1</v>
      </c>
      <c r="AP178">
        <v>1</v>
      </c>
      <c r="AQ178">
        <v>0</v>
      </c>
      <c r="AR178">
        <v>0</v>
      </c>
      <c r="AS178" t="s">
        <v>3</v>
      </c>
      <c r="AT178">
        <v>0.02</v>
      </c>
      <c r="AU178" t="s">
        <v>3</v>
      </c>
      <c r="AV178">
        <v>0</v>
      </c>
      <c r="AW178">
        <v>2</v>
      </c>
      <c r="AX178">
        <v>63640934</v>
      </c>
      <c r="AY178">
        <v>1</v>
      </c>
      <c r="AZ178">
        <v>0</v>
      </c>
      <c r="BA178">
        <v>178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V178">
        <v>0</v>
      </c>
      <c r="CW178">
        <v>0</v>
      </c>
      <c r="CX178">
        <f>ROUND(Y178*Source!I263,9)</f>
        <v>0.12</v>
      </c>
      <c r="CY178">
        <f>AA178</f>
        <v>29.6</v>
      </c>
      <c r="CZ178">
        <f>AE178</f>
        <v>29.6</v>
      </c>
      <c r="DA178">
        <f>AI178</f>
        <v>1</v>
      </c>
      <c r="DB178">
        <f t="shared" si="38"/>
        <v>0.59</v>
      </c>
      <c r="DC178">
        <f t="shared" si="39"/>
        <v>0</v>
      </c>
      <c r="DD178" t="s">
        <v>3</v>
      </c>
      <c r="DE178" t="s">
        <v>3</v>
      </c>
      <c r="DF178">
        <f t="shared" si="27"/>
        <v>3.55</v>
      </c>
      <c r="DG178">
        <f t="shared" si="28"/>
        <v>0</v>
      </c>
      <c r="DH178">
        <f t="shared" si="29"/>
        <v>0</v>
      </c>
      <c r="DI178">
        <f t="shared" si="30"/>
        <v>0</v>
      </c>
      <c r="DJ178">
        <f>DF178</f>
        <v>3.55</v>
      </c>
      <c r="DK178">
        <v>0</v>
      </c>
      <c r="DL178" t="s">
        <v>3</v>
      </c>
      <c r="DM178">
        <v>0</v>
      </c>
      <c r="DN178" t="s">
        <v>3</v>
      </c>
      <c r="DO178">
        <v>0</v>
      </c>
    </row>
    <row r="179" spans="1:119" x14ac:dyDescent="0.2">
      <c r="A179">
        <f>ROW(Source!A263)</f>
        <v>263</v>
      </c>
      <c r="B179">
        <v>63640748</v>
      </c>
      <c r="C179">
        <v>63408486</v>
      </c>
      <c r="D179">
        <v>63428827</v>
      </c>
      <c r="E179">
        <v>1</v>
      </c>
      <c r="F179">
        <v>1</v>
      </c>
      <c r="G179">
        <v>16536011</v>
      </c>
      <c r="H179">
        <v>3</v>
      </c>
      <c r="I179" t="s">
        <v>379</v>
      </c>
      <c r="J179" t="s">
        <v>380</v>
      </c>
      <c r="K179" t="s">
        <v>381</v>
      </c>
      <c r="L179">
        <v>1348</v>
      </c>
      <c r="N179">
        <v>1009</v>
      </c>
      <c r="O179" t="s">
        <v>361</v>
      </c>
      <c r="P179" t="s">
        <v>361</v>
      </c>
      <c r="Q179">
        <v>1000</v>
      </c>
      <c r="W179">
        <v>0</v>
      </c>
      <c r="X179">
        <v>688720525</v>
      </c>
      <c r="Y179">
        <f t="shared" si="37"/>
        <v>1.0000000000000001E-5</v>
      </c>
      <c r="AA179">
        <v>152413.67000000001</v>
      </c>
      <c r="AB179">
        <v>0</v>
      </c>
      <c r="AC179">
        <v>0</v>
      </c>
      <c r="AD179">
        <v>0</v>
      </c>
      <c r="AE179">
        <v>152413.67000000001</v>
      </c>
      <c r="AF179">
        <v>0</v>
      </c>
      <c r="AG179">
        <v>0</v>
      </c>
      <c r="AH179">
        <v>0</v>
      </c>
      <c r="AI179">
        <v>1</v>
      </c>
      <c r="AJ179">
        <v>1</v>
      </c>
      <c r="AK179">
        <v>1</v>
      </c>
      <c r="AL179">
        <v>1</v>
      </c>
      <c r="AM179">
        <v>-2</v>
      </c>
      <c r="AN179">
        <v>0</v>
      </c>
      <c r="AO179">
        <v>1</v>
      </c>
      <c r="AP179">
        <v>1</v>
      </c>
      <c r="AQ179">
        <v>0</v>
      </c>
      <c r="AR179">
        <v>0</v>
      </c>
      <c r="AS179" t="s">
        <v>3</v>
      </c>
      <c r="AT179">
        <v>1.0000000000000001E-5</v>
      </c>
      <c r="AU179" t="s">
        <v>3</v>
      </c>
      <c r="AV179">
        <v>0</v>
      </c>
      <c r="AW179">
        <v>2</v>
      </c>
      <c r="AX179">
        <v>63640935</v>
      </c>
      <c r="AY179">
        <v>1</v>
      </c>
      <c r="AZ179">
        <v>0</v>
      </c>
      <c r="BA179">
        <v>179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V179">
        <v>0</v>
      </c>
      <c r="CW179">
        <v>0</v>
      </c>
      <c r="CX179">
        <f>ROUND(Y179*Source!I263,9)</f>
        <v>6.0000000000000002E-5</v>
      </c>
      <c r="CY179">
        <f>AA179</f>
        <v>152413.67000000001</v>
      </c>
      <c r="CZ179">
        <f>AE179</f>
        <v>152413.67000000001</v>
      </c>
      <c r="DA179">
        <f>AI179</f>
        <v>1</v>
      </c>
      <c r="DB179">
        <f t="shared" si="38"/>
        <v>1.52</v>
      </c>
      <c r="DC179">
        <f t="shared" si="39"/>
        <v>0</v>
      </c>
      <c r="DD179" t="s">
        <v>3</v>
      </c>
      <c r="DE179" t="s">
        <v>3</v>
      </c>
      <c r="DF179">
        <f t="shared" si="27"/>
        <v>9.14</v>
      </c>
      <c r="DG179">
        <f t="shared" si="28"/>
        <v>0</v>
      </c>
      <c r="DH179">
        <f t="shared" si="29"/>
        <v>0</v>
      </c>
      <c r="DI179">
        <f t="shared" si="30"/>
        <v>0</v>
      </c>
      <c r="DJ179">
        <f>DF179</f>
        <v>9.14</v>
      </c>
      <c r="DK179">
        <v>0</v>
      </c>
      <c r="DL179" t="s">
        <v>3</v>
      </c>
      <c r="DM179">
        <v>0</v>
      </c>
      <c r="DN179" t="s">
        <v>3</v>
      </c>
      <c r="DO179">
        <v>0</v>
      </c>
    </row>
    <row r="180" spans="1:119" x14ac:dyDescent="0.2">
      <c r="A180">
        <f>ROW(Source!A299)</f>
        <v>299</v>
      </c>
      <c r="B180">
        <v>63640748</v>
      </c>
      <c r="C180">
        <v>63408547</v>
      </c>
      <c r="D180">
        <v>63426486</v>
      </c>
      <c r="E180">
        <v>16536011</v>
      </c>
      <c r="F180">
        <v>1</v>
      </c>
      <c r="G180">
        <v>16536011</v>
      </c>
      <c r="H180">
        <v>1</v>
      </c>
      <c r="I180" t="s">
        <v>311</v>
      </c>
      <c r="J180" t="s">
        <v>3</v>
      </c>
      <c r="K180" t="s">
        <v>312</v>
      </c>
      <c r="L180">
        <v>1191</v>
      </c>
      <c r="N180">
        <v>1013</v>
      </c>
      <c r="O180" t="s">
        <v>313</v>
      </c>
      <c r="P180" t="s">
        <v>313</v>
      </c>
      <c r="Q180">
        <v>1</v>
      </c>
      <c r="W180">
        <v>0</v>
      </c>
      <c r="X180">
        <v>476480486</v>
      </c>
      <c r="Y180">
        <f t="shared" si="37"/>
        <v>0.8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M180">
        <v>-2</v>
      </c>
      <c r="AN180">
        <v>0</v>
      </c>
      <c r="AO180">
        <v>1</v>
      </c>
      <c r="AP180">
        <v>1</v>
      </c>
      <c r="AQ180">
        <v>0</v>
      </c>
      <c r="AR180">
        <v>0</v>
      </c>
      <c r="AS180" t="s">
        <v>3</v>
      </c>
      <c r="AT180">
        <v>0.8</v>
      </c>
      <c r="AU180" t="s">
        <v>3</v>
      </c>
      <c r="AV180">
        <v>1</v>
      </c>
      <c r="AW180">
        <v>2</v>
      </c>
      <c r="AX180">
        <v>63640940</v>
      </c>
      <c r="AY180">
        <v>1</v>
      </c>
      <c r="AZ180">
        <v>0</v>
      </c>
      <c r="BA180">
        <v>180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U180">
        <f>ROUND(AT180*Source!I299*AH180*AL180,2)</f>
        <v>0</v>
      </c>
      <c r="CV180">
        <f>ROUND(Y180*Source!I299,9)</f>
        <v>15.2</v>
      </c>
      <c r="CW180">
        <v>0</v>
      </c>
      <c r="CX180">
        <f>ROUND(Y180*Source!I299,9)</f>
        <v>15.2</v>
      </c>
      <c r="CY180">
        <f>AD180</f>
        <v>0</v>
      </c>
      <c r="CZ180">
        <f>AH180</f>
        <v>0</v>
      </c>
      <c r="DA180">
        <f>AL180</f>
        <v>1</v>
      </c>
      <c r="DB180">
        <f t="shared" si="38"/>
        <v>0</v>
      </c>
      <c r="DC180">
        <f t="shared" si="39"/>
        <v>0</v>
      </c>
      <c r="DD180" t="s">
        <v>3</v>
      </c>
      <c r="DE180" t="s">
        <v>3</v>
      </c>
      <c r="DF180">
        <f t="shared" si="27"/>
        <v>0</v>
      </c>
      <c r="DG180">
        <f t="shared" si="28"/>
        <v>0</v>
      </c>
      <c r="DH180">
        <f t="shared" si="29"/>
        <v>0</v>
      </c>
      <c r="DI180">
        <f t="shared" si="30"/>
        <v>0</v>
      </c>
      <c r="DJ180">
        <f>DI180</f>
        <v>0</v>
      </c>
      <c r="DK180">
        <v>0</v>
      </c>
      <c r="DL180" t="s">
        <v>3</v>
      </c>
      <c r="DM180">
        <v>0</v>
      </c>
      <c r="DN180" t="s">
        <v>3</v>
      </c>
      <c r="DO180">
        <v>0</v>
      </c>
    </row>
    <row r="181" spans="1:119" x14ac:dyDescent="0.2">
      <c r="A181">
        <f>ROW(Source!A299)</f>
        <v>299</v>
      </c>
      <c r="B181">
        <v>63640748</v>
      </c>
      <c r="C181">
        <v>63408547</v>
      </c>
      <c r="D181">
        <v>63428422</v>
      </c>
      <c r="E181">
        <v>1</v>
      </c>
      <c r="F181">
        <v>1</v>
      </c>
      <c r="G181">
        <v>16536011</v>
      </c>
      <c r="H181">
        <v>2</v>
      </c>
      <c r="I181" t="s">
        <v>325</v>
      </c>
      <c r="J181" t="s">
        <v>326</v>
      </c>
      <c r="K181" t="s">
        <v>327</v>
      </c>
      <c r="L181">
        <v>1368</v>
      </c>
      <c r="N181">
        <v>1011</v>
      </c>
      <c r="O181" t="s">
        <v>328</v>
      </c>
      <c r="P181" t="s">
        <v>328</v>
      </c>
      <c r="Q181">
        <v>1</v>
      </c>
      <c r="W181">
        <v>0</v>
      </c>
      <c r="X181">
        <v>1070972692</v>
      </c>
      <c r="Y181">
        <f t="shared" si="37"/>
        <v>0.04</v>
      </c>
      <c r="AA181">
        <v>0</v>
      </c>
      <c r="AB181">
        <v>1378.32</v>
      </c>
      <c r="AC181">
        <v>830.66</v>
      </c>
      <c r="AD181">
        <v>0</v>
      </c>
      <c r="AE181">
        <v>0</v>
      </c>
      <c r="AF181">
        <v>1378.32</v>
      </c>
      <c r="AG181">
        <v>830.66</v>
      </c>
      <c r="AH181">
        <v>0</v>
      </c>
      <c r="AI181">
        <v>1</v>
      </c>
      <c r="AJ181">
        <v>1</v>
      </c>
      <c r="AK181">
        <v>1</v>
      </c>
      <c r="AL181">
        <v>1</v>
      </c>
      <c r="AM181">
        <v>-2</v>
      </c>
      <c r="AN181">
        <v>0</v>
      </c>
      <c r="AO181">
        <v>1</v>
      </c>
      <c r="AP181">
        <v>1</v>
      </c>
      <c r="AQ181">
        <v>0</v>
      </c>
      <c r="AR181">
        <v>0</v>
      </c>
      <c r="AS181" t="s">
        <v>3</v>
      </c>
      <c r="AT181">
        <v>0.04</v>
      </c>
      <c r="AU181" t="s">
        <v>3</v>
      </c>
      <c r="AV181">
        <v>0</v>
      </c>
      <c r="AW181">
        <v>2</v>
      </c>
      <c r="AX181">
        <v>63640941</v>
      </c>
      <c r="AY181">
        <v>1</v>
      </c>
      <c r="AZ181">
        <v>0</v>
      </c>
      <c r="BA181">
        <v>181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V181">
        <v>0</v>
      </c>
      <c r="CW181">
        <f>ROUND(Y181*Source!I299*DO181,9)</f>
        <v>0</v>
      </c>
      <c r="CX181">
        <f>ROUND(Y181*Source!I299,9)</f>
        <v>0.76</v>
      </c>
      <c r="CY181">
        <f>AB181</f>
        <v>1378.32</v>
      </c>
      <c r="CZ181">
        <f>AF181</f>
        <v>1378.32</v>
      </c>
      <c r="DA181">
        <f>AJ181</f>
        <v>1</v>
      </c>
      <c r="DB181">
        <f t="shared" si="38"/>
        <v>55.13</v>
      </c>
      <c r="DC181">
        <f t="shared" si="39"/>
        <v>33.229999999999997</v>
      </c>
      <c r="DD181" t="s">
        <v>3</v>
      </c>
      <c r="DE181" t="s">
        <v>3</v>
      </c>
      <c r="DF181">
        <f t="shared" si="27"/>
        <v>0</v>
      </c>
      <c r="DG181">
        <f t="shared" si="28"/>
        <v>1047.52</v>
      </c>
      <c r="DH181">
        <f t="shared" si="29"/>
        <v>631.29999999999995</v>
      </c>
      <c r="DI181">
        <f t="shared" si="30"/>
        <v>0</v>
      </c>
      <c r="DJ181">
        <f>DG181</f>
        <v>1047.52</v>
      </c>
      <c r="DK181">
        <v>0</v>
      </c>
      <c r="DL181" t="s">
        <v>3</v>
      </c>
      <c r="DM181">
        <v>0</v>
      </c>
      <c r="DN181" t="s">
        <v>3</v>
      </c>
      <c r="DO181">
        <v>0</v>
      </c>
    </row>
    <row r="182" spans="1:119" x14ac:dyDescent="0.2">
      <c r="A182">
        <f>ROW(Source!A299)</f>
        <v>299</v>
      </c>
      <c r="B182">
        <v>63640748</v>
      </c>
      <c r="C182">
        <v>63408547</v>
      </c>
      <c r="D182">
        <v>63430355</v>
      </c>
      <c r="E182">
        <v>1</v>
      </c>
      <c r="F182">
        <v>1</v>
      </c>
      <c r="G182">
        <v>16536011</v>
      </c>
      <c r="H182">
        <v>3</v>
      </c>
      <c r="I182" t="s">
        <v>322</v>
      </c>
      <c r="J182" t="s">
        <v>323</v>
      </c>
      <c r="K182" t="s">
        <v>324</v>
      </c>
      <c r="L182">
        <v>1346</v>
      </c>
      <c r="N182">
        <v>1009</v>
      </c>
      <c r="O182" t="s">
        <v>317</v>
      </c>
      <c r="P182" t="s">
        <v>317</v>
      </c>
      <c r="Q182">
        <v>1</v>
      </c>
      <c r="W182">
        <v>0</v>
      </c>
      <c r="X182">
        <v>2000218418</v>
      </c>
      <c r="Y182">
        <f t="shared" si="37"/>
        <v>2.5000000000000001E-2</v>
      </c>
      <c r="AA182">
        <v>29.6</v>
      </c>
      <c r="AB182">
        <v>0</v>
      </c>
      <c r="AC182">
        <v>0</v>
      </c>
      <c r="AD182">
        <v>0</v>
      </c>
      <c r="AE182">
        <v>29.6</v>
      </c>
      <c r="AF182">
        <v>0</v>
      </c>
      <c r="AG182">
        <v>0</v>
      </c>
      <c r="AH182">
        <v>0</v>
      </c>
      <c r="AI182">
        <v>1</v>
      </c>
      <c r="AJ182">
        <v>1</v>
      </c>
      <c r="AK182">
        <v>1</v>
      </c>
      <c r="AL182">
        <v>1</v>
      </c>
      <c r="AM182">
        <v>-2</v>
      </c>
      <c r="AN182">
        <v>0</v>
      </c>
      <c r="AO182">
        <v>1</v>
      </c>
      <c r="AP182">
        <v>1</v>
      </c>
      <c r="AQ182">
        <v>0</v>
      </c>
      <c r="AR182">
        <v>0</v>
      </c>
      <c r="AS182" t="s">
        <v>3</v>
      </c>
      <c r="AT182">
        <v>2.5000000000000001E-2</v>
      </c>
      <c r="AU182" t="s">
        <v>3</v>
      </c>
      <c r="AV182">
        <v>0</v>
      </c>
      <c r="AW182">
        <v>2</v>
      </c>
      <c r="AX182">
        <v>63640942</v>
      </c>
      <c r="AY182">
        <v>1</v>
      </c>
      <c r="AZ182">
        <v>0</v>
      </c>
      <c r="BA182">
        <v>182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V182">
        <v>0</v>
      </c>
      <c r="CW182">
        <v>0</v>
      </c>
      <c r="CX182">
        <f>ROUND(Y182*Source!I299,9)</f>
        <v>0.47499999999999998</v>
      </c>
      <c r="CY182">
        <f>AA182</f>
        <v>29.6</v>
      </c>
      <c r="CZ182">
        <f>AE182</f>
        <v>29.6</v>
      </c>
      <c r="DA182">
        <f>AI182</f>
        <v>1</v>
      </c>
      <c r="DB182">
        <f t="shared" si="38"/>
        <v>0.74</v>
      </c>
      <c r="DC182">
        <f t="shared" si="39"/>
        <v>0</v>
      </c>
      <c r="DD182" t="s">
        <v>3</v>
      </c>
      <c r="DE182" t="s">
        <v>3</v>
      </c>
      <c r="DF182">
        <f t="shared" si="27"/>
        <v>14.06</v>
      </c>
      <c r="DG182">
        <f t="shared" si="28"/>
        <v>0</v>
      </c>
      <c r="DH182">
        <f t="shared" si="29"/>
        <v>0</v>
      </c>
      <c r="DI182">
        <f t="shared" si="30"/>
        <v>0</v>
      </c>
      <c r="DJ182">
        <f>DF182</f>
        <v>14.06</v>
      </c>
      <c r="DK182">
        <v>0</v>
      </c>
      <c r="DL182" t="s">
        <v>3</v>
      </c>
      <c r="DM182">
        <v>0</v>
      </c>
      <c r="DN182" t="s">
        <v>3</v>
      </c>
      <c r="DO182">
        <v>0</v>
      </c>
    </row>
    <row r="183" spans="1:119" x14ac:dyDescent="0.2">
      <c r="A183">
        <f>ROW(Source!A300)</f>
        <v>300</v>
      </c>
      <c r="B183">
        <v>63640748</v>
      </c>
      <c r="C183">
        <v>63408548</v>
      </c>
      <c r="D183">
        <v>63426486</v>
      </c>
      <c r="E183">
        <v>16536011</v>
      </c>
      <c r="F183">
        <v>1</v>
      </c>
      <c r="G183">
        <v>16536011</v>
      </c>
      <c r="H183">
        <v>1</v>
      </c>
      <c r="I183" t="s">
        <v>311</v>
      </c>
      <c r="J183" t="s">
        <v>3</v>
      </c>
      <c r="K183" t="s">
        <v>312</v>
      </c>
      <c r="L183">
        <v>1191</v>
      </c>
      <c r="N183">
        <v>1013</v>
      </c>
      <c r="O183" t="s">
        <v>313</v>
      </c>
      <c r="P183" t="s">
        <v>313</v>
      </c>
      <c r="Q183">
        <v>1</v>
      </c>
      <c r="W183">
        <v>0</v>
      </c>
      <c r="X183">
        <v>476480486</v>
      </c>
      <c r="Y183">
        <f t="shared" si="37"/>
        <v>1.1000000000000001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1</v>
      </c>
      <c r="AK183">
        <v>1</v>
      </c>
      <c r="AL183">
        <v>1</v>
      </c>
      <c r="AM183">
        <v>-2</v>
      </c>
      <c r="AN183">
        <v>0</v>
      </c>
      <c r="AO183">
        <v>1</v>
      </c>
      <c r="AP183">
        <v>1</v>
      </c>
      <c r="AQ183">
        <v>0</v>
      </c>
      <c r="AR183">
        <v>0</v>
      </c>
      <c r="AS183" t="s">
        <v>3</v>
      </c>
      <c r="AT183">
        <v>1.1000000000000001</v>
      </c>
      <c r="AU183" t="s">
        <v>3</v>
      </c>
      <c r="AV183">
        <v>1</v>
      </c>
      <c r="AW183">
        <v>2</v>
      </c>
      <c r="AX183">
        <v>63640943</v>
      </c>
      <c r="AY183">
        <v>1</v>
      </c>
      <c r="AZ183">
        <v>0</v>
      </c>
      <c r="BA183">
        <v>183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U183">
        <f>ROUND(AT183*Source!I300*AH183*AL183,2)</f>
        <v>0</v>
      </c>
      <c r="CV183">
        <f>ROUND(Y183*Source!I300,9)</f>
        <v>2.2000000000000002</v>
      </c>
      <c r="CW183">
        <v>0</v>
      </c>
      <c r="CX183">
        <f>ROUND(Y183*Source!I300,9)</f>
        <v>2.2000000000000002</v>
      </c>
      <c r="CY183">
        <f>AD183</f>
        <v>0</v>
      </c>
      <c r="CZ183">
        <f>AH183</f>
        <v>0</v>
      </c>
      <c r="DA183">
        <f>AL183</f>
        <v>1</v>
      </c>
      <c r="DB183">
        <f t="shared" si="38"/>
        <v>0</v>
      </c>
      <c r="DC183">
        <f t="shared" si="39"/>
        <v>0</v>
      </c>
      <c r="DD183" t="s">
        <v>3</v>
      </c>
      <c r="DE183" t="s">
        <v>3</v>
      </c>
      <c r="DF183">
        <f t="shared" si="27"/>
        <v>0</v>
      </c>
      <c r="DG183">
        <f t="shared" si="28"/>
        <v>0</v>
      </c>
      <c r="DH183">
        <f t="shared" si="29"/>
        <v>0</v>
      </c>
      <c r="DI183">
        <f t="shared" si="30"/>
        <v>0</v>
      </c>
      <c r="DJ183">
        <f>DI183</f>
        <v>0</v>
      </c>
      <c r="DK183">
        <v>0</v>
      </c>
      <c r="DL183" t="s">
        <v>3</v>
      </c>
      <c r="DM183">
        <v>0</v>
      </c>
      <c r="DN183" t="s">
        <v>3</v>
      </c>
      <c r="DO183">
        <v>0</v>
      </c>
    </row>
    <row r="184" spans="1:119" x14ac:dyDescent="0.2">
      <c r="A184">
        <f>ROW(Source!A300)</f>
        <v>300</v>
      </c>
      <c r="B184">
        <v>63640748</v>
      </c>
      <c r="C184">
        <v>63408548</v>
      </c>
      <c r="D184">
        <v>63428422</v>
      </c>
      <c r="E184">
        <v>1</v>
      </c>
      <c r="F184">
        <v>1</v>
      </c>
      <c r="G184">
        <v>16536011</v>
      </c>
      <c r="H184">
        <v>2</v>
      </c>
      <c r="I184" t="s">
        <v>325</v>
      </c>
      <c r="J184" t="s">
        <v>326</v>
      </c>
      <c r="K184" t="s">
        <v>327</v>
      </c>
      <c r="L184">
        <v>1368</v>
      </c>
      <c r="N184">
        <v>1011</v>
      </c>
      <c r="O184" t="s">
        <v>328</v>
      </c>
      <c r="P184" t="s">
        <v>328</v>
      </c>
      <c r="Q184">
        <v>1</v>
      </c>
      <c r="W184">
        <v>0</v>
      </c>
      <c r="X184">
        <v>1070972692</v>
      </c>
      <c r="Y184">
        <f t="shared" si="37"/>
        <v>0.06</v>
      </c>
      <c r="AA184">
        <v>0</v>
      </c>
      <c r="AB184">
        <v>1378.32</v>
      </c>
      <c r="AC184">
        <v>830.66</v>
      </c>
      <c r="AD184">
        <v>0</v>
      </c>
      <c r="AE184">
        <v>0</v>
      </c>
      <c r="AF184">
        <v>1378.32</v>
      </c>
      <c r="AG184">
        <v>830.66</v>
      </c>
      <c r="AH184">
        <v>0</v>
      </c>
      <c r="AI184">
        <v>1</v>
      </c>
      <c r="AJ184">
        <v>1</v>
      </c>
      <c r="AK184">
        <v>1</v>
      </c>
      <c r="AL184">
        <v>1</v>
      </c>
      <c r="AM184">
        <v>-2</v>
      </c>
      <c r="AN184">
        <v>0</v>
      </c>
      <c r="AO184">
        <v>1</v>
      </c>
      <c r="AP184">
        <v>1</v>
      </c>
      <c r="AQ184">
        <v>0</v>
      </c>
      <c r="AR184">
        <v>0</v>
      </c>
      <c r="AS184" t="s">
        <v>3</v>
      </c>
      <c r="AT184">
        <v>0.06</v>
      </c>
      <c r="AU184" t="s">
        <v>3</v>
      </c>
      <c r="AV184">
        <v>0</v>
      </c>
      <c r="AW184">
        <v>2</v>
      </c>
      <c r="AX184">
        <v>63640944</v>
      </c>
      <c r="AY184">
        <v>1</v>
      </c>
      <c r="AZ184">
        <v>0</v>
      </c>
      <c r="BA184">
        <v>184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V184">
        <v>0</v>
      </c>
      <c r="CW184">
        <f>ROUND(Y184*Source!I300*DO184,9)</f>
        <v>0</v>
      </c>
      <c r="CX184">
        <f>ROUND(Y184*Source!I300,9)</f>
        <v>0.12</v>
      </c>
      <c r="CY184">
        <f>AB184</f>
        <v>1378.32</v>
      </c>
      <c r="CZ184">
        <f>AF184</f>
        <v>1378.32</v>
      </c>
      <c r="DA184">
        <f>AJ184</f>
        <v>1</v>
      </c>
      <c r="DB184">
        <f t="shared" si="38"/>
        <v>82.7</v>
      </c>
      <c r="DC184">
        <f t="shared" si="39"/>
        <v>49.84</v>
      </c>
      <c r="DD184" t="s">
        <v>3</v>
      </c>
      <c r="DE184" t="s">
        <v>3</v>
      </c>
      <c r="DF184">
        <f t="shared" si="27"/>
        <v>0</v>
      </c>
      <c r="DG184">
        <f t="shared" si="28"/>
        <v>165.4</v>
      </c>
      <c r="DH184">
        <f t="shared" si="29"/>
        <v>99.68</v>
      </c>
      <c r="DI184">
        <f t="shared" si="30"/>
        <v>0</v>
      </c>
      <c r="DJ184">
        <f>DG184</f>
        <v>165.4</v>
      </c>
      <c r="DK184">
        <v>0</v>
      </c>
      <c r="DL184" t="s">
        <v>3</v>
      </c>
      <c r="DM184">
        <v>0</v>
      </c>
      <c r="DN184" t="s">
        <v>3</v>
      </c>
      <c r="DO184">
        <v>0</v>
      </c>
    </row>
    <row r="185" spans="1:119" x14ac:dyDescent="0.2">
      <c r="A185">
        <f>ROW(Source!A300)</f>
        <v>300</v>
      </c>
      <c r="B185">
        <v>63640748</v>
      </c>
      <c r="C185">
        <v>63408548</v>
      </c>
      <c r="D185">
        <v>63430355</v>
      </c>
      <c r="E185">
        <v>1</v>
      </c>
      <c r="F185">
        <v>1</v>
      </c>
      <c r="G185">
        <v>16536011</v>
      </c>
      <c r="H185">
        <v>3</v>
      </c>
      <c r="I185" t="s">
        <v>322</v>
      </c>
      <c r="J185" t="s">
        <v>323</v>
      </c>
      <c r="K185" t="s">
        <v>324</v>
      </c>
      <c r="L185">
        <v>1346</v>
      </c>
      <c r="N185">
        <v>1009</v>
      </c>
      <c r="O185" t="s">
        <v>317</v>
      </c>
      <c r="P185" t="s">
        <v>317</v>
      </c>
      <c r="Q185">
        <v>1</v>
      </c>
      <c r="W185">
        <v>0</v>
      </c>
      <c r="X185">
        <v>2000218418</v>
      </c>
      <c r="Y185">
        <f t="shared" si="37"/>
        <v>0.05</v>
      </c>
      <c r="AA185">
        <v>29.6</v>
      </c>
      <c r="AB185">
        <v>0</v>
      </c>
      <c r="AC185">
        <v>0</v>
      </c>
      <c r="AD185">
        <v>0</v>
      </c>
      <c r="AE185">
        <v>29.6</v>
      </c>
      <c r="AF185">
        <v>0</v>
      </c>
      <c r="AG185">
        <v>0</v>
      </c>
      <c r="AH185">
        <v>0</v>
      </c>
      <c r="AI185">
        <v>1</v>
      </c>
      <c r="AJ185">
        <v>1</v>
      </c>
      <c r="AK185">
        <v>1</v>
      </c>
      <c r="AL185">
        <v>1</v>
      </c>
      <c r="AM185">
        <v>-2</v>
      </c>
      <c r="AN185">
        <v>0</v>
      </c>
      <c r="AO185">
        <v>1</v>
      </c>
      <c r="AP185">
        <v>1</v>
      </c>
      <c r="AQ185">
        <v>0</v>
      </c>
      <c r="AR185">
        <v>0</v>
      </c>
      <c r="AS185" t="s">
        <v>3</v>
      </c>
      <c r="AT185">
        <v>0.05</v>
      </c>
      <c r="AU185" t="s">
        <v>3</v>
      </c>
      <c r="AV185">
        <v>0</v>
      </c>
      <c r="AW185">
        <v>2</v>
      </c>
      <c r="AX185">
        <v>63640945</v>
      </c>
      <c r="AY185">
        <v>1</v>
      </c>
      <c r="AZ185">
        <v>0</v>
      </c>
      <c r="BA185">
        <v>185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V185">
        <v>0</v>
      </c>
      <c r="CW185">
        <v>0</v>
      </c>
      <c r="CX185">
        <f>ROUND(Y185*Source!I300,9)</f>
        <v>0.1</v>
      </c>
      <c r="CY185">
        <f>AA185</f>
        <v>29.6</v>
      </c>
      <c r="CZ185">
        <f>AE185</f>
        <v>29.6</v>
      </c>
      <c r="DA185">
        <f>AI185</f>
        <v>1</v>
      </c>
      <c r="DB185">
        <f t="shared" si="38"/>
        <v>1.48</v>
      </c>
      <c r="DC185">
        <f t="shared" si="39"/>
        <v>0</v>
      </c>
      <c r="DD185" t="s">
        <v>3</v>
      </c>
      <c r="DE185" t="s">
        <v>3</v>
      </c>
      <c r="DF185">
        <f t="shared" si="27"/>
        <v>2.96</v>
      </c>
      <c r="DG185">
        <f t="shared" si="28"/>
        <v>0</v>
      </c>
      <c r="DH185">
        <f t="shared" si="29"/>
        <v>0</v>
      </c>
      <c r="DI185">
        <f t="shared" si="30"/>
        <v>0</v>
      </c>
      <c r="DJ185">
        <f>DF185</f>
        <v>2.96</v>
      </c>
      <c r="DK185">
        <v>0</v>
      </c>
      <c r="DL185" t="s">
        <v>3</v>
      </c>
      <c r="DM185">
        <v>0</v>
      </c>
      <c r="DN185" t="s">
        <v>3</v>
      </c>
      <c r="DO185">
        <v>0</v>
      </c>
    </row>
    <row r="186" spans="1:119" x14ac:dyDescent="0.2">
      <c r="A186">
        <f>ROW(Source!A336)</f>
        <v>336</v>
      </c>
      <c r="B186">
        <v>63640748</v>
      </c>
      <c r="C186">
        <v>63408607</v>
      </c>
      <c r="D186">
        <v>63426486</v>
      </c>
      <c r="E186">
        <v>16536011</v>
      </c>
      <c r="F186">
        <v>1</v>
      </c>
      <c r="G186">
        <v>16536011</v>
      </c>
      <c r="H186">
        <v>1</v>
      </c>
      <c r="I186" t="s">
        <v>311</v>
      </c>
      <c r="J186" t="s">
        <v>3</v>
      </c>
      <c r="K186" t="s">
        <v>312</v>
      </c>
      <c r="L186">
        <v>1191</v>
      </c>
      <c r="N186">
        <v>1013</v>
      </c>
      <c r="O186" t="s">
        <v>313</v>
      </c>
      <c r="P186" t="s">
        <v>313</v>
      </c>
      <c r="Q186">
        <v>1</v>
      </c>
      <c r="W186">
        <v>0</v>
      </c>
      <c r="X186">
        <v>476480486</v>
      </c>
      <c r="Y186">
        <f t="shared" ref="Y186:Y204" si="40">(AT186*3)</f>
        <v>0.78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1</v>
      </c>
      <c r="AM186">
        <v>-2</v>
      </c>
      <c r="AN186">
        <v>0</v>
      </c>
      <c r="AO186">
        <v>1</v>
      </c>
      <c r="AP186">
        <v>1</v>
      </c>
      <c r="AQ186">
        <v>0</v>
      </c>
      <c r="AR186">
        <v>0</v>
      </c>
      <c r="AS186" t="s">
        <v>3</v>
      </c>
      <c r="AT186">
        <v>0.26</v>
      </c>
      <c r="AU186" t="s">
        <v>27</v>
      </c>
      <c r="AV186">
        <v>1</v>
      </c>
      <c r="AW186">
        <v>2</v>
      </c>
      <c r="AX186">
        <v>63640946</v>
      </c>
      <c r="AY186">
        <v>1</v>
      </c>
      <c r="AZ186">
        <v>0</v>
      </c>
      <c r="BA186">
        <v>186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U186">
        <f>ROUND(AT186*Source!I336*AH186*AL186,2)</f>
        <v>0</v>
      </c>
      <c r="CV186">
        <f>ROUND(Y186*Source!I336,9)</f>
        <v>7.8</v>
      </c>
      <c r="CW186">
        <v>0</v>
      </c>
      <c r="CX186">
        <f>ROUND(Y186*Source!I336,9)</f>
        <v>7.8</v>
      </c>
      <c r="CY186">
        <f>AD186</f>
        <v>0</v>
      </c>
      <c r="CZ186">
        <f>AH186</f>
        <v>0</v>
      </c>
      <c r="DA186">
        <f>AL186</f>
        <v>1</v>
      </c>
      <c r="DB186">
        <f t="shared" ref="DB186:DB204" si="41">ROUND((ROUND(AT186*CZ186,2)*3),6)</f>
        <v>0</v>
      </c>
      <c r="DC186">
        <f t="shared" ref="DC186:DC204" si="42">ROUND((ROUND(AT186*AG186,2)*3),6)</f>
        <v>0</v>
      </c>
      <c r="DD186" t="s">
        <v>3</v>
      </c>
      <c r="DE186" t="s">
        <v>3</v>
      </c>
      <c r="DF186">
        <f t="shared" si="27"/>
        <v>0</v>
      </c>
      <c r="DG186">
        <f t="shared" si="28"/>
        <v>0</v>
      </c>
      <c r="DH186">
        <f t="shared" si="29"/>
        <v>0</v>
      </c>
      <c r="DI186">
        <f t="shared" si="30"/>
        <v>0</v>
      </c>
      <c r="DJ186">
        <f>DI186</f>
        <v>0</v>
      </c>
      <c r="DK186">
        <v>0</v>
      </c>
      <c r="DL186" t="s">
        <v>3</v>
      </c>
      <c r="DM186">
        <v>0</v>
      </c>
      <c r="DN186" t="s">
        <v>3</v>
      </c>
      <c r="DO186">
        <v>0</v>
      </c>
    </row>
    <row r="187" spans="1:119" x14ac:dyDescent="0.2">
      <c r="A187">
        <f>ROW(Source!A336)</f>
        <v>336</v>
      </c>
      <c r="B187">
        <v>63640748</v>
      </c>
      <c r="C187">
        <v>63408607</v>
      </c>
      <c r="D187">
        <v>63430355</v>
      </c>
      <c r="E187">
        <v>1</v>
      </c>
      <c r="F187">
        <v>1</v>
      </c>
      <c r="G187">
        <v>16536011</v>
      </c>
      <c r="H187">
        <v>3</v>
      </c>
      <c r="I187" t="s">
        <v>322</v>
      </c>
      <c r="J187" t="s">
        <v>323</v>
      </c>
      <c r="K187" t="s">
        <v>324</v>
      </c>
      <c r="L187">
        <v>1346</v>
      </c>
      <c r="N187">
        <v>1009</v>
      </c>
      <c r="O187" t="s">
        <v>317</v>
      </c>
      <c r="P187" t="s">
        <v>317</v>
      </c>
      <c r="Q187">
        <v>1</v>
      </c>
      <c r="W187">
        <v>0</v>
      </c>
      <c r="X187">
        <v>2000218418</v>
      </c>
      <c r="Y187">
        <f t="shared" si="40"/>
        <v>0.60000000000000009</v>
      </c>
      <c r="AA187">
        <v>29.6</v>
      </c>
      <c r="AB187">
        <v>0</v>
      </c>
      <c r="AC187">
        <v>0</v>
      </c>
      <c r="AD187">
        <v>0</v>
      </c>
      <c r="AE187">
        <v>29.6</v>
      </c>
      <c r="AF187">
        <v>0</v>
      </c>
      <c r="AG187">
        <v>0</v>
      </c>
      <c r="AH187">
        <v>0</v>
      </c>
      <c r="AI187">
        <v>1</v>
      </c>
      <c r="AJ187">
        <v>1</v>
      </c>
      <c r="AK187">
        <v>1</v>
      </c>
      <c r="AL187">
        <v>1</v>
      </c>
      <c r="AM187">
        <v>-2</v>
      </c>
      <c r="AN187">
        <v>0</v>
      </c>
      <c r="AO187">
        <v>1</v>
      </c>
      <c r="AP187">
        <v>1</v>
      </c>
      <c r="AQ187">
        <v>0</v>
      </c>
      <c r="AR187">
        <v>0</v>
      </c>
      <c r="AS187" t="s">
        <v>3</v>
      </c>
      <c r="AT187">
        <v>0.2</v>
      </c>
      <c r="AU187" t="s">
        <v>27</v>
      </c>
      <c r="AV187">
        <v>0</v>
      </c>
      <c r="AW187">
        <v>2</v>
      </c>
      <c r="AX187">
        <v>63640947</v>
      </c>
      <c r="AY187">
        <v>1</v>
      </c>
      <c r="AZ187">
        <v>0</v>
      </c>
      <c r="BA187">
        <v>187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V187">
        <v>0</v>
      </c>
      <c r="CW187">
        <v>0</v>
      </c>
      <c r="CX187">
        <f>ROUND(Y187*Source!I336,9)</f>
        <v>6</v>
      </c>
      <c r="CY187">
        <f>AA187</f>
        <v>29.6</v>
      </c>
      <c r="CZ187">
        <f>AE187</f>
        <v>29.6</v>
      </c>
      <c r="DA187">
        <f>AI187</f>
        <v>1</v>
      </c>
      <c r="DB187">
        <f t="shared" si="41"/>
        <v>17.760000000000002</v>
      </c>
      <c r="DC187">
        <f t="shared" si="42"/>
        <v>0</v>
      </c>
      <c r="DD187" t="s">
        <v>3</v>
      </c>
      <c r="DE187" t="s">
        <v>3</v>
      </c>
      <c r="DF187">
        <f t="shared" si="27"/>
        <v>177.6</v>
      </c>
      <c r="DG187">
        <f t="shared" si="28"/>
        <v>0</v>
      </c>
      <c r="DH187">
        <f t="shared" si="29"/>
        <v>0</v>
      </c>
      <c r="DI187">
        <f t="shared" si="30"/>
        <v>0</v>
      </c>
      <c r="DJ187">
        <f>DF187</f>
        <v>177.6</v>
      </c>
      <c r="DK187">
        <v>0</v>
      </c>
      <c r="DL187" t="s">
        <v>3</v>
      </c>
      <c r="DM187">
        <v>0</v>
      </c>
      <c r="DN187" t="s">
        <v>3</v>
      </c>
      <c r="DO187">
        <v>0</v>
      </c>
    </row>
    <row r="188" spans="1:119" x14ac:dyDescent="0.2">
      <c r="A188">
        <f>ROW(Source!A337)</f>
        <v>337</v>
      </c>
      <c r="B188">
        <v>63640748</v>
      </c>
      <c r="C188">
        <v>63408608</v>
      </c>
      <c r="D188">
        <v>63426486</v>
      </c>
      <c r="E188">
        <v>16536011</v>
      </c>
      <c r="F188">
        <v>1</v>
      </c>
      <c r="G188">
        <v>16536011</v>
      </c>
      <c r="H188">
        <v>1</v>
      </c>
      <c r="I188" t="s">
        <v>311</v>
      </c>
      <c r="J188" t="s">
        <v>3</v>
      </c>
      <c r="K188" t="s">
        <v>312</v>
      </c>
      <c r="L188">
        <v>1191</v>
      </c>
      <c r="N188">
        <v>1013</v>
      </c>
      <c r="O188" t="s">
        <v>313</v>
      </c>
      <c r="P188" t="s">
        <v>313</v>
      </c>
      <c r="Q188">
        <v>1</v>
      </c>
      <c r="W188">
        <v>0</v>
      </c>
      <c r="X188">
        <v>476480486</v>
      </c>
      <c r="Y188">
        <f t="shared" si="40"/>
        <v>1.26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</v>
      </c>
      <c r="AJ188">
        <v>1</v>
      </c>
      <c r="AK188">
        <v>1</v>
      </c>
      <c r="AL188">
        <v>1</v>
      </c>
      <c r="AM188">
        <v>-2</v>
      </c>
      <c r="AN188">
        <v>0</v>
      </c>
      <c r="AO188">
        <v>1</v>
      </c>
      <c r="AP188">
        <v>1</v>
      </c>
      <c r="AQ188">
        <v>0</v>
      </c>
      <c r="AR188">
        <v>0</v>
      </c>
      <c r="AS188" t="s">
        <v>3</v>
      </c>
      <c r="AT188">
        <v>0.42</v>
      </c>
      <c r="AU188" t="s">
        <v>27</v>
      </c>
      <c r="AV188">
        <v>1</v>
      </c>
      <c r="AW188">
        <v>2</v>
      </c>
      <c r="AX188">
        <v>63640948</v>
      </c>
      <c r="AY188">
        <v>1</v>
      </c>
      <c r="AZ188">
        <v>0</v>
      </c>
      <c r="BA188">
        <v>188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U188">
        <f>ROUND(AT188*Source!I337*AH188*AL188,2)</f>
        <v>0</v>
      </c>
      <c r="CV188">
        <f>ROUND(Y188*Source!I337,9)</f>
        <v>12.6</v>
      </c>
      <c r="CW188">
        <v>0</v>
      </c>
      <c r="CX188">
        <f>ROUND(Y188*Source!I337,9)</f>
        <v>12.6</v>
      </c>
      <c r="CY188">
        <f>AD188</f>
        <v>0</v>
      </c>
      <c r="CZ188">
        <f>AH188</f>
        <v>0</v>
      </c>
      <c r="DA188">
        <f>AL188</f>
        <v>1</v>
      </c>
      <c r="DB188">
        <f t="shared" si="41"/>
        <v>0</v>
      </c>
      <c r="DC188">
        <f t="shared" si="42"/>
        <v>0</v>
      </c>
      <c r="DD188" t="s">
        <v>3</v>
      </c>
      <c r="DE188" t="s">
        <v>3</v>
      </c>
      <c r="DF188">
        <f t="shared" si="27"/>
        <v>0</v>
      </c>
      <c r="DG188">
        <f t="shared" si="28"/>
        <v>0</v>
      </c>
      <c r="DH188">
        <f t="shared" si="29"/>
        <v>0</v>
      </c>
      <c r="DI188">
        <f t="shared" si="30"/>
        <v>0</v>
      </c>
      <c r="DJ188">
        <f>DI188</f>
        <v>0</v>
      </c>
      <c r="DK188">
        <v>0</v>
      </c>
      <c r="DL188" t="s">
        <v>3</v>
      </c>
      <c r="DM188">
        <v>0</v>
      </c>
      <c r="DN188" t="s">
        <v>3</v>
      </c>
      <c r="DO188">
        <v>0</v>
      </c>
    </row>
    <row r="189" spans="1:119" x14ac:dyDescent="0.2">
      <c r="A189">
        <f>ROW(Source!A337)</f>
        <v>337</v>
      </c>
      <c r="B189">
        <v>63640748</v>
      </c>
      <c r="C189">
        <v>63408608</v>
      </c>
      <c r="D189">
        <v>63430306</v>
      </c>
      <c r="E189">
        <v>1</v>
      </c>
      <c r="F189">
        <v>1</v>
      </c>
      <c r="G189">
        <v>16536011</v>
      </c>
      <c r="H189">
        <v>3</v>
      </c>
      <c r="I189" t="s">
        <v>314</v>
      </c>
      <c r="J189" t="s">
        <v>315</v>
      </c>
      <c r="K189" t="s">
        <v>316</v>
      </c>
      <c r="L189">
        <v>1346</v>
      </c>
      <c r="N189">
        <v>1009</v>
      </c>
      <c r="O189" t="s">
        <v>317</v>
      </c>
      <c r="P189" t="s">
        <v>317</v>
      </c>
      <c r="Q189">
        <v>1</v>
      </c>
      <c r="W189">
        <v>0</v>
      </c>
      <c r="X189">
        <v>1476784195</v>
      </c>
      <c r="Y189">
        <f t="shared" si="40"/>
        <v>6.0000000000000001E-3</v>
      </c>
      <c r="AA189">
        <v>547.51</v>
      </c>
      <c r="AB189">
        <v>0</v>
      </c>
      <c r="AC189">
        <v>0</v>
      </c>
      <c r="AD189">
        <v>0</v>
      </c>
      <c r="AE189">
        <v>547.51</v>
      </c>
      <c r="AF189">
        <v>0</v>
      </c>
      <c r="AG189">
        <v>0</v>
      </c>
      <c r="AH189">
        <v>0</v>
      </c>
      <c r="AI189">
        <v>1</v>
      </c>
      <c r="AJ189">
        <v>1</v>
      </c>
      <c r="AK189">
        <v>1</v>
      </c>
      <c r="AL189">
        <v>1</v>
      </c>
      <c r="AM189">
        <v>-2</v>
      </c>
      <c r="AN189">
        <v>0</v>
      </c>
      <c r="AO189">
        <v>1</v>
      </c>
      <c r="AP189">
        <v>1</v>
      </c>
      <c r="AQ189">
        <v>0</v>
      </c>
      <c r="AR189">
        <v>0</v>
      </c>
      <c r="AS189" t="s">
        <v>3</v>
      </c>
      <c r="AT189">
        <v>2E-3</v>
      </c>
      <c r="AU189" t="s">
        <v>27</v>
      </c>
      <c r="AV189">
        <v>0</v>
      </c>
      <c r="AW189">
        <v>2</v>
      </c>
      <c r="AX189">
        <v>63640949</v>
      </c>
      <c r="AY189">
        <v>1</v>
      </c>
      <c r="AZ189">
        <v>0</v>
      </c>
      <c r="BA189">
        <v>189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V189">
        <v>0</v>
      </c>
      <c r="CW189">
        <v>0</v>
      </c>
      <c r="CX189">
        <f>ROUND(Y189*Source!I337,9)</f>
        <v>0.06</v>
      </c>
      <c r="CY189">
        <f>AA189</f>
        <v>547.51</v>
      </c>
      <c r="CZ189">
        <f>AE189</f>
        <v>547.51</v>
      </c>
      <c r="DA189">
        <f>AI189</f>
        <v>1</v>
      </c>
      <c r="DB189">
        <f t="shared" si="41"/>
        <v>3.3</v>
      </c>
      <c r="DC189">
        <f t="shared" si="42"/>
        <v>0</v>
      </c>
      <c r="DD189" t="s">
        <v>3</v>
      </c>
      <c r="DE189" t="s">
        <v>3</v>
      </c>
      <c r="DF189">
        <f t="shared" si="27"/>
        <v>32.85</v>
      </c>
      <c r="DG189">
        <f t="shared" si="28"/>
        <v>0</v>
      </c>
      <c r="DH189">
        <f t="shared" si="29"/>
        <v>0</v>
      </c>
      <c r="DI189">
        <f t="shared" si="30"/>
        <v>0</v>
      </c>
      <c r="DJ189">
        <f>DF189</f>
        <v>32.85</v>
      </c>
      <c r="DK189">
        <v>0</v>
      </c>
      <c r="DL189" t="s">
        <v>3</v>
      </c>
      <c r="DM189">
        <v>0</v>
      </c>
      <c r="DN189" t="s">
        <v>3</v>
      </c>
      <c r="DO189">
        <v>0</v>
      </c>
    </row>
    <row r="190" spans="1:119" x14ac:dyDescent="0.2">
      <c r="A190">
        <f>ROW(Source!A337)</f>
        <v>337</v>
      </c>
      <c r="B190">
        <v>63640748</v>
      </c>
      <c r="C190">
        <v>63408608</v>
      </c>
      <c r="D190">
        <v>63430350</v>
      </c>
      <c r="E190">
        <v>1</v>
      </c>
      <c r="F190">
        <v>1</v>
      </c>
      <c r="G190">
        <v>16536011</v>
      </c>
      <c r="H190">
        <v>3</v>
      </c>
      <c r="I190" t="s">
        <v>318</v>
      </c>
      <c r="J190" t="s">
        <v>319</v>
      </c>
      <c r="K190" t="s">
        <v>320</v>
      </c>
      <c r="L190">
        <v>1327</v>
      </c>
      <c r="N190">
        <v>1005</v>
      </c>
      <c r="O190" t="s">
        <v>321</v>
      </c>
      <c r="P190" t="s">
        <v>321</v>
      </c>
      <c r="Q190">
        <v>1</v>
      </c>
      <c r="W190">
        <v>0</v>
      </c>
      <c r="X190">
        <v>443123811</v>
      </c>
      <c r="Y190">
        <f t="shared" si="40"/>
        <v>1.4999999999999999E-2</v>
      </c>
      <c r="AA190">
        <v>41.89</v>
      </c>
      <c r="AB190">
        <v>0</v>
      </c>
      <c r="AC190">
        <v>0</v>
      </c>
      <c r="AD190">
        <v>0</v>
      </c>
      <c r="AE190">
        <v>41.89</v>
      </c>
      <c r="AF190">
        <v>0</v>
      </c>
      <c r="AG190">
        <v>0</v>
      </c>
      <c r="AH190">
        <v>0</v>
      </c>
      <c r="AI190">
        <v>1</v>
      </c>
      <c r="AJ190">
        <v>1</v>
      </c>
      <c r="AK190">
        <v>1</v>
      </c>
      <c r="AL190">
        <v>1</v>
      </c>
      <c r="AM190">
        <v>-2</v>
      </c>
      <c r="AN190">
        <v>0</v>
      </c>
      <c r="AO190">
        <v>1</v>
      </c>
      <c r="AP190">
        <v>1</v>
      </c>
      <c r="AQ190">
        <v>0</v>
      </c>
      <c r="AR190">
        <v>0</v>
      </c>
      <c r="AS190" t="s">
        <v>3</v>
      </c>
      <c r="AT190">
        <v>5.0000000000000001E-3</v>
      </c>
      <c r="AU190" t="s">
        <v>27</v>
      </c>
      <c r="AV190">
        <v>0</v>
      </c>
      <c r="AW190">
        <v>2</v>
      </c>
      <c r="AX190">
        <v>63640950</v>
      </c>
      <c r="AY190">
        <v>1</v>
      </c>
      <c r="AZ190">
        <v>0</v>
      </c>
      <c r="BA190">
        <v>190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V190">
        <v>0</v>
      </c>
      <c r="CW190">
        <v>0</v>
      </c>
      <c r="CX190">
        <f>ROUND(Y190*Source!I337,9)</f>
        <v>0.15</v>
      </c>
      <c r="CY190">
        <f>AA190</f>
        <v>41.89</v>
      </c>
      <c r="CZ190">
        <f>AE190</f>
        <v>41.89</v>
      </c>
      <c r="DA190">
        <f>AI190</f>
        <v>1</v>
      </c>
      <c r="DB190">
        <f t="shared" si="41"/>
        <v>0.63</v>
      </c>
      <c r="DC190">
        <f t="shared" si="42"/>
        <v>0</v>
      </c>
      <c r="DD190" t="s">
        <v>3</v>
      </c>
      <c r="DE190" t="s">
        <v>3</v>
      </c>
      <c r="DF190">
        <f t="shared" si="27"/>
        <v>6.28</v>
      </c>
      <c r="DG190">
        <f t="shared" si="28"/>
        <v>0</v>
      </c>
      <c r="DH190">
        <f t="shared" si="29"/>
        <v>0</v>
      </c>
      <c r="DI190">
        <f t="shared" si="30"/>
        <v>0</v>
      </c>
      <c r="DJ190">
        <f>DF190</f>
        <v>6.28</v>
      </c>
      <c r="DK190">
        <v>0</v>
      </c>
      <c r="DL190" t="s">
        <v>3</v>
      </c>
      <c r="DM190">
        <v>0</v>
      </c>
      <c r="DN190" t="s">
        <v>3</v>
      </c>
      <c r="DO190">
        <v>0</v>
      </c>
    </row>
    <row r="191" spans="1:119" x14ac:dyDescent="0.2">
      <c r="A191">
        <f>ROW(Source!A338)</f>
        <v>338</v>
      </c>
      <c r="B191">
        <v>63640748</v>
      </c>
      <c r="C191">
        <v>63408609</v>
      </c>
      <c r="D191">
        <v>63426486</v>
      </c>
      <c r="E191">
        <v>16536011</v>
      </c>
      <c r="F191">
        <v>1</v>
      </c>
      <c r="G191">
        <v>16536011</v>
      </c>
      <c r="H191">
        <v>1</v>
      </c>
      <c r="I191" t="s">
        <v>311</v>
      </c>
      <c r="J191" t="s">
        <v>3</v>
      </c>
      <c r="K191" t="s">
        <v>312</v>
      </c>
      <c r="L191">
        <v>1191</v>
      </c>
      <c r="N191">
        <v>1013</v>
      </c>
      <c r="O191" t="s">
        <v>313</v>
      </c>
      <c r="P191" t="s">
        <v>313</v>
      </c>
      <c r="Q191">
        <v>1</v>
      </c>
      <c r="W191">
        <v>0</v>
      </c>
      <c r="X191">
        <v>476480486</v>
      </c>
      <c r="Y191">
        <f t="shared" si="40"/>
        <v>0.15000000000000002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1</v>
      </c>
      <c r="AK191">
        <v>1</v>
      </c>
      <c r="AL191">
        <v>1</v>
      </c>
      <c r="AM191">
        <v>-2</v>
      </c>
      <c r="AN191">
        <v>0</v>
      </c>
      <c r="AO191">
        <v>1</v>
      </c>
      <c r="AP191">
        <v>1</v>
      </c>
      <c r="AQ191">
        <v>0</v>
      </c>
      <c r="AR191">
        <v>0</v>
      </c>
      <c r="AS191" t="s">
        <v>3</v>
      </c>
      <c r="AT191">
        <v>0.05</v>
      </c>
      <c r="AU191" t="s">
        <v>27</v>
      </c>
      <c r="AV191">
        <v>1</v>
      </c>
      <c r="AW191">
        <v>2</v>
      </c>
      <c r="AX191">
        <v>63640951</v>
      </c>
      <c r="AY191">
        <v>1</v>
      </c>
      <c r="AZ191">
        <v>0</v>
      </c>
      <c r="BA191">
        <v>191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U191">
        <f>ROUND(AT191*Source!I338*AH191*AL191,2)</f>
        <v>0</v>
      </c>
      <c r="CV191">
        <f>ROUND(Y191*Source!I338,9)</f>
        <v>1.35</v>
      </c>
      <c r="CW191">
        <v>0</v>
      </c>
      <c r="CX191">
        <f>ROUND(Y191*Source!I338,9)</f>
        <v>1.35</v>
      </c>
      <c r="CY191">
        <f>AD191</f>
        <v>0</v>
      </c>
      <c r="CZ191">
        <f>AH191</f>
        <v>0</v>
      </c>
      <c r="DA191">
        <f>AL191</f>
        <v>1</v>
      </c>
      <c r="DB191">
        <f t="shared" si="41"/>
        <v>0</v>
      </c>
      <c r="DC191">
        <f t="shared" si="42"/>
        <v>0</v>
      </c>
      <c r="DD191" t="s">
        <v>3</v>
      </c>
      <c r="DE191" t="s">
        <v>3</v>
      </c>
      <c r="DF191">
        <f t="shared" si="27"/>
        <v>0</v>
      </c>
      <c r="DG191">
        <f t="shared" si="28"/>
        <v>0</v>
      </c>
      <c r="DH191">
        <f t="shared" si="29"/>
        <v>0</v>
      </c>
      <c r="DI191">
        <f t="shared" si="30"/>
        <v>0</v>
      </c>
      <c r="DJ191">
        <f>DI191</f>
        <v>0</v>
      </c>
      <c r="DK191">
        <v>0</v>
      </c>
      <c r="DL191" t="s">
        <v>3</v>
      </c>
      <c r="DM191">
        <v>0</v>
      </c>
      <c r="DN191" t="s">
        <v>3</v>
      </c>
      <c r="DO191">
        <v>0</v>
      </c>
    </row>
    <row r="192" spans="1:119" x14ac:dyDescent="0.2">
      <c r="A192">
        <f>ROW(Source!A338)</f>
        <v>338</v>
      </c>
      <c r="B192">
        <v>63640748</v>
      </c>
      <c r="C192">
        <v>63408609</v>
      </c>
      <c r="D192">
        <v>63428422</v>
      </c>
      <c r="E192">
        <v>1</v>
      </c>
      <c r="F192">
        <v>1</v>
      </c>
      <c r="G192">
        <v>16536011</v>
      </c>
      <c r="H192">
        <v>2</v>
      </c>
      <c r="I192" t="s">
        <v>325</v>
      </c>
      <c r="J192" t="s">
        <v>326</v>
      </c>
      <c r="K192" t="s">
        <v>327</v>
      </c>
      <c r="L192">
        <v>1368</v>
      </c>
      <c r="N192">
        <v>1011</v>
      </c>
      <c r="O192" t="s">
        <v>328</v>
      </c>
      <c r="P192" t="s">
        <v>328</v>
      </c>
      <c r="Q192">
        <v>1</v>
      </c>
      <c r="W192">
        <v>0</v>
      </c>
      <c r="X192">
        <v>1070972692</v>
      </c>
      <c r="Y192">
        <f t="shared" si="40"/>
        <v>0.03</v>
      </c>
      <c r="AA192">
        <v>0</v>
      </c>
      <c r="AB192">
        <v>1378.32</v>
      </c>
      <c r="AC192">
        <v>830.66</v>
      </c>
      <c r="AD192">
        <v>0</v>
      </c>
      <c r="AE192">
        <v>0</v>
      </c>
      <c r="AF192">
        <v>1378.32</v>
      </c>
      <c r="AG192">
        <v>830.66</v>
      </c>
      <c r="AH192">
        <v>0</v>
      </c>
      <c r="AI192">
        <v>1</v>
      </c>
      <c r="AJ192">
        <v>1</v>
      </c>
      <c r="AK192">
        <v>1</v>
      </c>
      <c r="AL192">
        <v>1</v>
      </c>
      <c r="AM192">
        <v>-2</v>
      </c>
      <c r="AN192">
        <v>0</v>
      </c>
      <c r="AO192">
        <v>1</v>
      </c>
      <c r="AP192">
        <v>1</v>
      </c>
      <c r="AQ192">
        <v>0</v>
      </c>
      <c r="AR192">
        <v>0</v>
      </c>
      <c r="AS192" t="s">
        <v>3</v>
      </c>
      <c r="AT192">
        <v>0.01</v>
      </c>
      <c r="AU192" t="s">
        <v>27</v>
      </c>
      <c r="AV192">
        <v>0</v>
      </c>
      <c r="AW192">
        <v>2</v>
      </c>
      <c r="AX192">
        <v>63640952</v>
      </c>
      <c r="AY192">
        <v>1</v>
      </c>
      <c r="AZ192">
        <v>0</v>
      </c>
      <c r="BA192">
        <v>192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V192">
        <v>0</v>
      </c>
      <c r="CW192">
        <f>ROUND(Y192*Source!I338*DO192,9)</f>
        <v>0</v>
      </c>
      <c r="CX192">
        <f>ROUND(Y192*Source!I338,9)</f>
        <v>0.27</v>
      </c>
      <c r="CY192">
        <f>AB192</f>
        <v>1378.32</v>
      </c>
      <c r="CZ192">
        <f>AF192</f>
        <v>1378.32</v>
      </c>
      <c r="DA192">
        <f>AJ192</f>
        <v>1</v>
      </c>
      <c r="DB192">
        <f t="shared" si="41"/>
        <v>41.34</v>
      </c>
      <c r="DC192">
        <f t="shared" si="42"/>
        <v>24.93</v>
      </c>
      <c r="DD192" t="s">
        <v>3</v>
      </c>
      <c r="DE192" t="s">
        <v>3</v>
      </c>
      <c r="DF192">
        <f t="shared" si="27"/>
        <v>0</v>
      </c>
      <c r="DG192">
        <f t="shared" si="28"/>
        <v>372.15</v>
      </c>
      <c r="DH192">
        <f t="shared" si="29"/>
        <v>224.28</v>
      </c>
      <c r="DI192">
        <f t="shared" si="30"/>
        <v>0</v>
      </c>
      <c r="DJ192">
        <f>DG192</f>
        <v>372.15</v>
      </c>
      <c r="DK192">
        <v>0</v>
      </c>
      <c r="DL192" t="s">
        <v>3</v>
      </c>
      <c r="DM192">
        <v>0</v>
      </c>
      <c r="DN192" t="s">
        <v>3</v>
      </c>
      <c r="DO192">
        <v>0</v>
      </c>
    </row>
    <row r="193" spans="1:119" x14ac:dyDescent="0.2">
      <c r="A193">
        <f>ROW(Source!A338)</f>
        <v>338</v>
      </c>
      <c r="B193">
        <v>63640748</v>
      </c>
      <c r="C193">
        <v>63408609</v>
      </c>
      <c r="D193">
        <v>63430306</v>
      </c>
      <c r="E193">
        <v>1</v>
      </c>
      <c r="F193">
        <v>1</v>
      </c>
      <c r="G193">
        <v>16536011</v>
      </c>
      <c r="H193">
        <v>3</v>
      </c>
      <c r="I193" t="s">
        <v>314</v>
      </c>
      <c r="J193" t="s">
        <v>315</v>
      </c>
      <c r="K193" t="s">
        <v>316</v>
      </c>
      <c r="L193">
        <v>1346</v>
      </c>
      <c r="N193">
        <v>1009</v>
      </c>
      <c r="O193" t="s">
        <v>317</v>
      </c>
      <c r="P193" t="s">
        <v>317</v>
      </c>
      <c r="Q193">
        <v>1</v>
      </c>
      <c r="W193">
        <v>0</v>
      </c>
      <c r="X193">
        <v>1476784195</v>
      </c>
      <c r="Y193">
        <f t="shared" si="40"/>
        <v>6.0000000000000001E-3</v>
      </c>
      <c r="AA193">
        <v>547.51</v>
      </c>
      <c r="AB193">
        <v>0</v>
      </c>
      <c r="AC193">
        <v>0</v>
      </c>
      <c r="AD193">
        <v>0</v>
      </c>
      <c r="AE193">
        <v>547.51</v>
      </c>
      <c r="AF193">
        <v>0</v>
      </c>
      <c r="AG193">
        <v>0</v>
      </c>
      <c r="AH193">
        <v>0</v>
      </c>
      <c r="AI193">
        <v>1</v>
      </c>
      <c r="AJ193">
        <v>1</v>
      </c>
      <c r="AK193">
        <v>1</v>
      </c>
      <c r="AL193">
        <v>1</v>
      </c>
      <c r="AM193">
        <v>-2</v>
      </c>
      <c r="AN193">
        <v>0</v>
      </c>
      <c r="AO193">
        <v>1</v>
      </c>
      <c r="AP193">
        <v>1</v>
      </c>
      <c r="AQ193">
        <v>0</v>
      </c>
      <c r="AR193">
        <v>0</v>
      </c>
      <c r="AS193" t="s">
        <v>3</v>
      </c>
      <c r="AT193">
        <v>2E-3</v>
      </c>
      <c r="AU193" t="s">
        <v>27</v>
      </c>
      <c r="AV193">
        <v>0</v>
      </c>
      <c r="AW193">
        <v>2</v>
      </c>
      <c r="AX193">
        <v>63640953</v>
      </c>
      <c r="AY193">
        <v>1</v>
      </c>
      <c r="AZ193">
        <v>0</v>
      </c>
      <c r="BA193">
        <v>193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V193">
        <v>0</v>
      </c>
      <c r="CW193">
        <v>0</v>
      </c>
      <c r="CX193">
        <f>ROUND(Y193*Source!I338,9)</f>
        <v>5.3999999999999999E-2</v>
      </c>
      <c r="CY193">
        <f>AA193</f>
        <v>547.51</v>
      </c>
      <c r="CZ193">
        <f>AE193</f>
        <v>547.51</v>
      </c>
      <c r="DA193">
        <f>AI193</f>
        <v>1</v>
      </c>
      <c r="DB193">
        <f t="shared" si="41"/>
        <v>3.3</v>
      </c>
      <c r="DC193">
        <f t="shared" si="42"/>
        <v>0</v>
      </c>
      <c r="DD193" t="s">
        <v>3</v>
      </c>
      <c r="DE193" t="s">
        <v>3</v>
      </c>
      <c r="DF193">
        <f t="shared" ref="DF193:DF250" si="43">ROUND(ROUND(AE193,2)*CX193,2)</f>
        <v>29.57</v>
      </c>
      <c r="DG193">
        <f t="shared" ref="DG193:DG250" si="44">ROUND(ROUND(AF193,2)*CX193,2)</f>
        <v>0</v>
      </c>
      <c r="DH193">
        <f t="shared" ref="DH193:DH250" si="45">ROUND(ROUND(AG193,2)*CX193,2)</f>
        <v>0</v>
      </c>
      <c r="DI193">
        <f t="shared" ref="DI193:DI250" si="46">ROUND(ROUND(AH193,2)*CX193,2)</f>
        <v>0</v>
      </c>
      <c r="DJ193">
        <f>DF193</f>
        <v>29.57</v>
      </c>
      <c r="DK193">
        <v>0</v>
      </c>
      <c r="DL193" t="s">
        <v>3</v>
      </c>
      <c r="DM193">
        <v>0</v>
      </c>
      <c r="DN193" t="s">
        <v>3</v>
      </c>
      <c r="DO193">
        <v>0</v>
      </c>
    </row>
    <row r="194" spans="1:119" x14ac:dyDescent="0.2">
      <c r="A194">
        <f>ROW(Source!A338)</f>
        <v>338</v>
      </c>
      <c r="B194">
        <v>63640748</v>
      </c>
      <c r="C194">
        <v>63408609</v>
      </c>
      <c r="D194">
        <v>63430350</v>
      </c>
      <c r="E194">
        <v>1</v>
      </c>
      <c r="F194">
        <v>1</v>
      </c>
      <c r="G194">
        <v>16536011</v>
      </c>
      <c r="H194">
        <v>3</v>
      </c>
      <c r="I194" t="s">
        <v>318</v>
      </c>
      <c r="J194" t="s">
        <v>319</v>
      </c>
      <c r="K194" t="s">
        <v>320</v>
      </c>
      <c r="L194">
        <v>1327</v>
      </c>
      <c r="N194">
        <v>1005</v>
      </c>
      <c r="O194" t="s">
        <v>321</v>
      </c>
      <c r="P194" t="s">
        <v>321</v>
      </c>
      <c r="Q194">
        <v>1</v>
      </c>
      <c r="W194">
        <v>0</v>
      </c>
      <c r="X194">
        <v>443123811</v>
      </c>
      <c r="Y194">
        <f t="shared" si="40"/>
        <v>0.06</v>
      </c>
      <c r="AA194">
        <v>41.89</v>
      </c>
      <c r="AB194">
        <v>0</v>
      </c>
      <c r="AC194">
        <v>0</v>
      </c>
      <c r="AD194">
        <v>0</v>
      </c>
      <c r="AE194">
        <v>41.89</v>
      </c>
      <c r="AF194">
        <v>0</v>
      </c>
      <c r="AG194">
        <v>0</v>
      </c>
      <c r="AH194">
        <v>0</v>
      </c>
      <c r="AI194">
        <v>1</v>
      </c>
      <c r="AJ194">
        <v>1</v>
      </c>
      <c r="AK194">
        <v>1</v>
      </c>
      <c r="AL194">
        <v>1</v>
      </c>
      <c r="AM194">
        <v>-2</v>
      </c>
      <c r="AN194">
        <v>0</v>
      </c>
      <c r="AO194">
        <v>1</v>
      </c>
      <c r="AP194">
        <v>1</v>
      </c>
      <c r="AQ194">
        <v>0</v>
      </c>
      <c r="AR194">
        <v>0</v>
      </c>
      <c r="AS194" t="s">
        <v>3</v>
      </c>
      <c r="AT194">
        <v>0.02</v>
      </c>
      <c r="AU194" t="s">
        <v>27</v>
      </c>
      <c r="AV194">
        <v>0</v>
      </c>
      <c r="AW194">
        <v>2</v>
      </c>
      <c r="AX194">
        <v>63640954</v>
      </c>
      <c r="AY194">
        <v>1</v>
      </c>
      <c r="AZ194">
        <v>0</v>
      </c>
      <c r="BA194">
        <v>194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V194">
        <v>0</v>
      </c>
      <c r="CW194">
        <v>0</v>
      </c>
      <c r="CX194">
        <f>ROUND(Y194*Source!I338,9)</f>
        <v>0.54</v>
      </c>
      <c r="CY194">
        <f>AA194</f>
        <v>41.89</v>
      </c>
      <c r="CZ194">
        <f>AE194</f>
        <v>41.89</v>
      </c>
      <c r="DA194">
        <f>AI194</f>
        <v>1</v>
      </c>
      <c r="DB194">
        <f t="shared" si="41"/>
        <v>2.52</v>
      </c>
      <c r="DC194">
        <f t="shared" si="42"/>
        <v>0</v>
      </c>
      <c r="DD194" t="s">
        <v>3</v>
      </c>
      <c r="DE194" t="s">
        <v>3</v>
      </c>
      <c r="DF194">
        <f t="shared" si="43"/>
        <v>22.62</v>
      </c>
      <c r="DG194">
        <f t="shared" si="44"/>
        <v>0</v>
      </c>
      <c r="DH194">
        <f t="shared" si="45"/>
        <v>0</v>
      </c>
      <c r="DI194">
        <f t="shared" si="46"/>
        <v>0</v>
      </c>
      <c r="DJ194">
        <f>DF194</f>
        <v>22.62</v>
      </c>
      <c r="DK194">
        <v>0</v>
      </c>
      <c r="DL194" t="s">
        <v>3</v>
      </c>
      <c r="DM194">
        <v>0</v>
      </c>
      <c r="DN194" t="s">
        <v>3</v>
      </c>
      <c r="DO194">
        <v>0</v>
      </c>
    </row>
    <row r="195" spans="1:119" x14ac:dyDescent="0.2">
      <c r="A195">
        <f>ROW(Source!A339)</f>
        <v>339</v>
      </c>
      <c r="B195">
        <v>63640748</v>
      </c>
      <c r="C195">
        <v>63408610</v>
      </c>
      <c r="D195">
        <v>63426486</v>
      </c>
      <c r="E195">
        <v>16536011</v>
      </c>
      <c r="F195">
        <v>1</v>
      </c>
      <c r="G195">
        <v>16536011</v>
      </c>
      <c r="H195">
        <v>1</v>
      </c>
      <c r="I195" t="s">
        <v>311</v>
      </c>
      <c r="J195" t="s">
        <v>3</v>
      </c>
      <c r="K195" t="s">
        <v>312</v>
      </c>
      <c r="L195">
        <v>1191</v>
      </c>
      <c r="N195">
        <v>1013</v>
      </c>
      <c r="O195" t="s">
        <v>313</v>
      </c>
      <c r="P195" t="s">
        <v>313</v>
      </c>
      <c r="Q195">
        <v>1</v>
      </c>
      <c r="W195">
        <v>0</v>
      </c>
      <c r="X195">
        <v>476480486</v>
      </c>
      <c r="Y195">
        <f t="shared" si="40"/>
        <v>0.51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1</v>
      </c>
      <c r="AK195">
        <v>1</v>
      </c>
      <c r="AL195">
        <v>1</v>
      </c>
      <c r="AM195">
        <v>-2</v>
      </c>
      <c r="AN195">
        <v>0</v>
      </c>
      <c r="AO195">
        <v>1</v>
      </c>
      <c r="AP195">
        <v>1</v>
      </c>
      <c r="AQ195">
        <v>0</v>
      </c>
      <c r="AR195">
        <v>0</v>
      </c>
      <c r="AS195" t="s">
        <v>3</v>
      </c>
      <c r="AT195">
        <v>0.17</v>
      </c>
      <c r="AU195" t="s">
        <v>27</v>
      </c>
      <c r="AV195">
        <v>1</v>
      </c>
      <c r="AW195">
        <v>2</v>
      </c>
      <c r="AX195">
        <v>63640955</v>
      </c>
      <c r="AY195">
        <v>1</v>
      </c>
      <c r="AZ195">
        <v>0</v>
      </c>
      <c r="BA195">
        <v>195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U195">
        <f>ROUND(AT195*Source!I339*AH195*AL195,2)</f>
        <v>0</v>
      </c>
      <c r="CV195">
        <f>ROUND(Y195*Source!I339,9)</f>
        <v>10.199999999999999</v>
      </c>
      <c r="CW195">
        <v>0</v>
      </c>
      <c r="CX195">
        <f>ROUND(Y195*Source!I339,9)</f>
        <v>10.199999999999999</v>
      </c>
      <c r="CY195">
        <f>AD195</f>
        <v>0</v>
      </c>
      <c r="CZ195">
        <f>AH195</f>
        <v>0</v>
      </c>
      <c r="DA195">
        <f>AL195</f>
        <v>1</v>
      </c>
      <c r="DB195">
        <f t="shared" si="41"/>
        <v>0</v>
      </c>
      <c r="DC195">
        <f t="shared" si="42"/>
        <v>0</v>
      </c>
      <c r="DD195" t="s">
        <v>3</v>
      </c>
      <c r="DE195" t="s">
        <v>3</v>
      </c>
      <c r="DF195">
        <f t="shared" si="43"/>
        <v>0</v>
      </c>
      <c r="DG195">
        <f t="shared" si="44"/>
        <v>0</v>
      </c>
      <c r="DH195">
        <f t="shared" si="45"/>
        <v>0</v>
      </c>
      <c r="DI195">
        <f t="shared" si="46"/>
        <v>0</v>
      </c>
      <c r="DJ195">
        <f>DI195</f>
        <v>0</v>
      </c>
      <c r="DK195">
        <v>0</v>
      </c>
      <c r="DL195" t="s">
        <v>3</v>
      </c>
      <c r="DM195">
        <v>0</v>
      </c>
      <c r="DN195" t="s">
        <v>3</v>
      </c>
      <c r="DO195">
        <v>0</v>
      </c>
    </row>
    <row r="196" spans="1:119" x14ac:dyDescent="0.2">
      <c r="A196">
        <f>ROW(Source!A339)</f>
        <v>339</v>
      </c>
      <c r="B196">
        <v>63640748</v>
      </c>
      <c r="C196">
        <v>63408610</v>
      </c>
      <c r="D196">
        <v>63430306</v>
      </c>
      <c r="E196">
        <v>1</v>
      </c>
      <c r="F196">
        <v>1</v>
      </c>
      <c r="G196">
        <v>16536011</v>
      </c>
      <c r="H196">
        <v>3</v>
      </c>
      <c r="I196" t="s">
        <v>314</v>
      </c>
      <c r="J196" t="s">
        <v>315</v>
      </c>
      <c r="K196" t="s">
        <v>316</v>
      </c>
      <c r="L196">
        <v>1346</v>
      </c>
      <c r="N196">
        <v>1009</v>
      </c>
      <c r="O196" t="s">
        <v>317</v>
      </c>
      <c r="P196" t="s">
        <v>317</v>
      </c>
      <c r="Q196">
        <v>1</v>
      </c>
      <c r="W196">
        <v>0</v>
      </c>
      <c r="X196">
        <v>1476784195</v>
      </c>
      <c r="Y196">
        <f t="shared" si="40"/>
        <v>1.4999999999999999E-2</v>
      </c>
      <c r="AA196">
        <v>547.51</v>
      </c>
      <c r="AB196">
        <v>0</v>
      </c>
      <c r="AC196">
        <v>0</v>
      </c>
      <c r="AD196">
        <v>0</v>
      </c>
      <c r="AE196">
        <v>547.51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M196">
        <v>-2</v>
      </c>
      <c r="AN196">
        <v>0</v>
      </c>
      <c r="AO196">
        <v>1</v>
      </c>
      <c r="AP196">
        <v>1</v>
      </c>
      <c r="AQ196">
        <v>0</v>
      </c>
      <c r="AR196">
        <v>0</v>
      </c>
      <c r="AS196" t="s">
        <v>3</v>
      </c>
      <c r="AT196">
        <v>5.0000000000000001E-3</v>
      </c>
      <c r="AU196" t="s">
        <v>27</v>
      </c>
      <c r="AV196">
        <v>0</v>
      </c>
      <c r="AW196">
        <v>2</v>
      </c>
      <c r="AX196">
        <v>63640956</v>
      </c>
      <c r="AY196">
        <v>1</v>
      </c>
      <c r="AZ196">
        <v>0</v>
      </c>
      <c r="BA196">
        <v>196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V196">
        <v>0</v>
      </c>
      <c r="CW196">
        <v>0</v>
      </c>
      <c r="CX196">
        <f>ROUND(Y196*Source!I339,9)</f>
        <v>0.3</v>
      </c>
      <c r="CY196">
        <f>AA196</f>
        <v>547.51</v>
      </c>
      <c r="CZ196">
        <f>AE196</f>
        <v>547.51</v>
      </c>
      <c r="DA196">
        <f>AI196</f>
        <v>1</v>
      </c>
      <c r="DB196">
        <f t="shared" si="41"/>
        <v>8.2200000000000006</v>
      </c>
      <c r="DC196">
        <f t="shared" si="42"/>
        <v>0</v>
      </c>
      <c r="DD196" t="s">
        <v>3</v>
      </c>
      <c r="DE196" t="s">
        <v>3</v>
      </c>
      <c r="DF196">
        <f t="shared" si="43"/>
        <v>164.25</v>
      </c>
      <c r="DG196">
        <f t="shared" si="44"/>
        <v>0</v>
      </c>
      <c r="DH196">
        <f t="shared" si="45"/>
        <v>0</v>
      </c>
      <c r="DI196">
        <f t="shared" si="46"/>
        <v>0</v>
      </c>
      <c r="DJ196">
        <f>DF196</f>
        <v>164.25</v>
      </c>
      <c r="DK196">
        <v>0</v>
      </c>
      <c r="DL196" t="s">
        <v>3</v>
      </c>
      <c r="DM196">
        <v>0</v>
      </c>
      <c r="DN196" t="s">
        <v>3</v>
      </c>
      <c r="DO196">
        <v>0</v>
      </c>
    </row>
    <row r="197" spans="1:119" x14ac:dyDescent="0.2">
      <c r="A197">
        <f>ROW(Source!A339)</f>
        <v>339</v>
      </c>
      <c r="B197">
        <v>63640748</v>
      </c>
      <c r="C197">
        <v>63408610</v>
      </c>
      <c r="D197">
        <v>63430350</v>
      </c>
      <c r="E197">
        <v>1</v>
      </c>
      <c r="F197">
        <v>1</v>
      </c>
      <c r="G197">
        <v>16536011</v>
      </c>
      <c r="H197">
        <v>3</v>
      </c>
      <c r="I197" t="s">
        <v>318</v>
      </c>
      <c r="J197" t="s">
        <v>319</v>
      </c>
      <c r="K197" t="s">
        <v>320</v>
      </c>
      <c r="L197">
        <v>1327</v>
      </c>
      <c r="N197">
        <v>1005</v>
      </c>
      <c r="O197" t="s">
        <v>321</v>
      </c>
      <c r="P197" t="s">
        <v>321</v>
      </c>
      <c r="Q197">
        <v>1</v>
      </c>
      <c r="W197">
        <v>0</v>
      </c>
      <c r="X197">
        <v>443123811</v>
      </c>
      <c r="Y197">
        <f t="shared" si="40"/>
        <v>0.09</v>
      </c>
      <c r="AA197">
        <v>41.89</v>
      </c>
      <c r="AB197">
        <v>0</v>
      </c>
      <c r="AC197">
        <v>0</v>
      </c>
      <c r="AD197">
        <v>0</v>
      </c>
      <c r="AE197">
        <v>41.89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1</v>
      </c>
      <c r="AM197">
        <v>-2</v>
      </c>
      <c r="AN197">
        <v>0</v>
      </c>
      <c r="AO197">
        <v>1</v>
      </c>
      <c r="AP197">
        <v>1</v>
      </c>
      <c r="AQ197">
        <v>0</v>
      </c>
      <c r="AR197">
        <v>0</v>
      </c>
      <c r="AS197" t="s">
        <v>3</v>
      </c>
      <c r="AT197">
        <v>0.03</v>
      </c>
      <c r="AU197" t="s">
        <v>27</v>
      </c>
      <c r="AV197">
        <v>0</v>
      </c>
      <c r="AW197">
        <v>2</v>
      </c>
      <c r="AX197">
        <v>63640957</v>
      </c>
      <c r="AY197">
        <v>1</v>
      </c>
      <c r="AZ197">
        <v>0</v>
      </c>
      <c r="BA197">
        <v>197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V197">
        <v>0</v>
      </c>
      <c r="CW197">
        <v>0</v>
      </c>
      <c r="CX197">
        <f>ROUND(Y197*Source!I339,9)</f>
        <v>1.8</v>
      </c>
      <c r="CY197">
        <f>AA197</f>
        <v>41.89</v>
      </c>
      <c r="CZ197">
        <f>AE197</f>
        <v>41.89</v>
      </c>
      <c r="DA197">
        <f>AI197</f>
        <v>1</v>
      </c>
      <c r="DB197">
        <f t="shared" si="41"/>
        <v>3.78</v>
      </c>
      <c r="DC197">
        <f t="shared" si="42"/>
        <v>0</v>
      </c>
      <c r="DD197" t="s">
        <v>3</v>
      </c>
      <c r="DE197" t="s">
        <v>3</v>
      </c>
      <c r="DF197">
        <f t="shared" si="43"/>
        <v>75.400000000000006</v>
      </c>
      <c r="DG197">
        <f t="shared" si="44"/>
        <v>0</v>
      </c>
      <c r="DH197">
        <f t="shared" si="45"/>
        <v>0</v>
      </c>
      <c r="DI197">
        <f t="shared" si="46"/>
        <v>0</v>
      </c>
      <c r="DJ197">
        <f>DF197</f>
        <v>75.400000000000006</v>
      </c>
      <c r="DK197">
        <v>0</v>
      </c>
      <c r="DL197" t="s">
        <v>3</v>
      </c>
      <c r="DM197">
        <v>0</v>
      </c>
      <c r="DN197" t="s">
        <v>3</v>
      </c>
      <c r="DO197">
        <v>0</v>
      </c>
    </row>
    <row r="198" spans="1:119" x14ac:dyDescent="0.2">
      <c r="A198">
        <f>ROW(Source!A339)</f>
        <v>339</v>
      </c>
      <c r="B198">
        <v>63640748</v>
      </c>
      <c r="C198">
        <v>63408610</v>
      </c>
      <c r="D198">
        <v>63430355</v>
      </c>
      <c r="E198">
        <v>1</v>
      </c>
      <c r="F198">
        <v>1</v>
      </c>
      <c r="G198">
        <v>16536011</v>
      </c>
      <c r="H198">
        <v>3</v>
      </c>
      <c r="I198" t="s">
        <v>322</v>
      </c>
      <c r="J198" t="s">
        <v>323</v>
      </c>
      <c r="K198" t="s">
        <v>324</v>
      </c>
      <c r="L198">
        <v>1346</v>
      </c>
      <c r="N198">
        <v>1009</v>
      </c>
      <c r="O198" t="s">
        <v>317</v>
      </c>
      <c r="P198" t="s">
        <v>317</v>
      </c>
      <c r="Q198">
        <v>1</v>
      </c>
      <c r="W198">
        <v>0</v>
      </c>
      <c r="X198">
        <v>2000218418</v>
      </c>
      <c r="Y198">
        <f t="shared" si="40"/>
        <v>1.4999999999999999E-2</v>
      </c>
      <c r="AA198">
        <v>29.6</v>
      </c>
      <c r="AB198">
        <v>0</v>
      </c>
      <c r="AC198">
        <v>0</v>
      </c>
      <c r="AD198">
        <v>0</v>
      </c>
      <c r="AE198">
        <v>29.6</v>
      </c>
      <c r="AF198">
        <v>0</v>
      </c>
      <c r="AG198">
        <v>0</v>
      </c>
      <c r="AH198">
        <v>0</v>
      </c>
      <c r="AI198">
        <v>1</v>
      </c>
      <c r="AJ198">
        <v>1</v>
      </c>
      <c r="AK198">
        <v>1</v>
      </c>
      <c r="AL198">
        <v>1</v>
      </c>
      <c r="AM198">
        <v>-2</v>
      </c>
      <c r="AN198">
        <v>0</v>
      </c>
      <c r="AO198">
        <v>1</v>
      </c>
      <c r="AP198">
        <v>1</v>
      </c>
      <c r="AQ198">
        <v>0</v>
      </c>
      <c r="AR198">
        <v>0</v>
      </c>
      <c r="AS198" t="s">
        <v>3</v>
      </c>
      <c r="AT198">
        <v>5.0000000000000001E-3</v>
      </c>
      <c r="AU198" t="s">
        <v>27</v>
      </c>
      <c r="AV198">
        <v>0</v>
      </c>
      <c r="AW198">
        <v>2</v>
      </c>
      <c r="AX198">
        <v>63640958</v>
      </c>
      <c r="AY198">
        <v>1</v>
      </c>
      <c r="AZ198">
        <v>0</v>
      </c>
      <c r="BA198">
        <v>198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V198">
        <v>0</v>
      </c>
      <c r="CW198">
        <v>0</v>
      </c>
      <c r="CX198">
        <f>ROUND(Y198*Source!I339,9)</f>
        <v>0.3</v>
      </c>
      <c r="CY198">
        <f>AA198</f>
        <v>29.6</v>
      </c>
      <c r="CZ198">
        <f>AE198</f>
        <v>29.6</v>
      </c>
      <c r="DA198">
        <f>AI198</f>
        <v>1</v>
      </c>
      <c r="DB198">
        <f t="shared" si="41"/>
        <v>0.45</v>
      </c>
      <c r="DC198">
        <f t="shared" si="42"/>
        <v>0</v>
      </c>
      <c r="DD198" t="s">
        <v>3</v>
      </c>
      <c r="DE198" t="s">
        <v>3</v>
      </c>
      <c r="DF198">
        <f t="shared" si="43"/>
        <v>8.8800000000000008</v>
      </c>
      <c r="DG198">
        <f t="shared" si="44"/>
        <v>0</v>
      </c>
      <c r="DH198">
        <f t="shared" si="45"/>
        <v>0</v>
      </c>
      <c r="DI198">
        <f t="shared" si="46"/>
        <v>0</v>
      </c>
      <c r="DJ198">
        <f>DF198</f>
        <v>8.8800000000000008</v>
      </c>
      <c r="DK198">
        <v>0</v>
      </c>
      <c r="DL198" t="s">
        <v>3</v>
      </c>
      <c r="DM198">
        <v>0</v>
      </c>
      <c r="DN198" t="s">
        <v>3</v>
      </c>
      <c r="DO198">
        <v>0</v>
      </c>
    </row>
    <row r="199" spans="1:119" x14ac:dyDescent="0.2">
      <c r="A199">
        <f>ROW(Source!A340)</f>
        <v>340</v>
      </c>
      <c r="B199">
        <v>63640748</v>
      </c>
      <c r="C199">
        <v>63408611</v>
      </c>
      <c r="D199">
        <v>63426486</v>
      </c>
      <c r="E199">
        <v>16536011</v>
      </c>
      <c r="F199">
        <v>1</v>
      </c>
      <c r="G199">
        <v>16536011</v>
      </c>
      <c r="H199">
        <v>1</v>
      </c>
      <c r="I199" t="s">
        <v>311</v>
      </c>
      <c r="J199" t="s">
        <v>3</v>
      </c>
      <c r="K199" t="s">
        <v>312</v>
      </c>
      <c r="L199">
        <v>1191</v>
      </c>
      <c r="N199">
        <v>1013</v>
      </c>
      <c r="O199" t="s">
        <v>313</v>
      </c>
      <c r="P199" t="s">
        <v>313</v>
      </c>
      <c r="Q199">
        <v>1</v>
      </c>
      <c r="W199">
        <v>0</v>
      </c>
      <c r="X199">
        <v>476480486</v>
      </c>
      <c r="Y199">
        <f t="shared" si="40"/>
        <v>1.44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</v>
      </c>
      <c r="AJ199">
        <v>1</v>
      </c>
      <c r="AK199">
        <v>1</v>
      </c>
      <c r="AL199">
        <v>1</v>
      </c>
      <c r="AM199">
        <v>-2</v>
      </c>
      <c r="AN199">
        <v>0</v>
      </c>
      <c r="AO199">
        <v>1</v>
      </c>
      <c r="AP199">
        <v>1</v>
      </c>
      <c r="AQ199">
        <v>0</v>
      </c>
      <c r="AR199">
        <v>0</v>
      </c>
      <c r="AS199" t="s">
        <v>3</v>
      </c>
      <c r="AT199">
        <v>0.48</v>
      </c>
      <c r="AU199" t="s">
        <v>27</v>
      </c>
      <c r="AV199">
        <v>1</v>
      </c>
      <c r="AW199">
        <v>2</v>
      </c>
      <c r="AX199">
        <v>63640959</v>
      </c>
      <c r="AY199">
        <v>1</v>
      </c>
      <c r="AZ199">
        <v>0</v>
      </c>
      <c r="BA199">
        <v>199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U199">
        <f>ROUND(AT199*Source!I340*AH199*AL199,2)</f>
        <v>0</v>
      </c>
      <c r="CV199">
        <f>ROUND(Y199*Source!I340,9)</f>
        <v>12.96</v>
      </c>
      <c r="CW199">
        <v>0</v>
      </c>
      <c r="CX199">
        <f>ROUND(Y199*Source!I340,9)</f>
        <v>12.96</v>
      </c>
      <c r="CY199">
        <f>AD199</f>
        <v>0</v>
      </c>
      <c r="CZ199">
        <f>AH199</f>
        <v>0</v>
      </c>
      <c r="DA199">
        <f>AL199</f>
        <v>1</v>
      </c>
      <c r="DB199">
        <f t="shared" si="41"/>
        <v>0</v>
      </c>
      <c r="DC199">
        <f t="shared" si="42"/>
        <v>0</v>
      </c>
      <c r="DD199" t="s">
        <v>3</v>
      </c>
      <c r="DE199" t="s">
        <v>3</v>
      </c>
      <c r="DF199">
        <f t="shared" si="43"/>
        <v>0</v>
      </c>
      <c r="DG199">
        <f t="shared" si="44"/>
        <v>0</v>
      </c>
      <c r="DH199">
        <f t="shared" si="45"/>
        <v>0</v>
      </c>
      <c r="DI199">
        <f t="shared" si="46"/>
        <v>0</v>
      </c>
      <c r="DJ199">
        <f>DI199</f>
        <v>0</v>
      </c>
      <c r="DK199">
        <v>0</v>
      </c>
      <c r="DL199" t="s">
        <v>3</v>
      </c>
      <c r="DM199">
        <v>0</v>
      </c>
      <c r="DN199" t="s">
        <v>3</v>
      </c>
      <c r="DO199">
        <v>0</v>
      </c>
    </row>
    <row r="200" spans="1:119" x14ac:dyDescent="0.2">
      <c r="A200">
        <f>ROW(Source!A340)</f>
        <v>340</v>
      </c>
      <c r="B200">
        <v>63640748</v>
      </c>
      <c r="C200">
        <v>63408611</v>
      </c>
      <c r="D200">
        <v>63428422</v>
      </c>
      <c r="E200">
        <v>1</v>
      </c>
      <c r="F200">
        <v>1</v>
      </c>
      <c r="G200">
        <v>16536011</v>
      </c>
      <c r="H200">
        <v>2</v>
      </c>
      <c r="I200" t="s">
        <v>325</v>
      </c>
      <c r="J200" t="s">
        <v>326</v>
      </c>
      <c r="K200" t="s">
        <v>327</v>
      </c>
      <c r="L200">
        <v>1368</v>
      </c>
      <c r="N200">
        <v>1011</v>
      </c>
      <c r="O200" t="s">
        <v>328</v>
      </c>
      <c r="P200" t="s">
        <v>328</v>
      </c>
      <c r="Q200">
        <v>1</v>
      </c>
      <c r="W200">
        <v>0</v>
      </c>
      <c r="X200">
        <v>1070972692</v>
      </c>
      <c r="Y200">
        <f t="shared" si="40"/>
        <v>0.78600000000000003</v>
      </c>
      <c r="AA200">
        <v>0</v>
      </c>
      <c r="AB200">
        <v>1378.32</v>
      </c>
      <c r="AC200">
        <v>830.66</v>
      </c>
      <c r="AD200">
        <v>0</v>
      </c>
      <c r="AE200">
        <v>0</v>
      </c>
      <c r="AF200">
        <v>1378.32</v>
      </c>
      <c r="AG200">
        <v>830.66</v>
      </c>
      <c r="AH200">
        <v>0</v>
      </c>
      <c r="AI200">
        <v>1</v>
      </c>
      <c r="AJ200">
        <v>1</v>
      </c>
      <c r="AK200">
        <v>1</v>
      </c>
      <c r="AL200">
        <v>1</v>
      </c>
      <c r="AM200">
        <v>-2</v>
      </c>
      <c r="AN200">
        <v>0</v>
      </c>
      <c r="AO200">
        <v>1</v>
      </c>
      <c r="AP200">
        <v>1</v>
      </c>
      <c r="AQ200">
        <v>0</v>
      </c>
      <c r="AR200">
        <v>0</v>
      </c>
      <c r="AS200" t="s">
        <v>3</v>
      </c>
      <c r="AT200">
        <v>0.26200000000000001</v>
      </c>
      <c r="AU200" t="s">
        <v>27</v>
      </c>
      <c r="AV200">
        <v>0</v>
      </c>
      <c r="AW200">
        <v>2</v>
      </c>
      <c r="AX200">
        <v>63640960</v>
      </c>
      <c r="AY200">
        <v>1</v>
      </c>
      <c r="AZ200">
        <v>0</v>
      </c>
      <c r="BA200">
        <v>200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V200">
        <v>0</v>
      </c>
      <c r="CW200">
        <f>ROUND(Y200*Source!I340*DO200,9)</f>
        <v>0</v>
      </c>
      <c r="CX200">
        <f>ROUND(Y200*Source!I340,9)</f>
        <v>7.0739999999999998</v>
      </c>
      <c r="CY200">
        <f>AB200</f>
        <v>1378.32</v>
      </c>
      <c r="CZ200">
        <f>AF200</f>
        <v>1378.32</v>
      </c>
      <c r="DA200">
        <f>AJ200</f>
        <v>1</v>
      </c>
      <c r="DB200">
        <f t="shared" si="41"/>
        <v>1083.3599999999999</v>
      </c>
      <c r="DC200">
        <f t="shared" si="42"/>
        <v>652.89</v>
      </c>
      <c r="DD200" t="s">
        <v>3</v>
      </c>
      <c r="DE200" t="s">
        <v>3</v>
      </c>
      <c r="DF200">
        <f t="shared" si="43"/>
        <v>0</v>
      </c>
      <c r="DG200">
        <f t="shared" si="44"/>
        <v>9750.24</v>
      </c>
      <c r="DH200">
        <f t="shared" si="45"/>
        <v>5876.09</v>
      </c>
      <c r="DI200">
        <f t="shared" si="46"/>
        <v>0</v>
      </c>
      <c r="DJ200">
        <f>DG200</f>
        <v>9750.24</v>
      </c>
      <c r="DK200">
        <v>0</v>
      </c>
      <c r="DL200" t="s">
        <v>3</v>
      </c>
      <c r="DM200">
        <v>0</v>
      </c>
      <c r="DN200" t="s">
        <v>3</v>
      </c>
      <c r="DO200">
        <v>0</v>
      </c>
    </row>
    <row r="201" spans="1:119" x14ac:dyDescent="0.2">
      <c r="A201">
        <f>ROW(Source!A340)</f>
        <v>340</v>
      </c>
      <c r="B201">
        <v>63640748</v>
      </c>
      <c r="C201">
        <v>63408611</v>
      </c>
      <c r="D201">
        <v>63430350</v>
      </c>
      <c r="E201">
        <v>1</v>
      </c>
      <c r="F201">
        <v>1</v>
      </c>
      <c r="G201">
        <v>16536011</v>
      </c>
      <c r="H201">
        <v>3</v>
      </c>
      <c r="I201" t="s">
        <v>318</v>
      </c>
      <c r="J201" t="s">
        <v>319</v>
      </c>
      <c r="K201" t="s">
        <v>320</v>
      </c>
      <c r="L201">
        <v>1327</v>
      </c>
      <c r="N201">
        <v>1005</v>
      </c>
      <c r="O201" t="s">
        <v>321</v>
      </c>
      <c r="P201" t="s">
        <v>321</v>
      </c>
      <c r="Q201">
        <v>1</v>
      </c>
      <c r="W201">
        <v>0</v>
      </c>
      <c r="X201">
        <v>443123811</v>
      </c>
      <c r="Y201">
        <f t="shared" si="40"/>
        <v>0.15000000000000002</v>
      </c>
      <c r="AA201">
        <v>41.89</v>
      </c>
      <c r="AB201">
        <v>0</v>
      </c>
      <c r="AC201">
        <v>0</v>
      </c>
      <c r="AD201">
        <v>0</v>
      </c>
      <c r="AE201">
        <v>41.89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1</v>
      </c>
      <c r="AL201">
        <v>1</v>
      </c>
      <c r="AM201">
        <v>-2</v>
      </c>
      <c r="AN201">
        <v>0</v>
      </c>
      <c r="AO201">
        <v>1</v>
      </c>
      <c r="AP201">
        <v>1</v>
      </c>
      <c r="AQ201">
        <v>0</v>
      </c>
      <c r="AR201">
        <v>0</v>
      </c>
      <c r="AS201" t="s">
        <v>3</v>
      </c>
      <c r="AT201">
        <v>0.05</v>
      </c>
      <c r="AU201" t="s">
        <v>27</v>
      </c>
      <c r="AV201">
        <v>0</v>
      </c>
      <c r="AW201">
        <v>2</v>
      </c>
      <c r="AX201">
        <v>63640961</v>
      </c>
      <c r="AY201">
        <v>1</v>
      </c>
      <c r="AZ201">
        <v>0</v>
      </c>
      <c r="BA201">
        <v>201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V201">
        <v>0</v>
      </c>
      <c r="CW201">
        <v>0</v>
      </c>
      <c r="CX201">
        <f>ROUND(Y201*Source!I340,9)</f>
        <v>1.35</v>
      </c>
      <c r="CY201">
        <f>AA201</f>
        <v>41.89</v>
      </c>
      <c r="CZ201">
        <f>AE201</f>
        <v>41.89</v>
      </c>
      <c r="DA201">
        <f>AI201</f>
        <v>1</v>
      </c>
      <c r="DB201">
        <f t="shared" si="41"/>
        <v>6.27</v>
      </c>
      <c r="DC201">
        <f t="shared" si="42"/>
        <v>0</v>
      </c>
      <c r="DD201" t="s">
        <v>3</v>
      </c>
      <c r="DE201" t="s">
        <v>3</v>
      </c>
      <c r="DF201">
        <f t="shared" si="43"/>
        <v>56.55</v>
      </c>
      <c r="DG201">
        <f t="shared" si="44"/>
        <v>0</v>
      </c>
      <c r="DH201">
        <f t="shared" si="45"/>
        <v>0</v>
      </c>
      <c r="DI201">
        <f t="shared" si="46"/>
        <v>0</v>
      </c>
      <c r="DJ201">
        <f>DF201</f>
        <v>56.55</v>
      </c>
      <c r="DK201">
        <v>0</v>
      </c>
      <c r="DL201" t="s">
        <v>3</v>
      </c>
      <c r="DM201">
        <v>0</v>
      </c>
      <c r="DN201" t="s">
        <v>3</v>
      </c>
      <c r="DO201">
        <v>0</v>
      </c>
    </row>
    <row r="202" spans="1:119" x14ac:dyDescent="0.2">
      <c r="A202">
        <f>ROW(Source!A340)</f>
        <v>340</v>
      </c>
      <c r="B202">
        <v>63640748</v>
      </c>
      <c r="C202">
        <v>63408611</v>
      </c>
      <c r="D202">
        <v>63430355</v>
      </c>
      <c r="E202">
        <v>1</v>
      </c>
      <c r="F202">
        <v>1</v>
      </c>
      <c r="G202">
        <v>16536011</v>
      </c>
      <c r="H202">
        <v>3</v>
      </c>
      <c r="I202" t="s">
        <v>322</v>
      </c>
      <c r="J202" t="s">
        <v>323</v>
      </c>
      <c r="K202" t="s">
        <v>324</v>
      </c>
      <c r="L202">
        <v>1346</v>
      </c>
      <c r="N202">
        <v>1009</v>
      </c>
      <c r="O202" t="s">
        <v>317</v>
      </c>
      <c r="P202" t="s">
        <v>317</v>
      </c>
      <c r="Q202">
        <v>1</v>
      </c>
      <c r="W202">
        <v>0</v>
      </c>
      <c r="X202">
        <v>2000218418</v>
      </c>
      <c r="Y202">
        <f t="shared" si="40"/>
        <v>0.15000000000000002</v>
      </c>
      <c r="AA202">
        <v>29.6</v>
      </c>
      <c r="AB202">
        <v>0</v>
      </c>
      <c r="AC202">
        <v>0</v>
      </c>
      <c r="AD202">
        <v>0</v>
      </c>
      <c r="AE202">
        <v>29.6</v>
      </c>
      <c r="AF202">
        <v>0</v>
      </c>
      <c r="AG202">
        <v>0</v>
      </c>
      <c r="AH202">
        <v>0</v>
      </c>
      <c r="AI202">
        <v>1</v>
      </c>
      <c r="AJ202">
        <v>1</v>
      </c>
      <c r="AK202">
        <v>1</v>
      </c>
      <c r="AL202">
        <v>1</v>
      </c>
      <c r="AM202">
        <v>-2</v>
      </c>
      <c r="AN202">
        <v>0</v>
      </c>
      <c r="AO202">
        <v>1</v>
      </c>
      <c r="AP202">
        <v>1</v>
      </c>
      <c r="AQ202">
        <v>0</v>
      </c>
      <c r="AR202">
        <v>0</v>
      </c>
      <c r="AS202" t="s">
        <v>3</v>
      </c>
      <c r="AT202">
        <v>0.05</v>
      </c>
      <c r="AU202" t="s">
        <v>27</v>
      </c>
      <c r="AV202">
        <v>0</v>
      </c>
      <c r="AW202">
        <v>2</v>
      </c>
      <c r="AX202">
        <v>63640962</v>
      </c>
      <c r="AY202">
        <v>1</v>
      </c>
      <c r="AZ202">
        <v>0</v>
      </c>
      <c r="BA202">
        <v>202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CV202">
        <v>0</v>
      </c>
      <c r="CW202">
        <v>0</v>
      </c>
      <c r="CX202">
        <f>ROUND(Y202*Source!I340,9)</f>
        <v>1.35</v>
      </c>
      <c r="CY202">
        <f>AA202</f>
        <v>29.6</v>
      </c>
      <c r="CZ202">
        <f>AE202</f>
        <v>29.6</v>
      </c>
      <c r="DA202">
        <f>AI202</f>
        <v>1</v>
      </c>
      <c r="DB202">
        <f t="shared" si="41"/>
        <v>4.4400000000000004</v>
      </c>
      <c r="DC202">
        <f t="shared" si="42"/>
        <v>0</v>
      </c>
      <c r="DD202" t="s">
        <v>3</v>
      </c>
      <c r="DE202" t="s">
        <v>3</v>
      </c>
      <c r="DF202">
        <f t="shared" si="43"/>
        <v>39.96</v>
      </c>
      <c r="DG202">
        <f t="shared" si="44"/>
        <v>0</v>
      </c>
      <c r="DH202">
        <f t="shared" si="45"/>
        <v>0</v>
      </c>
      <c r="DI202">
        <f t="shared" si="46"/>
        <v>0</v>
      </c>
      <c r="DJ202">
        <f>DF202</f>
        <v>39.96</v>
      </c>
      <c r="DK202">
        <v>0</v>
      </c>
      <c r="DL202" t="s">
        <v>3</v>
      </c>
      <c r="DM202">
        <v>0</v>
      </c>
      <c r="DN202" t="s">
        <v>3</v>
      </c>
      <c r="DO202">
        <v>0</v>
      </c>
    </row>
    <row r="203" spans="1:119" x14ac:dyDescent="0.2">
      <c r="A203">
        <f>ROW(Source!A341)</f>
        <v>341</v>
      </c>
      <c r="B203">
        <v>63640748</v>
      </c>
      <c r="C203">
        <v>63408612</v>
      </c>
      <c r="D203">
        <v>63426486</v>
      </c>
      <c r="E203">
        <v>16536011</v>
      </c>
      <c r="F203">
        <v>1</v>
      </c>
      <c r="G203">
        <v>16536011</v>
      </c>
      <c r="H203">
        <v>1</v>
      </c>
      <c r="I203" t="s">
        <v>311</v>
      </c>
      <c r="J203" t="s">
        <v>3</v>
      </c>
      <c r="K203" t="s">
        <v>312</v>
      </c>
      <c r="L203">
        <v>1191</v>
      </c>
      <c r="N203">
        <v>1013</v>
      </c>
      <c r="O203" t="s">
        <v>313</v>
      </c>
      <c r="P203" t="s">
        <v>313</v>
      </c>
      <c r="Q203">
        <v>1</v>
      </c>
      <c r="W203">
        <v>0</v>
      </c>
      <c r="X203">
        <v>476480486</v>
      </c>
      <c r="Y203">
        <f t="shared" si="40"/>
        <v>2.0999999999999996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1</v>
      </c>
      <c r="AL203">
        <v>1</v>
      </c>
      <c r="AM203">
        <v>-2</v>
      </c>
      <c r="AN203">
        <v>0</v>
      </c>
      <c r="AO203">
        <v>1</v>
      </c>
      <c r="AP203">
        <v>1</v>
      </c>
      <c r="AQ203">
        <v>0</v>
      </c>
      <c r="AR203">
        <v>0</v>
      </c>
      <c r="AS203" t="s">
        <v>3</v>
      </c>
      <c r="AT203">
        <v>0.7</v>
      </c>
      <c r="AU203" t="s">
        <v>27</v>
      </c>
      <c r="AV203">
        <v>1</v>
      </c>
      <c r="AW203">
        <v>2</v>
      </c>
      <c r="AX203">
        <v>63640963</v>
      </c>
      <c r="AY203">
        <v>1</v>
      </c>
      <c r="AZ203">
        <v>0</v>
      </c>
      <c r="BA203">
        <v>203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U203">
        <f>ROUND(AT203*Source!I341*AH203*AL203,2)</f>
        <v>0</v>
      </c>
      <c r="CV203">
        <f>ROUND(Y203*Source!I341,9)</f>
        <v>2.1</v>
      </c>
      <c r="CW203">
        <v>0</v>
      </c>
      <c r="CX203">
        <f>ROUND(Y203*Source!I341,9)</f>
        <v>2.1</v>
      </c>
      <c r="CY203">
        <f>AD203</f>
        <v>0</v>
      </c>
      <c r="CZ203">
        <f>AH203</f>
        <v>0</v>
      </c>
      <c r="DA203">
        <f>AL203</f>
        <v>1</v>
      </c>
      <c r="DB203">
        <f t="shared" si="41"/>
        <v>0</v>
      </c>
      <c r="DC203">
        <f t="shared" si="42"/>
        <v>0</v>
      </c>
      <c r="DD203" t="s">
        <v>3</v>
      </c>
      <c r="DE203" t="s">
        <v>3</v>
      </c>
      <c r="DF203">
        <f t="shared" si="43"/>
        <v>0</v>
      </c>
      <c r="DG203">
        <f t="shared" si="44"/>
        <v>0</v>
      </c>
      <c r="DH203">
        <f t="shared" si="45"/>
        <v>0</v>
      </c>
      <c r="DI203">
        <f t="shared" si="46"/>
        <v>0</v>
      </c>
      <c r="DJ203">
        <f>DI203</f>
        <v>0</v>
      </c>
      <c r="DK203">
        <v>0</v>
      </c>
      <c r="DL203" t="s">
        <v>3</v>
      </c>
      <c r="DM203">
        <v>0</v>
      </c>
      <c r="DN203" t="s">
        <v>3</v>
      </c>
      <c r="DO203">
        <v>0</v>
      </c>
    </row>
    <row r="204" spans="1:119" x14ac:dyDescent="0.2">
      <c r="A204">
        <f>ROW(Source!A341)</f>
        <v>341</v>
      </c>
      <c r="B204">
        <v>63640748</v>
      </c>
      <c r="C204">
        <v>63408612</v>
      </c>
      <c r="D204">
        <v>63430355</v>
      </c>
      <c r="E204">
        <v>1</v>
      </c>
      <c r="F204">
        <v>1</v>
      </c>
      <c r="G204">
        <v>16536011</v>
      </c>
      <c r="H204">
        <v>3</v>
      </c>
      <c r="I204" t="s">
        <v>322</v>
      </c>
      <c r="J204" t="s">
        <v>323</v>
      </c>
      <c r="K204" t="s">
        <v>324</v>
      </c>
      <c r="L204">
        <v>1346</v>
      </c>
      <c r="N204">
        <v>1009</v>
      </c>
      <c r="O204" t="s">
        <v>317</v>
      </c>
      <c r="P204" t="s">
        <v>317</v>
      </c>
      <c r="Q204">
        <v>1</v>
      </c>
      <c r="W204">
        <v>0</v>
      </c>
      <c r="X204">
        <v>2000218418</v>
      </c>
      <c r="Y204">
        <f t="shared" si="40"/>
        <v>1.2000000000000002</v>
      </c>
      <c r="AA204">
        <v>29.6</v>
      </c>
      <c r="AB204">
        <v>0</v>
      </c>
      <c r="AC204">
        <v>0</v>
      </c>
      <c r="AD204">
        <v>0</v>
      </c>
      <c r="AE204">
        <v>29.6</v>
      </c>
      <c r="AF204">
        <v>0</v>
      </c>
      <c r="AG204">
        <v>0</v>
      </c>
      <c r="AH204">
        <v>0</v>
      </c>
      <c r="AI204">
        <v>1</v>
      </c>
      <c r="AJ204">
        <v>1</v>
      </c>
      <c r="AK204">
        <v>1</v>
      </c>
      <c r="AL204">
        <v>1</v>
      </c>
      <c r="AM204">
        <v>-2</v>
      </c>
      <c r="AN204">
        <v>0</v>
      </c>
      <c r="AO204">
        <v>1</v>
      </c>
      <c r="AP204">
        <v>1</v>
      </c>
      <c r="AQ204">
        <v>0</v>
      </c>
      <c r="AR204">
        <v>0</v>
      </c>
      <c r="AS204" t="s">
        <v>3</v>
      </c>
      <c r="AT204">
        <v>0.4</v>
      </c>
      <c r="AU204" t="s">
        <v>27</v>
      </c>
      <c r="AV204">
        <v>0</v>
      </c>
      <c r="AW204">
        <v>2</v>
      </c>
      <c r="AX204">
        <v>63640964</v>
      </c>
      <c r="AY204">
        <v>1</v>
      </c>
      <c r="AZ204">
        <v>0</v>
      </c>
      <c r="BA204">
        <v>204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V204">
        <v>0</v>
      </c>
      <c r="CW204">
        <v>0</v>
      </c>
      <c r="CX204">
        <f>ROUND(Y204*Source!I341,9)</f>
        <v>1.2</v>
      </c>
      <c r="CY204">
        <f>AA204</f>
        <v>29.6</v>
      </c>
      <c r="CZ204">
        <f>AE204</f>
        <v>29.6</v>
      </c>
      <c r="DA204">
        <f>AI204</f>
        <v>1</v>
      </c>
      <c r="DB204">
        <f t="shared" si="41"/>
        <v>35.520000000000003</v>
      </c>
      <c r="DC204">
        <f t="shared" si="42"/>
        <v>0</v>
      </c>
      <c r="DD204" t="s">
        <v>3</v>
      </c>
      <c r="DE204" t="s">
        <v>3</v>
      </c>
      <c r="DF204">
        <f t="shared" si="43"/>
        <v>35.520000000000003</v>
      </c>
      <c r="DG204">
        <f t="shared" si="44"/>
        <v>0</v>
      </c>
      <c r="DH204">
        <f t="shared" si="45"/>
        <v>0</v>
      </c>
      <c r="DI204">
        <f t="shared" si="46"/>
        <v>0</v>
      </c>
      <c r="DJ204">
        <f>DF204</f>
        <v>35.520000000000003</v>
      </c>
      <c r="DK204">
        <v>0</v>
      </c>
      <c r="DL204" t="s">
        <v>3</v>
      </c>
      <c r="DM204">
        <v>0</v>
      </c>
      <c r="DN204" t="s">
        <v>3</v>
      </c>
      <c r="DO204">
        <v>0</v>
      </c>
    </row>
    <row r="205" spans="1:119" x14ac:dyDescent="0.2">
      <c r="A205">
        <f>ROW(Source!A342)</f>
        <v>342</v>
      </c>
      <c r="B205">
        <v>63640748</v>
      </c>
      <c r="C205">
        <v>63408613</v>
      </c>
      <c r="D205">
        <v>63426486</v>
      </c>
      <c r="E205">
        <v>16536011</v>
      </c>
      <c r="F205">
        <v>1</v>
      </c>
      <c r="G205">
        <v>16536011</v>
      </c>
      <c r="H205">
        <v>1</v>
      </c>
      <c r="I205" t="s">
        <v>311</v>
      </c>
      <c r="J205" t="s">
        <v>3</v>
      </c>
      <c r="K205" t="s">
        <v>312</v>
      </c>
      <c r="L205">
        <v>1191</v>
      </c>
      <c r="N205">
        <v>1013</v>
      </c>
      <c r="O205" t="s">
        <v>313</v>
      </c>
      <c r="P205" t="s">
        <v>313</v>
      </c>
      <c r="Q205">
        <v>1</v>
      </c>
      <c r="W205">
        <v>0</v>
      </c>
      <c r="X205">
        <v>476480486</v>
      </c>
      <c r="Y205">
        <f t="shared" ref="Y205:Y210" si="47">(AT205/2)</f>
        <v>0.13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M205">
        <v>-2</v>
      </c>
      <c r="AN205">
        <v>0</v>
      </c>
      <c r="AO205">
        <v>1</v>
      </c>
      <c r="AP205">
        <v>1</v>
      </c>
      <c r="AQ205">
        <v>0</v>
      </c>
      <c r="AR205">
        <v>0</v>
      </c>
      <c r="AS205" t="s">
        <v>3</v>
      </c>
      <c r="AT205">
        <v>0.26</v>
      </c>
      <c r="AU205" t="s">
        <v>39</v>
      </c>
      <c r="AV205">
        <v>1</v>
      </c>
      <c r="AW205">
        <v>2</v>
      </c>
      <c r="AX205">
        <v>63640965</v>
      </c>
      <c r="AY205">
        <v>1</v>
      </c>
      <c r="AZ205">
        <v>0</v>
      </c>
      <c r="BA205">
        <v>205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U205">
        <f>ROUND(AT205*Source!I342*AH205*AL205,2)</f>
        <v>0</v>
      </c>
      <c r="CV205">
        <f>ROUND(Y205*Source!I342,9)</f>
        <v>0.13</v>
      </c>
      <c r="CW205">
        <v>0</v>
      </c>
      <c r="CX205">
        <f>ROUND(Y205*Source!I342,9)</f>
        <v>0.13</v>
      </c>
      <c r="CY205">
        <f>AD205</f>
        <v>0</v>
      </c>
      <c r="CZ205">
        <f>AH205</f>
        <v>0</v>
      </c>
      <c r="DA205">
        <f>AL205</f>
        <v>1</v>
      </c>
      <c r="DB205">
        <f t="shared" ref="DB205:DB210" si="48">ROUND((ROUND(AT205*CZ205,2)/2),6)</f>
        <v>0</v>
      </c>
      <c r="DC205">
        <f t="shared" ref="DC205:DC210" si="49">ROUND((ROUND(AT205*AG205,2)/2),6)</f>
        <v>0</v>
      </c>
      <c r="DD205" t="s">
        <v>3</v>
      </c>
      <c r="DE205" t="s">
        <v>3</v>
      </c>
      <c r="DF205">
        <f t="shared" si="43"/>
        <v>0</v>
      </c>
      <c r="DG205">
        <f t="shared" si="44"/>
        <v>0</v>
      </c>
      <c r="DH205">
        <f t="shared" si="45"/>
        <v>0</v>
      </c>
      <c r="DI205">
        <f t="shared" si="46"/>
        <v>0</v>
      </c>
      <c r="DJ205">
        <f>DI205</f>
        <v>0</v>
      </c>
      <c r="DK205">
        <v>0</v>
      </c>
      <c r="DL205" t="s">
        <v>3</v>
      </c>
      <c r="DM205">
        <v>0</v>
      </c>
      <c r="DN205" t="s">
        <v>3</v>
      </c>
      <c r="DO205">
        <v>0</v>
      </c>
    </row>
    <row r="206" spans="1:119" x14ac:dyDescent="0.2">
      <c r="A206">
        <f>ROW(Source!A342)</f>
        <v>342</v>
      </c>
      <c r="B206">
        <v>63640748</v>
      </c>
      <c r="C206">
        <v>63408613</v>
      </c>
      <c r="D206">
        <v>63430355</v>
      </c>
      <c r="E206">
        <v>1</v>
      </c>
      <c r="F206">
        <v>1</v>
      </c>
      <c r="G206">
        <v>16536011</v>
      </c>
      <c r="H206">
        <v>3</v>
      </c>
      <c r="I206" t="s">
        <v>322</v>
      </c>
      <c r="J206" t="s">
        <v>323</v>
      </c>
      <c r="K206" t="s">
        <v>324</v>
      </c>
      <c r="L206">
        <v>1346</v>
      </c>
      <c r="N206">
        <v>1009</v>
      </c>
      <c r="O206" t="s">
        <v>317</v>
      </c>
      <c r="P206" t="s">
        <v>317</v>
      </c>
      <c r="Q206">
        <v>1</v>
      </c>
      <c r="W206">
        <v>0</v>
      </c>
      <c r="X206">
        <v>2000218418</v>
      </c>
      <c r="Y206">
        <f t="shared" si="47"/>
        <v>3.0000000000000001E-3</v>
      </c>
      <c r="AA206">
        <v>29.6</v>
      </c>
      <c r="AB206">
        <v>0</v>
      </c>
      <c r="AC206">
        <v>0</v>
      </c>
      <c r="AD206">
        <v>0</v>
      </c>
      <c r="AE206">
        <v>29.6</v>
      </c>
      <c r="AF206">
        <v>0</v>
      </c>
      <c r="AG206">
        <v>0</v>
      </c>
      <c r="AH206">
        <v>0</v>
      </c>
      <c r="AI206">
        <v>1</v>
      </c>
      <c r="AJ206">
        <v>1</v>
      </c>
      <c r="AK206">
        <v>1</v>
      </c>
      <c r="AL206">
        <v>1</v>
      </c>
      <c r="AM206">
        <v>-2</v>
      </c>
      <c r="AN206">
        <v>0</v>
      </c>
      <c r="AO206">
        <v>1</v>
      </c>
      <c r="AP206">
        <v>1</v>
      </c>
      <c r="AQ206">
        <v>0</v>
      </c>
      <c r="AR206">
        <v>0</v>
      </c>
      <c r="AS206" t="s">
        <v>3</v>
      </c>
      <c r="AT206">
        <v>6.0000000000000001E-3</v>
      </c>
      <c r="AU206" t="s">
        <v>39</v>
      </c>
      <c r="AV206">
        <v>0</v>
      </c>
      <c r="AW206">
        <v>2</v>
      </c>
      <c r="AX206">
        <v>63640966</v>
      </c>
      <c r="AY206">
        <v>1</v>
      </c>
      <c r="AZ206">
        <v>0</v>
      </c>
      <c r="BA206">
        <v>206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V206">
        <v>0</v>
      </c>
      <c r="CW206">
        <v>0</v>
      </c>
      <c r="CX206">
        <f>ROUND(Y206*Source!I342,9)</f>
        <v>3.0000000000000001E-3</v>
      </c>
      <c r="CY206">
        <f>AA206</f>
        <v>29.6</v>
      </c>
      <c r="CZ206">
        <f>AE206</f>
        <v>29.6</v>
      </c>
      <c r="DA206">
        <f>AI206</f>
        <v>1</v>
      </c>
      <c r="DB206">
        <f t="shared" si="48"/>
        <v>0.09</v>
      </c>
      <c r="DC206">
        <f t="shared" si="49"/>
        <v>0</v>
      </c>
      <c r="DD206" t="s">
        <v>3</v>
      </c>
      <c r="DE206" t="s">
        <v>3</v>
      </c>
      <c r="DF206">
        <f t="shared" si="43"/>
        <v>0.09</v>
      </c>
      <c r="DG206">
        <f t="shared" si="44"/>
        <v>0</v>
      </c>
      <c r="DH206">
        <f t="shared" si="45"/>
        <v>0</v>
      </c>
      <c r="DI206">
        <f t="shared" si="46"/>
        <v>0</v>
      </c>
      <c r="DJ206">
        <f>DF206</f>
        <v>0.09</v>
      </c>
      <c r="DK206">
        <v>0</v>
      </c>
      <c r="DL206" t="s">
        <v>3</v>
      </c>
      <c r="DM206">
        <v>0</v>
      </c>
      <c r="DN206" t="s">
        <v>3</v>
      </c>
      <c r="DO206">
        <v>0</v>
      </c>
    </row>
    <row r="207" spans="1:119" x14ac:dyDescent="0.2">
      <c r="A207">
        <f>ROW(Source!A342)</f>
        <v>342</v>
      </c>
      <c r="B207">
        <v>63640748</v>
      </c>
      <c r="C207">
        <v>63408613</v>
      </c>
      <c r="D207">
        <v>63428788</v>
      </c>
      <c r="E207">
        <v>1</v>
      </c>
      <c r="F207">
        <v>1</v>
      </c>
      <c r="G207">
        <v>16536011</v>
      </c>
      <c r="H207">
        <v>3</v>
      </c>
      <c r="I207" t="s">
        <v>345</v>
      </c>
      <c r="J207" t="s">
        <v>346</v>
      </c>
      <c r="K207" t="s">
        <v>347</v>
      </c>
      <c r="L207">
        <v>1296</v>
      </c>
      <c r="N207">
        <v>1002</v>
      </c>
      <c r="O207" t="s">
        <v>348</v>
      </c>
      <c r="P207" t="s">
        <v>348</v>
      </c>
      <c r="Q207">
        <v>1</v>
      </c>
      <c r="W207">
        <v>0</v>
      </c>
      <c r="X207">
        <v>-1868561451</v>
      </c>
      <c r="Y207">
        <f t="shared" si="47"/>
        <v>1.5E-3</v>
      </c>
      <c r="AA207">
        <v>16702.72</v>
      </c>
      <c r="AB207">
        <v>0</v>
      </c>
      <c r="AC207">
        <v>0</v>
      </c>
      <c r="AD207">
        <v>0</v>
      </c>
      <c r="AE207">
        <v>16702.72</v>
      </c>
      <c r="AF207">
        <v>0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M207">
        <v>-2</v>
      </c>
      <c r="AN207">
        <v>0</v>
      </c>
      <c r="AO207">
        <v>1</v>
      </c>
      <c r="AP207">
        <v>1</v>
      </c>
      <c r="AQ207">
        <v>0</v>
      </c>
      <c r="AR207">
        <v>0</v>
      </c>
      <c r="AS207" t="s">
        <v>3</v>
      </c>
      <c r="AT207">
        <v>3.0000000000000001E-3</v>
      </c>
      <c r="AU207" t="s">
        <v>39</v>
      </c>
      <c r="AV207">
        <v>0</v>
      </c>
      <c r="AW207">
        <v>2</v>
      </c>
      <c r="AX207">
        <v>63640967</v>
      </c>
      <c r="AY207">
        <v>1</v>
      </c>
      <c r="AZ207">
        <v>0</v>
      </c>
      <c r="BA207">
        <v>207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V207">
        <v>0</v>
      </c>
      <c r="CW207">
        <v>0</v>
      </c>
      <c r="CX207">
        <f>ROUND(Y207*Source!I342,9)</f>
        <v>1.5E-3</v>
      </c>
      <c r="CY207">
        <f>AA207</f>
        <v>16702.72</v>
      </c>
      <c r="CZ207">
        <f>AE207</f>
        <v>16702.72</v>
      </c>
      <c r="DA207">
        <f>AI207</f>
        <v>1</v>
      </c>
      <c r="DB207">
        <f t="shared" si="48"/>
        <v>25.055</v>
      </c>
      <c r="DC207">
        <f t="shared" si="49"/>
        <v>0</v>
      </c>
      <c r="DD207" t="s">
        <v>3</v>
      </c>
      <c r="DE207" t="s">
        <v>3</v>
      </c>
      <c r="DF207">
        <f t="shared" si="43"/>
        <v>25.05</v>
      </c>
      <c r="DG207">
        <f t="shared" si="44"/>
        <v>0</v>
      </c>
      <c r="DH207">
        <f t="shared" si="45"/>
        <v>0</v>
      </c>
      <c r="DI207">
        <f t="shared" si="46"/>
        <v>0</v>
      </c>
      <c r="DJ207">
        <f>DF207</f>
        <v>25.05</v>
      </c>
      <c r="DK207">
        <v>0</v>
      </c>
      <c r="DL207" t="s">
        <v>3</v>
      </c>
      <c r="DM207">
        <v>0</v>
      </c>
      <c r="DN207" t="s">
        <v>3</v>
      </c>
      <c r="DO207">
        <v>0</v>
      </c>
    </row>
    <row r="208" spans="1:119" x14ac:dyDescent="0.2">
      <c r="A208">
        <f>ROW(Source!A343)</f>
        <v>343</v>
      </c>
      <c r="B208">
        <v>63640748</v>
      </c>
      <c r="C208">
        <v>63408614</v>
      </c>
      <c r="D208">
        <v>63426486</v>
      </c>
      <c r="E208">
        <v>16536011</v>
      </c>
      <c r="F208">
        <v>1</v>
      </c>
      <c r="G208">
        <v>16536011</v>
      </c>
      <c r="H208">
        <v>1</v>
      </c>
      <c r="I208" t="s">
        <v>311</v>
      </c>
      <c r="J208" t="s">
        <v>3</v>
      </c>
      <c r="K208" t="s">
        <v>312</v>
      </c>
      <c r="L208">
        <v>1191</v>
      </c>
      <c r="N208">
        <v>1013</v>
      </c>
      <c r="O208" t="s">
        <v>313</v>
      </c>
      <c r="P208" t="s">
        <v>313</v>
      </c>
      <c r="Q208">
        <v>1</v>
      </c>
      <c r="W208">
        <v>0</v>
      </c>
      <c r="X208">
        <v>476480486</v>
      </c>
      <c r="Y208">
        <f t="shared" si="47"/>
        <v>0.14000000000000001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1</v>
      </c>
      <c r="AL208">
        <v>1</v>
      </c>
      <c r="AM208">
        <v>-2</v>
      </c>
      <c r="AN208">
        <v>0</v>
      </c>
      <c r="AO208">
        <v>1</v>
      </c>
      <c r="AP208">
        <v>1</v>
      </c>
      <c r="AQ208">
        <v>0</v>
      </c>
      <c r="AR208">
        <v>0</v>
      </c>
      <c r="AS208" t="s">
        <v>3</v>
      </c>
      <c r="AT208">
        <v>0.28000000000000003</v>
      </c>
      <c r="AU208" t="s">
        <v>39</v>
      </c>
      <c r="AV208">
        <v>1</v>
      </c>
      <c r="AW208">
        <v>2</v>
      </c>
      <c r="AX208">
        <v>63640968</v>
      </c>
      <c r="AY208">
        <v>1</v>
      </c>
      <c r="AZ208">
        <v>0</v>
      </c>
      <c r="BA208">
        <v>208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U208">
        <f>ROUND(AT208*Source!I343*AH208*AL208,2)</f>
        <v>0</v>
      </c>
      <c r="CV208">
        <f>ROUND(Y208*Source!I343,9)</f>
        <v>0.14000000000000001</v>
      </c>
      <c r="CW208">
        <v>0</v>
      </c>
      <c r="CX208">
        <f>ROUND(Y208*Source!I343,9)</f>
        <v>0.14000000000000001</v>
      </c>
      <c r="CY208">
        <f>AD208</f>
        <v>0</v>
      </c>
      <c r="CZ208">
        <f>AH208</f>
        <v>0</v>
      </c>
      <c r="DA208">
        <f>AL208</f>
        <v>1</v>
      </c>
      <c r="DB208">
        <f t="shared" si="48"/>
        <v>0</v>
      </c>
      <c r="DC208">
        <f t="shared" si="49"/>
        <v>0</v>
      </c>
      <c r="DD208" t="s">
        <v>3</v>
      </c>
      <c r="DE208" t="s">
        <v>3</v>
      </c>
      <c r="DF208">
        <f t="shared" si="43"/>
        <v>0</v>
      </c>
      <c r="DG208">
        <f t="shared" si="44"/>
        <v>0</v>
      </c>
      <c r="DH208">
        <f t="shared" si="45"/>
        <v>0</v>
      </c>
      <c r="DI208">
        <f t="shared" si="46"/>
        <v>0</v>
      </c>
      <c r="DJ208">
        <f>DI208</f>
        <v>0</v>
      </c>
      <c r="DK208">
        <v>0</v>
      </c>
      <c r="DL208" t="s">
        <v>3</v>
      </c>
      <c r="DM208">
        <v>0</v>
      </c>
      <c r="DN208" t="s">
        <v>3</v>
      </c>
      <c r="DO208">
        <v>0</v>
      </c>
    </row>
    <row r="209" spans="1:119" x14ac:dyDescent="0.2">
      <c r="A209">
        <f>ROW(Source!A343)</f>
        <v>343</v>
      </c>
      <c r="B209">
        <v>63640748</v>
      </c>
      <c r="C209">
        <v>63408614</v>
      </c>
      <c r="D209">
        <v>63430355</v>
      </c>
      <c r="E209">
        <v>1</v>
      </c>
      <c r="F209">
        <v>1</v>
      </c>
      <c r="G209">
        <v>16536011</v>
      </c>
      <c r="H209">
        <v>3</v>
      </c>
      <c r="I209" t="s">
        <v>322</v>
      </c>
      <c r="J209" t="s">
        <v>323</v>
      </c>
      <c r="K209" t="s">
        <v>324</v>
      </c>
      <c r="L209">
        <v>1346</v>
      </c>
      <c r="N209">
        <v>1009</v>
      </c>
      <c r="O209" t="s">
        <v>317</v>
      </c>
      <c r="P209" t="s">
        <v>317</v>
      </c>
      <c r="Q209">
        <v>1</v>
      </c>
      <c r="W209">
        <v>0</v>
      </c>
      <c r="X209">
        <v>2000218418</v>
      </c>
      <c r="Y209">
        <f t="shared" si="47"/>
        <v>5.0000000000000001E-3</v>
      </c>
      <c r="AA209">
        <v>29.6</v>
      </c>
      <c r="AB209">
        <v>0</v>
      </c>
      <c r="AC209">
        <v>0</v>
      </c>
      <c r="AD209">
        <v>0</v>
      </c>
      <c r="AE209">
        <v>29.6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1</v>
      </c>
      <c r="AL209">
        <v>1</v>
      </c>
      <c r="AM209">
        <v>-2</v>
      </c>
      <c r="AN209">
        <v>0</v>
      </c>
      <c r="AO209">
        <v>1</v>
      </c>
      <c r="AP209">
        <v>1</v>
      </c>
      <c r="AQ209">
        <v>0</v>
      </c>
      <c r="AR209">
        <v>0</v>
      </c>
      <c r="AS209" t="s">
        <v>3</v>
      </c>
      <c r="AT209">
        <v>0.01</v>
      </c>
      <c r="AU209" t="s">
        <v>39</v>
      </c>
      <c r="AV209">
        <v>0</v>
      </c>
      <c r="AW209">
        <v>2</v>
      </c>
      <c r="AX209">
        <v>63640969</v>
      </c>
      <c r="AY209">
        <v>1</v>
      </c>
      <c r="AZ209">
        <v>0</v>
      </c>
      <c r="BA209">
        <v>209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V209">
        <v>0</v>
      </c>
      <c r="CW209">
        <v>0</v>
      </c>
      <c r="CX209">
        <f>ROUND(Y209*Source!I343,9)</f>
        <v>5.0000000000000001E-3</v>
      </c>
      <c r="CY209">
        <f>AA209</f>
        <v>29.6</v>
      </c>
      <c r="CZ209">
        <f>AE209</f>
        <v>29.6</v>
      </c>
      <c r="DA209">
        <f>AI209</f>
        <v>1</v>
      </c>
      <c r="DB209">
        <f t="shared" si="48"/>
        <v>0.15</v>
      </c>
      <c r="DC209">
        <f t="shared" si="49"/>
        <v>0</v>
      </c>
      <c r="DD209" t="s">
        <v>3</v>
      </c>
      <c r="DE209" t="s">
        <v>3</v>
      </c>
      <c r="DF209">
        <f t="shared" si="43"/>
        <v>0.15</v>
      </c>
      <c r="DG209">
        <f t="shared" si="44"/>
        <v>0</v>
      </c>
      <c r="DH209">
        <f t="shared" si="45"/>
        <v>0</v>
      </c>
      <c r="DI209">
        <f t="shared" si="46"/>
        <v>0</v>
      </c>
      <c r="DJ209">
        <f>DF209</f>
        <v>0.15</v>
      </c>
      <c r="DK209">
        <v>0</v>
      </c>
      <c r="DL209" t="s">
        <v>3</v>
      </c>
      <c r="DM209">
        <v>0</v>
      </c>
      <c r="DN209" t="s">
        <v>3</v>
      </c>
      <c r="DO209">
        <v>0</v>
      </c>
    </row>
    <row r="210" spans="1:119" x14ac:dyDescent="0.2">
      <c r="A210">
        <f>ROW(Source!A343)</f>
        <v>343</v>
      </c>
      <c r="B210">
        <v>63640748</v>
      </c>
      <c r="C210">
        <v>63408614</v>
      </c>
      <c r="D210">
        <v>63428788</v>
      </c>
      <c r="E210">
        <v>1</v>
      </c>
      <c r="F210">
        <v>1</v>
      </c>
      <c r="G210">
        <v>16536011</v>
      </c>
      <c r="H210">
        <v>3</v>
      </c>
      <c r="I210" t="s">
        <v>345</v>
      </c>
      <c r="J210" t="s">
        <v>346</v>
      </c>
      <c r="K210" t="s">
        <v>347</v>
      </c>
      <c r="L210">
        <v>1296</v>
      </c>
      <c r="N210">
        <v>1002</v>
      </c>
      <c r="O210" t="s">
        <v>348</v>
      </c>
      <c r="P210" t="s">
        <v>348</v>
      </c>
      <c r="Q210">
        <v>1</v>
      </c>
      <c r="W210">
        <v>0</v>
      </c>
      <c r="X210">
        <v>-1868561451</v>
      </c>
      <c r="Y210">
        <f t="shared" si="47"/>
        <v>2.5000000000000001E-3</v>
      </c>
      <c r="AA210">
        <v>16702.72</v>
      </c>
      <c r="AB210">
        <v>0</v>
      </c>
      <c r="AC210">
        <v>0</v>
      </c>
      <c r="AD210">
        <v>0</v>
      </c>
      <c r="AE210">
        <v>16702.72</v>
      </c>
      <c r="AF210">
        <v>0</v>
      </c>
      <c r="AG210">
        <v>0</v>
      </c>
      <c r="AH210">
        <v>0</v>
      </c>
      <c r="AI210">
        <v>1</v>
      </c>
      <c r="AJ210">
        <v>1</v>
      </c>
      <c r="AK210">
        <v>1</v>
      </c>
      <c r="AL210">
        <v>1</v>
      </c>
      <c r="AM210">
        <v>-2</v>
      </c>
      <c r="AN210">
        <v>0</v>
      </c>
      <c r="AO210">
        <v>1</v>
      </c>
      <c r="AP210">
        <v>1</v>
      </c>
      <c r="AQ210">
        <v>0</v>
      </c>
      <c r="AR210">
        <v>0</v>
      </c>
      <c r="AS210" t="s">
        <v>3</v>
      </c>
      <c r="AT210">
        <v>5.0000000000000001E-3</v>
      </c>
      <c r="AU210" t="s">
        <v>39</v>
      </c>
      <c r="AV210">
        <v>0</v>
      </c>
      <c r="AW210">
        <v>2</v>
      </c>
      <c r="AX210">
        <v>63640970</v>
      </c>
      <c r="AY210">
        <v>1</v>
      </c>
      <c r="AZ210">
        <v>0</v>
      </c>
      <c r="BA210">
        <v>210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V210">
        <v>0</v>
      </c>
      <c r="CW210">
        <v>0</v>
      </c>
      <c r="CX210">
        <f>ROUND(Y210*Source!I343,9)</f>
        <v>2.5000000000000001E-3</v>
      </c>
      <c r="CY210">
        <f>AA210</f>
        <v>16702.72</v>
      </c>
      <c r="CZ210">
        <f>AE210</f>
        <v>16702.72</v>
      </c>
      <c r="DA210">
        <f>AI210</f>
        <v>1</v>
      </c>
      <c r="DB210">
        <f t="shared" si="48"/>
        <v>41.755000000000003</v>
      </c>
      <c r="DC210">
        <f t="shared" si="49"/>
        <v>0</v>
      </c>
      <c r="DD210" t="s">
        <v>3</v>
      </c>
      <c r="DE210" t="s">
        <v>3</v>
      </c>
      <c r="DF210">
        <f t="shared" si="43"/>
        <v>41.76</v>
      </c>
      <c r="DG210">
        <f t="shared" si="44"/>
        <v>0</v>
      </c>
      <c r="DH210">
        <f t="shared" si="45"/>
        <v>0</v>
      </c>
      <c r="DI210">
        <f t="shared" si="46"/>
        <v>0</v>
      </c>
      <c r="DJ210">
        <f>DF210</f>
        <v>41.76</v>
      </c>
      <c r="DK210">
        <v>0</v>
      </c>
      <c r="DL210" t="s">
        <v>3</v>
      </c>
      <c r="DM210">
        <v>0</v>
      </c>
      <c r="DN210" t="s">
        <v>3</v>
      </c>
      <c r="DO210">
        <v>0</v>
      </c>
    </row>
    <row r="211" spans="1:119" x14ac:dyDescent="0.2">
      <c r="A211">
        <f>ROW(Source!A344)</f>
        <v>344</v>
      </c>
      <c r="B211">
        <v>63640748</v>
      </c>
      <c r="C211">
        <v>63408615</v>
      </c>
      <c r="D211">
        <v>63426486</v>
      </c>
      <c r="E211">
        <v>16536011</v>
      </c>
      <c r="F211">
        <v>1</v>
      </c>
      <c r="G211">
        <v>16536011</v>
      </c>
      <c r="H211">
        <v>1</v>
      </c>
      <c r="I211" t="s">
        <v>311</v>
      </c>
      <c r="J211" t="s">
        <v>3</v>
      </c>
      <c r="K211" t="s">
        <v>312</v>
      </c>
      <c r="L211">
        <v>1191</v>
      </c>
      <c r="N211">
        <v>1013</v>
      </c>
      <c r="O211" t="s">
        <v>313</v>
      </c>
      <c r="P211" t="s">
        <v>313</v>
      </c>
      <c r="Q211">
        <v>1</v>
      </c>
      <c r="W211">
        <v>0</v>
      </c>
      <c r="X211">
        <v>476480486</v>
      </c>
      <c r="Y211">
        <f>(AT211*3)</f>
        <v>3.7800000000000002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1</v>
      </c>
      <c r="AJ211">
        <v>1</v>
      </c>
      <c r="AK211">
        <v>1</v>
      </c>
      <c r="AL211">
        <v>1</v>
      </c>
      <c r="AM211">
        <v>-2</v>
      </c>
      <c r="AN211">
        <v>0</v>
      </c>
      <c r="AO211">
        <v>1</v>
      </c>
      <c r="AP211">
        <v>1</v>
      </c>
      <c r="AQ211">
        <v>0</v>
      </c>
      <c r="AR211">
        <v>0</v>
      </c>
      <c r="AS211" t="s">
        <v>3</v>
      </c>
      <c r="AT211">
        <v>1.26</v>
      </c>
      <c r="AU211" t="s">
        <v>27</v>
      </c>
      <c r="AV211">
        <v>1</v>
      </c>
      <c r="AW211">
        <v>2</v>
      </c>
      <c r="AX211">
        <v>63640971</v>
      </c>
      <c r="AY211">
        <v>1</v>
      </c>
      <c r="AZ211">
        <v>0</v>
      </c>
      <c r="BA211">
        <v>211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U211">
        <f>ROUND(AT211*Source!I344*AH211*AL211,2)</f>
        <v>0</v>
      </c>
      <c r="CV211">
        <f>ROUND(Y211*Source!I344,9)</f>
        <v>15.12</v>
      </c>
      <c r="CW211">
        <v>0</v>
      </c>
      <c r="CX211">
        <f>ROUND(Y211*Source!I344,9)</f>
        <v>15.12</v>
      </c>
      <c r="CY211">
        <f>AD211</f>
        <v>0</v>
      </c>
      <c r="CZ211">
        <f>AH211</f>
        <v>0</v>
      </c>
      <c r="DA211">
        <f>AL211</f>
        <v>1</v>
      </c>
      <c r="DB211">
        <f>ROUND((ROUND(AT211*CZ211,2)*3),6)</f>
        <v>0</v>
      </c>
      <c r="DC211">
        <f>ROUND((ROUND(AT211*AG211,2)*3),6)</f>
        <v>0</v>
      </c>
      <c r="DD211" t="s">
        <v>3</v>
      </c>
      <c r="DE211" t="s">
        <v>3</v>
      </c>
      <c r="DF211">
        <f t="shared" si="43"/>
        <v>0</v>
      </c>
      <c r="DG211">
        <f t="shared" si="44"/>
        <v>0</v>
      </c>
      <c r="DH211">
        <f t="shared" si="45"/>
        <v>0</v>
      </c>
      <c r="DI211">
        <f t="shared" si="46"/>
        <v>0</v>
      </c>
      <c r="DJ211">
        <f>DI211</f>
        <v>0</v>
      </c>
      <c r="DK211">
        <v>0</v>
      </c>
      <c r="DL211" t="s">
        <v>3</v>
      </c>
      <c r="DM211">
        <v>0</v>
      </c>
      <c r="DN211" t="s">
        <v>3</v>
      </c>
      <c r="DO211">
        <v>0</v>
      </c>
    </row>
    <row r="212" spans="1:119" x14ac:dyDescent="0.2">
      <c r="A212">
        <f>ROW(Source!A344)</f>
        <v>344</v>
      </c>
      <c r="B212">
        <v>63640748</v>
      </c>
      <c r="C212">
        <v>63408615</v>
      </c>
      <c r="D212">
        <v>63430350</v>
      </c>
      <c r="E212">
        <v>1</v>
      </c>
      <c r="F212">
        <v>1</v>
      </c>
      <c r="G212">
        <v>16536011</v>
      </c>
      <c r="H212">
        <v>3</v>
      </c>
      <c r="I212" t="s">
        <v>318</v>
      </c>
      <c r="J212" t="s">
        <v>319</v>
      </c>
      <c r="K212" t="s">
        <v>320</v>
      </c>
      <c r="L212">
        <v>1327</v>
      </c>
      <c r="N212">
        <v>1005</v>
      </c>
      <c r="O212" t="s">
        <v>321</v>
      </c>
      <c r="P212" t="s">
        <v>321</v>
      </c>
      <c r="Q212">
        <v>1</v>
      </c>
      <c r="W212">
        <v>0</v>
      </c>
      <c r="X212">
        <v>443123811</v>
      </c>
      <c r="Y212">
        <f>(AT212*3)</f>
        <v>0.03</v>
      </c>
      <c r="AA212">
        <v>41.89</v>
      </c>
      <c r="AB212">
        <v>0</v>
      </c>
      <c r="AC212">
        <v>0</v>
      </c>
      <c r="AD212">
        <v>0</v>
      </c>
      <c r="AE212">
        <v>41.89</v>
      </c>
      <c r="AF212">
        <v>0</v>
      </c>
      <c r="AG212">
        <v>0</v>
      </c>
      <c r="AH212">
        <v>0</v>
      </c>
      <c r="AI212">
        <v>1</v>
      </c>
      <c r="AJ212">
        <v>1</v>
      </c>
      <c r="AK212">
        <v>1</v>
      </c>
      <c r="AL212">
        <v>1</v>
      </c>
      <c r="AM212">
        <v>-2</v>
      </c>
      <c r="AN212">
        <v>0</v>
      </c>
      <c r="AO212">
        <v>1</v>
      </c>
      <c r="AP212">
        <v>1</v>
      </c>
      <c r="AQ212">
        <v>0</v>
      </c>
      <c r="AR212">
        <v>0</v>
      </c>
      <c r="AS212" t="s">
        <v>3</v>
      </c>
      <c r="AT212">
        <v>0.01</v>
      </c>
      <c r="AU212" t="s">
        <v>27</v>
      </c>
      <c r="AV212">
        <v>0</v>
      </c>
      <c r="AW212">
        <v>2</v>
      </c>
      <c r="AX212">
        <v>63640972</v>
      </c>
      <c r="AY212">
        <v>1</v>
      </c>
      <c r="AZ212">
        <v>0</v>
      </c>
      <c r="BA212">
        <v>212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V212">
        <v>0</v>
      </c>
      <c r="CW212">
        <v>0</v>
      </c>
      <c r="CX212">
        <f>ROUND(Y212*Source!I344,9)</f>
        <v>0.12</v>
      </c>
      <c r="CY212">
        <f>AA212</f>
        <v>41.89</v>
      </c>
      <c r="CZ212">
        <f>AE212</f>
        <v>41.89</v>
      </c>
      <c r="DA212">
        <f>AI212</f>
        <v>1</v>
      </c>
      <c r="DB212">
        <f>ROUND((ROUND(AT212*CZ212,2)*3),6)</f>
        <v>1.26</v>
      </c>
      <c r="DC212">
        <f>ROUND((ROUND(AT212*AG212,2)*3),6)</f>
        <v>0</v>
      </c>
      <c r="DD212" t="s">
        <v>3</v>
      </c>
      <c r="DE212" t="s">
        <v>3</v>
      </c>
      <c r="DF212">
        <f t="shared" si="43"/>
        <v>5.03</v>
      </c>
      <c r="DG212">
        <f t="shared" si="44"/>
        <v>0</v>
      </c>
      <c r="DH212">
        <f t="shared" si="45"/>
        <v>0</v>
      </c>
      <c r="DI212">
        <f t="shared" si="46"/>
        <v>0</v>
      </c>
      <c r="DJ212">
        <f>DF212</f>
        <v>5.03</v>
      </c>
      <c r="DK212">
        <v>0</v>
      </c>
      <c r="DL212" t="s">
        <v>3</v>
      </c>
      <c r="DM212">
        <v>0</v>
      </c>
      <c r="DN212" t="s">
        <v>3</v>
      </c>
      <c r="DO212">
        <v>0</v>
      </c>
    </row>
    <row r="213" spans="1:119" x14ac:dyDescent="0.2">
      <c r="A213">
        <f>ROW(Source!A344)</f>
        <v>344</v>
      </c>
      <c r="B213">
        <v>63640748</v>
      </c>
      <c r="C213">
        <v>63408615</v>
      </c>
      <c r="D213">
        <v>63430355</v>
      </c>
      <c r="E213">
        <v>1</v>
      </c>
      <c r="F213">
        <v>1</v>
      </c>
      <c r="G213">
        <v>16536011</v>
      </c>
      <c r="H213">
        <v>3</v>
      </c>
      <c r="I213" t="s">
        <v>322</v>
      </c>
      <c r="J213" t="s">
        <v>323</v>
      </c>
      <c r="K213" t="s">
        <v>324</v>
      </c>
      <c r="L213">
        <v>1346</v>
      </c>
      <c r="N213">
        <v>1009</v>
      </c>
      <c r="O213" t="s">
        <v>317</v>
      </c>
      <c r="P213" t="s">
        <v>317</v>
      </c>
      <c r="Q213">
        <v>1</v>
      </c>
      <c r="W213">
        <v>0</v>
      </c>
      <c r="X213">
        <v>2000218418</v>
      </c>
      <c r="Y213">
        <f>(AT213*3)</f>
        <v>0.30000000000000004</v>
      </c>
      <c r="AA213">
        <v>29.6</v>
      </c>
      <c r="AB213">
        <v>0</v>
      </c>
      <c r="AC213">
        <v>0</v>
      </c>
      <c r="AD213">
        <v>0</v>
      </c>
      <c r="AE213">
        <v>29.6</v>
      </c>
      <c r="AF213">
        <v>0</v>
      </c>
      <c r="AG213">
        <v>0</v>
      </c>
      <c r="AH213">
        <v>0</v>
      </c>
      <c r="AI213">
        <v>1</v>
      </c>
      <c r="AJ213">
        <v>1</v>
      </c>
      <c r="AK213">
        <v>1</v>
      </c>
      <c r="AL213">
        <v>1</v>
      </c>
      <c r="AM213">
        <v>-2</v>
      </c>
      <c r="AN213">
        <v>0</v>
      </c>
      <c r="AO213">
        <v>1</v>
      </c>
      <c r="AP213">
        <v>1</v>
      </c>
      <c r="AQ213">
        <v>0</v>
      </c>
      <c r="AR213">
        <v>0</v>
      </c>
      <c r="AS213" t="s">
        <v>3</v>
      </c>
      <c r="AT213">
        <v>0.1</v>
      </c>
      <c r="AU213" t="s">
        <v>27</v>
      </c>
      <c r="AV213">
        <v>0</v>
      </c>
      <c r="AW213">
        <v>2</v>
      </c>
      <c r="AX213">
        <v>63640973</v>
      </c>
      <c r="AY213">
        <v>1</v>
      </c>
      <c r="AZ213">
        <v>0</v>
      </c>
      <c r="BA213">
        <v>213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V213">
        <v>0</v>
      </c>
      <c r="CW213">
        <v>0</v>
      </c>
      <c r="CX213">
        <f>ROUND(Y213*Source!I344,9)</f>
        <v>1.2</v>
      </c>
      <c r="CY213">
        <f>AA213</f>
        <v>29.6</v>
      </c>
      <c r="CZ213">
        <f>AE213</f>
        <v>29.6</v>
      </c>
      <c r="DA213">
        <f>AI213</f>
        <v>1</v>
      </c>
      <c r="DB213">
        <f>ROUND((ROUND(AT213*CZ213,2)*3),6)</f>
        <v>8.8800000000000008</v>
      </c>
      <c r="DC213">
        <f>ROUND((ROUND(AT213*AG213,2)*3),6)</f>
        <v>0</v>
      </c>
      <c r="DD213" t="s">
        <v>3</v>
      </c>
      <c r="DE213" t="s">
        <v>3</v>
      </c>
      <c r="DF213">
        <f t="shared" si="43"/>
        <v>35.520000000000003</v>
      </c>
      <c r="DG213">
        <f t="shared" si="44"/>
        <v>0</v>
      </c>
      <c r="DH213">
        <f t="shared" si="45"/>
        <v>0</v>
      </c>
      <c r="DI213">
        <f t="shared" si="46"/>
        <v>0</v>
      </c>
      <c r="DJ213">
        <f>DF213</f>
        <v>35.520000000000003</v>
      </c>
      <c r="DK213">
        <v>0</v>
      </c>
      <c r="DL213" t="s">
        <v>3</v>
      </c>
      <c r="DM213">
        <v>0</v>
      </c>
      <c r="DN213" t="s">
        <v>3</v>
      </c>
      <c r="DO213">
        <v>0</v>
      </c>
    </row>
    <row r="214" spans="1:119" x14ac:dyDescent="0.2">
      <c r="A214">
        <f>ROW(Source!A345)</f>
        <v>345</v>
      </c>
      <c r="B214">
        <v>63640748</v>
      </c>
      <c r="C214">
        <v>63408616</v>
      </c>
      <c r="D214">
        <v>63426486</v>
      </c>
      <c r="E214">
        <v>16536011</v>
      </c>
      <c r="F214">
        <v>1</v>
      </c>
      <c r="G214">
        <v>16536011</v>
      </c>
      <c r="H214">
        <v>1</v>
      </c>
      <c r="I214" t="s">
        <v>311</v>
      </c>
      <c r="J214" t="s">
        <v>3</v>
      </c>
      <c r="K214" t="s">
        <v>312</v>
      </c>
      <c r="L214">
        <v>1191</v>
      </c>
      <c r="N214">
        <v>1013</v>
      </c>
      <c r="O214" t="s">
        <v>313</v>
      </c>
      <c r="P214" t="s">
        <v>313</v>
      </c>
      <c r="Q214">
        <v>1</v>
      </c>
      <c r="W214">
        <v>0</v>
      </c>
      <c r="X214">
        <v>476480486</v>
      </c>
      <c r="Y214">
        <f>AT214</f>
        <v>0.28000000000000003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1</v>
      </c>
      <c r="AK214">
        <v>1</v>
      </c>
      <c r="AL214">
        <v>1</v>
      </c>
      <c r="AM214">
        <v>-2</v>
      </c>
      <c r="AN214">
        <v>0</v>
      </c>
      <c r="AO214">
        <v>1</v>
      </c>
      <c r="AP214">
        <v>1</v>
      </c>
      <c r="AQ214">
        <v>0</v>
      </c>
      <c r="AR214">
        <v>0</v>
      </c>
      <c r="AS214" t="s">
        <v>3</v>
      </c>
      <c r="AT214">
        <v>0.28000000000000003</v>
      </c>
      <c r="AU214" t="s">
        <v>3</v>
      </c>
      <c r="AV214">
        <v>1</v>
      </c>
      <c r="AW214">
        <v>2</v>
      </c>
      <c r="AX214">
        <v>63640974</v>
      </c>
      <c r="AY214">
        <v>1</v>
      </c>
      <c r="AZ214">
        <v>0</v>
      </c>
      <c r="BA214">
        <v>214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CU214">
        <f>ROUND(AT214*Source!I345*AH214*AL214,2)</f>
        <v>0</v>
      </c>
      <c r="CV214">
        <f>ROUND(Y214*Source!I345,9)</f>
        <v>5.04</v>
      </c>
      <c r="CW214">
        <v>0</v>
      </c>
      <c r="CX214">
        <f>ROUND(Y214*Source!I345,9)</f>
        <v>5.04</v>
      </c>
      <c r="CY214">
        <f>AD214</f>
        <v>0</v>
      </c>
      <c r="CZ214">
        <f>AH214</f>
        <v>0</v>
      </c>
      <c r="DA214">
        <f>AL214</f>
        <v>1</v>
      </c>
      <c r="DB214">
        <f>ROUND(ROUND(AT214*CZ214,2),6)</f>
        <v>0</v>
      </c>
      <c r="DC214">
        <f>ROUND(ROUND(AT214*AG214,2),6)</f>
        <v>0</v>
      </c>
      <c r="DD214" t="s">
        <v>3</v>
      </c>
      <c r="DE214" t="s">
        <v>3</v>
      </c>
      <c r="DF214">
        <f t="shared" si="43"/>
        <v>0</v>
      </c>
      <c r="DG214">
        <f t="shared" si="44"/>
        <v>0</v>
      </c>
      <c r="DH214">
        <f t="shared" si="45"/>
        <v>0</v>
      </c>
      <c r="DI214">
        <f t="shared" si="46"/>
        <v>0</v>
      </c>
      <c r="DJ214">
        <f>DI214</f>
        <v>0</v>
      </c>
      <c r="DK214">
        <v>0</v>
      </c>
      <c r="DL214" t="s">
        <v>3</v>
      </c>
      <c r="DM214">
        <v>0</v>
      </c>
      <c r="DN214" t="s">
        <v>3</v>
      </c>
      <c r="DO214">
        <v>0</v>
      </c>
    </row>
    <row r="215" spans="1:119" x14ac:dyDescent="0.2">
      <c r="A215">
        <f>ROW(Source!A345)</f>
        <v>345</v>
      </c>
      <c r="B215">
        <v>63640748</v>
      </c>
      <c r="C215">
        <v>63408616</v>
      </c>
      <c r="D215">
        <v>63430355</v>
      </c>
      <c r="E215">
        <v>1</v>
      </c>
      <c r="F215">
        <v>1</v>
      </c>
      <c r="G215">
        <v>16536011</v>
      </c>
      <c r="H215">
        <v>3</v>
      </c>
      <c r="I215" t="s">
        <v>322</v>
      </c>
      <c r="J215" t="s">
        <v>323</v>
      </c>
      <c r="K215" t="s">
        <v>324</v>
      </c>
      <c r="L215">
        <v>1346</v>
      </c>
      <c r="N215">
        <v>1009</v>
      </c>
      <c r="O215" t="s">
        <v>317</v>
      </c>
      <c r="P215" t="s">
        <v>317</v>
      </c>
      <c r="Q215">
        <v>1</v>
      </c>
      <c r="W215">
        <v>0</v>
      </c>
      <c r="X215">
        <v>2000218418</v>
      </c>
      <c r="Y215">
        <f>AT215</f>
        <v>0.05</v>
      </c>
      <c r="AA215">
        <v>29.6</v>
      </c>
      <c r="AB215">
        <v>0</v>
      </c>
      <c r="AC215">
        <v>0</v>
      </c>
      <c r="AD215">
        <v>0</v>
      </c>
      <c r="AE215">
        <v>29.6</v>
      </c>
      <c r="AF215">
        <v>0</v>
      </c>
      <c r="AG215">
        <v>0</v>
      </c>
      <c r="AH215">
        <v>0</v>
      </c>
      <c r="AI215">
        <v>1</v>
      </c>
      <c r="AJ215">
        <v>1</v>
      </c>
      <c r="AK215">
        <v>1</v>
      </c>
      <c r="AL215">
        <v>1</v>
      </c>
      <c r="AM215">
        <v>-2</v>
      </c>
      <c r="AN215">
        <v>0</v>
      </c>
      <c r="AO215">
        <v>1</v>
      </c>
      <c r="AP215">
        <v>1</v>
      </c>
      <c r="AQ215">
        <v>0</v>
      </c>
      <c r="AR215">
        <v>0</v>
      </c>
      <c r="AS215" t="s">
        <v>3</v>
      </c>
      <c r="AT215">
        <v>0.05</v>
      </c>
      <c r="AU215" t="s">
        <v>3</v>
      </c>
      <c r="AV215">
        <v>0</v>
      </c>
      <c r="AW215">
        <v>2</v>
      </c>
      <c r="AX215">
        <v>63640975</v>
      </c>
      <c r="AY215">
        <v>1</v>
      </c>
      <c r="AZ215">
        <v>0</v>
      </c>
      <c r="BA215">
        <v>215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V215">
        <v>0</v>
      </c>
      <c r="CW215">
        <v>0</v>
      </c>
      <c r="CX215">
        <f>ROUND(Y215*Source!I345,9)</f>
        <v>0.9</v>
      </c>
      <c r="CY215">
        <f>AA215</f>
        <v>29.6</v>
      </c>
      <c r="CZ215">
        <f>AE215</f>
        <v>29.6</v>
      </c>
      <c r="DA215">
        <f>AI215</f>
        <v>1</v>
      </c>
      <c r="DB215">
        <f>ROUND(ROUND(AT215*CZ215,2),6)</f>
        <v>1.48</v>
      </c>
      <c r="DC215">
        <f>ROUND(ROUND(AT215*AG215,2),6)</f>
        <v>0</v>
      </c>
      <c r="DD215" t="s">
        <v>3</v>
      </c>
      <c r="DE215" t="s">
        <v>3</v>
      </c>
      <c r="DF215">
        <f t="shared" si="43"/>
        <v>26.64</v>
      </c>
      <c r="DG215">
        <f t="shared" si="44"/>
        <v>0</v>
      </c>
      <c r="DH215">
        <f t="shared" si="45"/>
        <v>0</v>
      </c>
      <c r="DI215">
        <f t="shared" si="46"/>
        <v>0</v>
      </c>
      <c r="DJ215">
        <f>DF215</f>
        <v>26.64</v>
      </c>
      <c r="DK215">
        <v>0</v>
      </c>
      <c r="DL215" t="s">
        <v>3</v>
      </c>
      <c r="DM215">
        <v>0</v>
      </c>
      <c r="DN215" t="s">
        <v>3</v>
      </c>
      <c r="DO215">
        <v>0</v>
      </c>
    </row>
    <row r="216" spans="1:119" x14ac:dyDescent="0.2">
      <c r="A216">
        <f>ROW(Source!A346)</f>
        <v>346</v>
      </c>
      <c r="B216">
        <v>63640748</v>
      </c>
      <c r="C216">
        <v>63408617</v>
      </c>
      <c r="D216">
        <v>63426486</v>
      </c>
      <c r="E216">
        <v>16536011</v>
      </c>
      <c r="F216">
        <v>1</v>
      </c>
      <c r="G216">
        <v>16536011</v>
      </c>
      <c r="H216">
        <v>1</v>
      </c>
      <c r="I216" t="s">
        <v>311</v>
      </c>
      <c r="J216" t="s">
        <v>3</v>
      </c>
      <c r="K216" t="s">
        <v>312</v>
      </c>
      <c r="L216">
        <v>1191</v>
      </c>
      <c r="N216">
        <v>1013</v>
      </c>
      <c r="O216" t="s">
        <v>313</v>
      </c>
      <c r="P216" t="s">
        <v>313</v>
      </c>
      <c r="Q216">
        <v>1</v>
      </c>
      <c r="W216">
        <v>0</v>
      </c>
      <c r="X216">
        <v>476480486</v>
      </c>
      <c r="Y216">
        <f>(AT216/2)</f>
        <v>0.14000000000000001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1</v>
      </c>
      <c r="AJ216">
        <v>1</v>
      </c>
      <c r="AK216">
        <v>1</v>
      </c>
      <c r="AL216">
        <v>1</v>
      </c>
      <c r="AM216">
        <v>-2</v>
      </c>
      <c r="AN216">
        <v>0</v>
      </c>
      <c r="AO216">
        <v>1</v>
      </c>
      <c r="AP216">
        <v>1</v>
      </c>
      <c r="AQ216">
        <v>0</v>
      </c>
      <c r="AR216">
        <v>0</v>
      </c>
      <c r="AS216" t="s">
        <v>3</v>
      </c>
      <c r="AT216">
        <v>0.28000000000000003</v>
      </c>
      <c r="AU216" t="s">
        <v>39</v>
      </c>
      <c r="AV216">
        <v>1</v>
      </c>
      <c r="AW216">
        <v>2</v>
      </c>
      <c r="AX216">
        <v>63640976</v>
      </c>
      <c r="AY216">
        <v>1</v>
      </c>
      <c r="AZ216">
        <v>0</v>
      </c>
      <c r="BA216">
        <v>216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U216">
        <f>ROUND(AT216*Source!I346*AH216*AL216,2)</f>
        <v>0</v>
      </c>
      <c r="CV216">
        <f>ROUND(Y216*Source!I346,9)</f>
        <v>1.26</v>
      </c>
      <c r="CW216">
        <v>0</v>
      </c>
      <c r="CX216">
        <f>ROUND(Y216*Source!I346,9)</f>
        <v>1.26</v>
      </c>
      <c r="CY216">
        <f>AD216</f>
        <v>0</v>
      </c>
      <c r="CZ216">
        <f>AH216</f>
        <v>0</v>
      </c>
      <c r="DA216">
        <f>AL216</f>
        <v>1</v>
      </c>
      <c r="DB216">
        <f>ROUND((ROUND(AT216*CZ216,2)/2),6)</f>
        <v>0</v>
      </c>
      <c r="DC216">
        <f>ROUND((ROUND(AT216*AG216,2)/2),6)</f>
        <v>0</v>
      </c>
      <c r="DD216" t="s">
        <v>3</v>
      </c>
      <c r="DE216" t="s">
        <v>3</v>
      </c>
      <c r="DF216">
        <f t="shared" si="43"/>
        <v>0</v>
      </c>
      <c r="DG216">
        <f t="shared" si="44"/>
        <v>0</v>
      </c>
      <c r="DH216">
        <f t="shared" si="45"/>
        <v>0</v>
      </c>
      <c r="DI216">
        <f t="shared" si="46"/>
        <v>0</v>
      </c>
      <c r="DJ216">
        <f>DI216</f>
        <v>0</v>
      </c>
      <c r="DK216">
        <v>0</v>
      </c>
      <c r="DL216" t="s">
        <v>3</v>
      </c>
      <c r="DM216">
        <v>0</v>
      </c>
      <c r="DN216" t="s">
        <v>3</v>
      </c>
      <c r="DO216">
        <v>0</v>
      </c>
    </row>
    <row r="217" spans="1:119" x14ac:dyDescent="0.2">
      <c r="A217">
        <f>ROW(Source!A346)</f>
        <v>346</v>
      </c>
      <c r="B217">
        <v>63640748</v>
      </c>
      <c r="C217">
        <v>63408617</v>
      </c>
      <c r="D217">
        <v>63430355</v>
      </c>
      <c r="E217">
        <v>1</v>
      </c>
      <c r="F217">
        <v>1</v>
      </c>
      <c r="G217">
        <v>16536011</v>
      </c>
      <c r="H217">
        <v>3</v>
      </c>
      <c r="I217" t="s">
        <v>322</v>
      </c>
      <c r="J217" t="s">
        <v>323</v>
      </c>
      <c r="K217" t="s">
        <v>324</v>
      </c>
      <c r="L217">
        <v>1346</v>
      </c>
      <c r="N217">
        <v>1009</v>
      </c>
      <c r="O217" t="s">
        <v>317</v>
      </c>
      <c r="P217" t="s">
        <v>317</v>
      </c>
      <c r="Q217">
        <v>1</v>
      </c>
      <c r="W217">
        <v>0</v>
      </c>
      <c r="X217">
        <v>2000218418</v>
      </c>
      <c r="Y217">
        <f>(AT217/2)</f>
        <v>5.0000000000000001E-3</v>
      </c>
      <c r="AA217">
        <v>29.6</v>
      </c>
      <c r="AB217">
        <v>0</v>
      </c>
      <c r="AC217">
        <v>0</v>
      </c>
      <c r="AD217">
        <v>0</v>
      </c>
      <c r="AE217">
        <v>29.6</v>
      </c>
      <c r="AF217">
        <v>0</v>
      </c>
      <c r="AG217">
        <v>0</v>
      </c>
      <c r="AH217">
        <v>0</v>
      </c>
      <c r="AI217">
        <v>1</v>
      </c>
      <c r="AJ217">
        <v>1</v>
      </c>
      <c r="AK217">
        <v>1</v>
      </c>
      <c r="AL217">
        <v>1</v>
      </c>
      <c r="AM217">
        <v>-2</v>
      </c>
      <c r="AN217">
        <v>0</v>
      </c>
      <c r="AO217">
        <v>1</v>
      </c>
      <c r="AP217">
        <v>1</v>
      </c>
      <c r="AQ217">
        <v>0</v>
      </c>
      <c r="AR217">
        <v>0</v>
      </c>
      <c r="AS217" t="s">
        <v>3</v>
      </c>
      <c r="AT217">
        <v>0.01</v>
      </c>
      <c r="AU217" t="s">
        <v>39</v>
      </c>
      <c r="AV217">
        <v>0</v>
      </c>
      <c r="AW217">
        <v>2</v>
      </c>
      <c r="AX217">
        <v>63640977</v>
      </c>
      <c r="AY217">
        <v>1</v>
      </c>
      <c r="AZ217">
        <v>0</v>
      </c>
      <c r="BA217">
        <v>217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V217">
        <v>0</v>
      </c>
      <c r="CW217">
        <v>0</v>
      </c>
      <c r="CX217">
        <f>ROUND(Y217*Source!I346,9)</f>
        <v>4.4999999999999998E-2</v>
      </c>
      <c r="CY217">
        <f>AA217</f>
        <v>29.6</v>
      </c>
      <c r="CZ217">
        <f>AE217</f>
        <v>29.6</v>
      </c>
      <c r="DA217">
        <f>AI217</f>
        <v>1</v>
      </c>
      <c r="DB217">
        <f>ROUND((ROUND(AT217*CZ217,2)/2),6)</f>
        <v>0.15</v>
      </c>
      <c r="DC217">
        <f>ROUND((ROUND(AT217*AG217,2)/2),6)</f>
        <v>0</v>
      </c>
      <c r="DD217" t="s">
        <v>3</v>
      </c>
      <c r="DE217" t="s">
        <v>3</v>
      </c>
      <c r="DF217">
        <f t="shared" si="43"/>
        <v>1.33</v>
      </c>
      <c r="DG217">
        <f t="shared" si="44"/>
        <v>0</v>
      </c>
      <c r="DH217">
        <f t="shared" si="45"/>
        <v>0</v>
      </c>
      <c r="DI217">
        <f t="shared" si="46"/>
        <v>0</v>
      </c>
      <c r="DJ217">
        <f>DF217</f>
        <v>1.33</v>
      </c>
      <c r="DK217">
        <v>0</v>
      </c>
      <c r="DL217" t="s">
        <v>3</v>
      </c>
      <c r="DM217">
        <v>0</v>
      </c>
      <c r="DN217" t="s">
        <v>3</v>
      </c>
      <c r="DO217">
        <v>0</v>
      </c>
    </row>
    <row r="218" spans="1:119" x14ac:dyDescent="0.2">
      <c r="A218">
        <f>ROW(Source!A346)</f>
        <v>346</v>
      </c>
      <c r="B218">
        <v>63640748</v>
      </c>
      <c r="C218">
        <v>63408617</v>
      </c>
      <c r="D218">
        <v>63428788</v>
      </c>
      <c r="E218">
        <v>1</v>
      </c>
      <c r="F218">
        <v>1</v>
      </c>
      <c r="G218">
        <v>16536011</v>
      </c>
      <c r="H218">
        <v>3</v>
      </c>
      <c r="I218" t="s">
        <v>345</v>
      </c>
      <c r="J218" t="s">
        <v>346</v>
      </c>
      <c r="K218" t="s">
        <v>347</v>
      </c>
      <c r="L218">
        <v>1296</v>
      </c>
      <c r="N218">
        <v>1002</v>
      </c>
      <c r="O218" t="s">
        <v>348</v>
      </c>
      <c r="P218" t="s">
        <v>348</v>
      </c>
      <c r="Q218">
        <v>1</v>
      </c>
      <c r="W218">
        <v>0</v>
      </c>
      <c r="X218">
        <v>-1868561451</v>
      </c>
      <c r="Y218">
        <f>(AT218/2)</f>
        <v>2.5000000000000001E-3</v>
      </c>
      <c r="AA218">
        <v>16702.72</v>
      </c>
      <c r="AB218">
        <v>0</v>
      </c>
      <c r="AC218">
        <v>0</v>
      </c>
      <c r="AD218">
        <v>0</v>
      </c>
      <c r="AE218">
        <v>16702.72</v>
      </c>
      <c r="AF218">
        <v>0</v>
      </c>
      <c r="AG218">
        <v>0</v>
      </c>
      <c r="AH218">
        <v>0</v>
      </c>
      <c r="AI218">
        <v>1</v>
      </c>
      <c r="AJ218">
        <v>1</v>
      </c>
      <c r="AK218">
        <v>1</v>
      </c>
      <c r="AL218">
        <v>1</v>
      </c>
      <c r="AM218">
        <v>-2</v>
      </c>
      <c r="AN218">
        <v>0</v>
      </c>
      <c r="AO218">
        <v>1</v>
      </c>
      <c r="AP218">
        <v>1</v>
      </c>
      <c r="AQ218">
        <v>0</v>
      </c>
      <c r="AR218">
        <v>0</v>
      </c>
      <c r="AS218" t="s">
        <v>3</v>
      </c>
      <c r="AT218">
        <v>5.0000000000000001E-3</v>
      </c>
      <c r="AU218" t="s">
        <v>39</v>
      </c>
      <c r="AV218">
        <v>0</v>
      </c>
      <c r="AW218">
        <v>2</v>
      </c>
      <c r="AX218">
        <v>63640978</v>
      </c>
      <c r="AY218">
        <v>1</v>
      </c>
      <c r="AZ218">
        <v>0</v>
      </c>
      <c r="BA218">
        <v>218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V218">
        <v>0</v>
      </c>
      <c r="CW218">
        <v>0</v>
      </c>
      <c r="CX218">
        <f>ROUND(Y218*Source!I346,9)</f>
        <v>2.2499999999999999E-2</v>
      </c>
      <c r="CY218">
        <f>AA218</f>
        <v>16702.72</v>
      </c>
      <c r="CZ218">
        <f>AE218</f>
        <v>16702.72</v>
      </c>
      <c r="DA218">
        <f>AI218</f>
        <v>1</v>
      </c>
      <c r="DB218">
        <f>ROUND((ROUND(AT218*CZ218,2)/2),6)</f>
        <v>41.755000000000003</v>
      </c>
      <c r="DC218">
        <f>ROUND((ROUND(AT218*AG218,2)/2),6)</f>
        <v>0</v>
      </c>
      <c r="DD218" t="s">
        <v>3</v>
      </c>
      <c r="DE218" t="s">
        <v>3</v>
      </c>
      <c r="DF218">
        <f t="shared" si="43"/>
        <v>375.81</v>
      </c>
      <c r="DG218">
        <f t="shared" si="44"/>
        <v>0</v>
      </c>
      <c r="DH218">
        <f t="shared" si="45"/>
        <v>0</v>
      </c>
      <c r="DI218">
        <f t="shared" si="46"/>
        <v>0</v>
      </c>
      <c r="DJ218">
        <f>DF218</f>
        <v>375.81</v>
      </c>
      <c r="DK218">
        <v>0</v>
      </c>
      <c r="DL218" t="s">
        <v>3</v>
      </c>
      <c r="DM218">
        <v>0</v>
      </c>
      <c r="DN218" t="s">
        <v>3</v>
      </c>
      <c r="DO218">
        <v>0</v>
      </c>
    </row>
    <row r="219" spans="1:119" x14ac:dyDescent="0.2">
      <c r="A219">
        <f>ROW(Source!A347)</f>
        <v>347</v>
      </c>
      <c r="B219">
        <v>63640748</v>
      </c>
      <c r="C219">
        <v>63408618</v>
      </c>
      <c r="D219">
        <v>63426486</v>
      </c>
      <c r="E219">
        <v>16536011</v>
      </c>
      <c r="F219">
        <v>1</v>
      </c>
      <c r="G219">
        <v>16536011</v>
      </c>
      <c r="H219">
        <v>1</v>
      </c>
      <c r="I219" t="s">
        <v>311</v>
      </c>
      <c r="J219" t="s">
        <v>3</v>
      </c>
      <c r="K219" t="s">
        <v>312</v>
      </c>
      <c r="L219">
        <v>1191</v>
      </c>
      <c r="N219">
        <v>1013</v>
      </c>
      <c r="O219" t="s">
        <v>313</v>
      </c>
      <c r="P219" t="s">
        <v>313</v>
      </c>
      <c r="Q219">
        <v>1</v>
      </c>
      <c r="W219">
        <v>0</v>
      </c>
      <c r="X219">
        <v>476480486</v>
      </c>
      <c r="Y219">
        <f t="shared" ref="Y219:Y244" si="50">(AT219*3)</f>
        <v>0.89999999999999991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1</v>
      </c>
      <c r="AK219">
        <v>1</v>
      </c>
      <c r="AL219">
        <v>1</v>
      </c>
      <c r="AM219">
        <v>-2</v>
      </c>
      <c r="AN219">
        <v>0</v>
      </c>
      <c r="AO219">
        <v>1</v>
      </c>
      <c r="AP219">
        <v>1</v>
      </c>
      <c r="AQ219">
        <v>0</v>
      </c>
      <c r="AR219">
        <v>0</v>
      </c>
      <c r="AS219" t="s">
        <v>3</v>
      </c>
      <c r="AT219">
        <v>0.3</v>
      </c>
      <c r="AU219" t="s">
        <v>27</v>
      </c>
      <c r="AV219">
        <v>1</v>
      </c>
      <c r="AW219">
        <v>2</v>
      </c>
      <c r="AX219">
        <v>63640979</v>
      </c>
      <c r="AY219">
        <v>1</v>
      </c>
      <c r="AZ219">
        <v>0</v>
      </c>
      <c r="BA219">
        <v>219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U219">
        <f>ROUND(AT219*Source!I347*AH219*AL219,2)</f>
        <v>0</v>
      </c>
      <c r="CV219">
        <f>ROUND(Y219*Source!I347,9)</f>
        <v>14.4</v>
      </c>
      <c r="CW219">
        <v>0</v>
      </c>
      <c r="CX219">
        <f>ROUND(Y219*Source!I347,9)</f>
        <v>14.4</v>
      </c>
      <c r="CY219">
        <f>AD219</f>
        <v>0</v>
      </c>
      <c r="CZ219">
        <f>AH219</f>
        <v>0</v>
      </c>
      <c r="DA219">
        <f>AL219</f>
        <v>1</v>
      </c>
      <c r="DB219">
        <f t="shared" ref="DB219:DB244" si="51">ROUND((ROUND(AT219*CZ219,2)*3),6)</f>
        <v>0</v>
      </c>
      <c r="DC219">
        <f t="shared" ref="DC219:DC244" si="52">ROUND((ROUND(AT219*AG219,2)*3),6)</f>
        <v>0</v>
      </c>
      <c r="DD219" t="s">
        <v>3</v>
      </c>
      <c r="DE219" t="s">
        <v>3</v>
      </c>
      <c r="DF219">
        <f t="shared" si="43"/>
        <v>0</v>
      </c>
      <c r="DG219">
        <f t="shared" si="44"/>
        <v>0</v>
      </c>
      <c r="DH219">
        <f t="shared" si="45"/>
        <v>0</v>
      </c>
      <c r="DI219">
        <f t="shared" si="46"/>
        <v>0</v>
      </c>
      <c r="DJ219">
        <f>DI219</f>
        <v>0</v>
      </c>
      <c r="DK219">
        <v>0</v>
      </c>
      <c r="DL219" t="s">
        <v>3</v>
      </c>
      <c r="DM219">
        <v>0</v>
      </c>
      <c r="DN219" t="s">
        <v>3</v>
      </c>
      <c r="DO219">
        <v>0</v>
      </c>
    </row>
    <row r="220" spans="1:119" x14ac:dyDescent="0.2">
      <c r="A220">
        <f>ROW(Source!A347)</f>
        <v>347</v>
      </c>
      <c r="B220">
        <v>63640748</v>
      </c>
      <c r="C220">
        <v>63408618</v>
      </c>
      <c r="D220">
        <v>63430355</v>
      </c>
      <c r="E220">
        <v>1</v>
      </c>
      <c r="F220">
        <v>1</v>
      </c>
      <c r="G220">
        <v>16536011</v>
      </c>
      <c r="H220">
        <v>3</v>
      </c>
      <c r="I220" t="s">
        <v>322</v>
      </c>
      <c r="J220" t="s">
        <v>323</v>
      </c>
      <c r="K220" t="s">
        <v>324</v>
      </c>
      <c r="L220">
        <v>1346</v>
      </c>
      <c r="N220">
        <v>1009</v>
      </c>
      <c r="O220" t="s">
        <v>317</v>
      </c>
      <c r="P220" t="s">
        <v>317</v>
      </c>
      <c r="Q220">
        <v>1</v>
      </c>
      <c r="W220">
        <v>0</v>
      </c>
      <c r="X220">
        <v>2000218418</v>
      </c>
      <c r="Y220">
        <f t="shared" si="50"/>
        <v>0.15000000000000002</v>
      </c>
      <c r="AA220">
        <v>29.6</v>
      </c>
      <c r="AB220">
        <v>0</v>
      </c>
      <c r="AC220">
        <v>0</v>
      </c>
      <c r="AD220">
        <v>0</v>
      </c>
      <c r="AE220">
        <v>29.6</v>
      </c>
      <c r="AF220">
        <v>0</v>
      </c>
      <c r="AG220">
        <v>0</v>
      </c>
      <c r="AH220">
        <v>0</v>
      </c>
      <c r="AI220">
        <v>1</v>
      </c>
      <c r="AJ220">
        <v>1</v>
      </c>
      <c r="AK220">
        <v>1</v>
      </c>
      <c r="AL220">
        <v>1</v>
      </c>
      <c r="AM220">
        <v>-2</v>
      </c>
      <c r="AN220">
        <v>0</v>
      </c>
      <c r="AO220">
        <v>1</v>
      </c>
      <c r="AP220">
        <v>1</v>
      </c>
      <c r="AQ220">
        <v>0</v>
      </c>
      <c r="AR220">
        <v>0</v>
      </c>
      <c r="AS220" t="s">
        <v>3</v>
      </c>
      <c r="AT220">
        <v>0.05</v>
      </c>
      <c r="AU220" t="s">
        <v>27</v>
      </c>
      <c r="AV220">
        <v>0</v>
      </c>
      <c r="AW220">
        <v>2</v>
      </c>
      <c r="AX220">
        <v>63640980</v>
      </c>
      <c r="AY220">
        <v>1</v>
      </c>
      <c r="AZ220">
        <v>0</v>
      </c>
      <c r="BA220">
        <v>220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V220">
        <v>0</v>
      </c>
      <c r="CW220">
        <v>0</v>
      </c>
      <c r="CX220">
        <f>ROUND(Y220*Source!I347,9)</f>
        <v>2.4</v>
      </c>
      <c r="CY220">
        <f>AA220</f>
        <v>29.6</v>
      </c>
      <c r="CZ220">
        <f>AE220</f>
        <v>29.6</v>
      </c>
      <c r="DA220">
        <f>AI220</f>
        <v>1</v>
      </c>
      <c r="DB220">
        <f t="shared" si="51"/>
        <v>4.4400000000000004</v>
      </c>
      <c r="DC220">
        <f t="shared" si="52"/>
        <v>0</v>
      </c>
      <c r="DD220" t="s">
        <v>3</v>
      </c>
      <c r="DE220" t="s">
        <v>3</v>
      </c>
      <c r="DF220">
        <f t="shared" si="43"/>
        <v>71.040000000000006</v>
      </c>
      <c r="DG220">
        <f t="shared" si="44"/>
        <v>0</v>
      </c>
      <c r="DH220">
        <f t="shared" si="45"/>
        <v>0</v>
      </c>
      <c r="DI220">
        <f t="shared" si="46"/>
        <v>0</v>
      </c>
      <c r="DJ220">
        <f>DF220</f>
        <v>71.040000000000006</v>
      </c>
      <c r="DK220">
        <v>0</v>
      </c>
      <c r="DL220" t="s">
        <v>3</v>
      </c>
      <c r="DM220">
        <v>0</v>
      </c>
      <c r="DN220" t="s">
        <v>3</v>
      </c>
      <c r="DO220">
        <v>0</v>
      </c>
    </row>
    <row r="221" spans="1:119" x14ac:dyDescent="0.2">
      <c r="A221">
        <f>ROW(Source!A347)</f>
        <v>347</v>
      </c>
      <c r="B221">
        <v>63640748</v>
      </c>
      <c r="C221">
        <v>63408618</v>
      </c>
      <c r="D221">
        <v>63428784</v>
      </c>
      <c r="E221">
        <v>1</v>
      </c>
      <c r="F221">
        <v>1</v>
      </c>
      <c r="G221">
        <v>16536011</v>
      </c>
      <c r="H221">
        <v>3</v>
      </c>
      <c r="I221" t="s">
        <v>382</v>
      </c>
      <c r="J221" t="s">
        <v>383</v>
      </c>
      <c r="K221" t="s">
        <v>384</v>
      </c>
      <c r="L221">
        <v>1348</v>
      </c>
      <c r="N221">
        <v>1009</v>
      </c>
      <c r="O221" t="s">
        <v>361</v>
      </c>
      <c r="P221" t="s">
        <v>361</v>
      </c>
      <c r="Q221">
        <v>1000</v>
      </c>
      <c r="W221">
        <v>0</v>
      </c>
      <c r="X221">
        <v>644977011</v>
      </c>
      <c r="Y221">
        <f t="shared" si="50"/>
        <v>1.2000000000000002E-4</v>
      </c>
      <c r="AA221">
        <v>80644.95</v>
      </c>
      <c r="AB221">
        <v>0</v>
      </c>
      <c r="AC221">
        <v>0</v>
      </c>
      <c r="AD221">
        <v>0</v>
      </c>
      <c r="AE221">
        <v>80644.95</v>
      </c>
      <c r="AF221">
        <v>0</v>
      </c>
      <c r="AG221">
        <v>0</v>
      </c>
      <c r="AH221">
        <v>0</v>
      </c>
      <c r="AI221">
        <v>1</v>
      </c>
      <c r="AJ221">
        <v>1</v>
      </c>
      <c r="AK221">
        <v>1</v>
      </c>
      <c r="AL221">
        <v>1</v>
      </c>
      <c r="AM221">
        <v>-2</v>
      </c>
      <c r="AN221">
        <v>0</v>
      </c>
      <c r="AO221">
        <v>1</v>
      </c>
      <c r="AP221">
        <v>1</v>
      </c>
      <c r="AQ221">
        <v>0</v>
      </c>
      <c r="AR221">
        <v>0</v>
      </c>
      <c r="AS221" t="s">
        <v>3</v>
      </c>
      <c r="AT221">
        <v>4.0000000000000003E-5</v>
      </c>
      <c r="AU221" t="s">
        <v>27</v>
      </c>
      <c r="AV221">
        <v>0</v>
      </c>
      <c r="AW221">
        <v>2</v>
      </c>
      <c r="AX221">
        <v>63640981</v>
      </c>
      <c r="AY221">
        <v>1</v>
      </c>
      <c r="AZ221">
        <v>0</v>
      </c>
      <c r="BA221">
        <v>221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CV221">
        <v>0</v>
      </c>
      <c r="CW221">
        <v>0</v>
      </c>
      <c r="CX221">
        <f>ROUND(Y221*Source!I347,9)</f>
        <v>1.92E-3</v>
      </c>
      <c r="CY221">
        <f>AA221</f>
        <v>80644.95</v>
      </c>
      <c r="CZ221">
        <f>AE221</f>
        <v>80644.95</v>
      </c>
      <c r="DA221">
        <f>AI221</f>
        <v>1</v>
      </c>
      <c r="DB221">
        <f t="shared" si="51"/>
        <v>9.69</v>
      </c>
      <c r="DC221">
        <f t="shared" si="52"/>
        <v>0</v>
      </c>
      <c r="DD221" t="s">
        <v>3</v>
      </c>
      <c r="DE221" t="s">
        <v>3</v>
      </c>
      <c r="DF221">
        <f t="shared" si="43"/>
        <v>154.84</v>
      </c>
      <c r="DG221">
        <f t="shared" si="44"/>
        <v>0</v>
      </c>
      <c r="DH221">
        <f t="shared" si="45"/>
        <v>0</v>
      </c>
      <c r="DI221">
        <f t="shared" si="46"/>
        <v>0</v>
      </c>
      <c r="DJ221">
        <f>DF221</f>
        <v>154.84</v>
      </c>
      <c r="DK221">
        <v>0</v>
      </c>
      <c r="DL221" t="s">
        <v>3</v>
      </c>
      <c r="DM221">
        <v>0</v>
      </c>
      <c r="DN221" t="s">
        <v>3</v>
      </c>
      <c r="DO221">
        <v>0</v>
      </c>
    </row>
    <row r="222" spans="1:119" x14ac:dyDescent="0.2">
      <c r="A222">
        <f>ROW(Source!A348)</f>
        <v>348</v>
      </c>
      <c r="B222">
        <v>63640748</v>
      </c>
      <c r="C222">
        <v>63408619</v>
      </c>
      <c r="D222">
        <v>63426486</v>
      </c>
      <c r="E222">
        <v>16536011</v>
      </c>
      <c r="F222">
        <v>1</v>
      </c>
      <c r="G222">
        <v>16536011</v>
      </c>
      <c r="H222">
        <v>1</v>
      </c>
      <c r="I222" t="s">
        <v>311</v>
      </c>
      <c r="J222" t="s">
        <v>3</v>
      </c>
      <c r="K222" t="s">
        <v>312</v>
      </c>
      <c r="L222">
        <v>1191</v>
      </c>
      <c r="N222">
        <v>1013</v>
      </c>
      <c r="O222" t="s">
        <v>313</v>
      </c>
      <c r="P222" t="s">
        <v>313</v>
      </c>
      <c r="Q222">
        <v>1</v>
      </c>
      <c r="W222">
        <v>0</v>
      </c>
      <c r="X222">
        <v>476480486</v>
      </c>
      <c r="Y222">
        <f t="shared" si="50"/>
        <v>1.44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M222">
        <v>-2</v>
      </c>
      <c r="AN222">
        <v>0</v>
      </c>
      <c r="AO222">
        <v>1</v>
      </c>
      <c r="AP222">
        <v>1</v>
      </c>
      <c r="AQ222">
        <v>0</v>
      </c>
      <c r="AR222">
        <v>0</v>
      </c>
      <c r="AS222" t="s">
        <v>3</v>
      </c>
      <c r="AT222">
        <v>0.48</v>
      </c>
      <c r="AU222" t="s">
        <v>27</v>
      </c>
      <c r="AV222">
        <v>1</v>
      </c>
      <c r="AW222">
        <v>2</v>
      </c>
      <c r="AX222">
        <v>63640982</v>
      </c>
      <c r="AY222">
        <v>1</v>
      </c>
      <c r="AZ222">
        <v>0</v>
      </c>
      <c r="BA222">
        <v>222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U222">
        <f>ROUND(AT222*Source!I348*AH222*AL222,2)</f>
        <v>0</v>
      </c>
      <c r="CV222">
        <f>ROUND(Y222*Source!I348,9)</f>
        <v>12.96</v>
      </c>
      <c r="CW222">
        <v>0</v>
      </c>
      <c r="CX222">
        <f>ROUND(Y222*Source!I348,9)</f>
        <v>12.96</v>
      </c>
      <c r="CY222">
        <f>AD222</f>
        <v>0</v>
      </c>
      <c r="CZ222">
        <f>AH222</f>
        <v>0</v>
      </c>
      <c r="DA222">
        <f>AL222</f>
        <v>1</v>
      </c>
      <c r="DB222">
        <f t="shared" si="51"/>
        <v>0</v>
      </c>
      <c r="DC222">
        <f t="shared" si="52"/>
        <v>0</v>
      </c>
      <c r="DD222" t="s">
        <v>3</v>
      </c>
      <c r="DE222" t="s">
        <v>3</v>
      </c>
      <c r="DF222">
        <f t="shared" si="43"/>
        <v>0</v>
      </c>
      <c r="DG222">
        <f t="shared" si="44"/>
        <v>0</v>
      </c>
      <c r="DH222">
        <f t="shared" si="45"/>
        <v>0</v>
      </c>
      <c r="DI222">
        <f t="shared" si="46"/>
        <v>0</v>
      </c>
      <c r="DJ222">
        <f>DI222</f>
        <v>0</v>
      </c>
      <c r="DK222">
        <v>0</v>
      </c>
      <c r="DL222" t="s">
        <v>3</v>
      </c>
      <c r="DM222">
        <v>0</v>
      </c>
      <c r="DN222" t="s">
        <v>3</v>
      </c>
      <c r="DO222">
        <v>0</v>
      </c>
    </row>
    <row r="223" spans="1:119" x14ac:dyDescent="0.2">
      <c r="A223">
        <f>ROW(Source!A348)</f>
        <v>348</v>
      </c>
      <c r="B223">
        <v>63640748</v>
      </c>
      <c r="C223">
        <v>63408619</v>
      </c>
      <c r="D223">
        <v>63428422</v>
      </c>
      <c r="E223">
        <v>1</v>
      </c>
      <c r="F223">
        <v>1</v>
      </c>
      <c r="G223">
        <v>16536011</v>
      </c>
      <c r="H223">
        <v>2</v>
      </c>
      <c r="I223" t="s">
        <v>325</v>
      </c>
      <c r="J223" t="s">
        <v>326</v>
      </c>
      <c r="K223" t="s">
        <v>327</v>
      </c>
      <c r="L223">
        <v>1368</v>
      </c>
      <c r="N223">
        <v>1011</v>
      </c>
      <c r="O223" t="s">
        <v>328</v>
      </c>
      <c r="P223" t="s">
        <v>328</v>
      </c>
      <c r="Q223">
        <v>1</v>
      </c>
      <c r="W223">
        <v>0</v>
      </c>
      <c r="X223">
        <v>1070972692</v>
      </c>
      <c r="Y223">
        <f t="shared" si="50"/>
        <v>0.78600000000000003</v>
      </c>
      <c r="AA223">
        <v>0</v>
      </c>
      <c r="AB223">
        <v>1378.32</v>
      </c>
      <c r="AC223">
        <v>830.66</v>
      </c>
      <c r="AD223">
        <v>0</v>
      </c>
      <c r="AE223">
        <v>0</v>
      </c>
      <c r="AF223">
        <v>1378.32</v>
      </c>
      <c r="AG223">
        <v>830.66</v>
      </c>
      <c r="AH223">
        <v>0</v>
      </c>
      <c r="AI223">
        <v>1</v>
      </c>
      <c r="AJ223">
        <v>1</v>
      </c>
      <c r="AK223">
        <v>1</v>
      </c>
      <c r="AL223">
        <v>1</v>
      </c>
      <c r="AM223">
        <v>-2</v>
      </c>
      <c r="AN223">
        <v>0</v>
      </c>
      <c r="AO223">
        <v>1</v>
      </c>
      <c r="AP223">
        <v>1</v>
      </c>
      <c r="AQ223">
        <v>0</v>
      </c>
      <c r="AR223">
        <v>0</v>
      </c>
      <c r="AS223" t="s">
        <v>3</v>
      </c>
      <c r="AT223">
        <v>0.26200000000000001</v>
      </c>
      <c r="AU223" t="s">
        <v>27</v>
      </c>
      <c r="AV223">
        <v>0</v>
      </c>
      <c r="AW223">
        <v>2</v>
      </c>
      <c r="AX223">
        <v>63640983</v>
      </c>
      <c r="AY223">
        <v>1</v>
      </c>
      <c r="AZ223">
        <v>0</v>
      </c>
      <c r="BA223">
        <v>223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CV223">
        <v>0</v>
      </c>
      <c r="CW223">
        <f>ROUND(Y223*Source!I348*DO223,9)</f>
        <v>0</v>
      </c>
      <c r="CX223">
        <f>ROUND(Y223*Source!I348,9)</f>
        <v>7.0739999999999998</v>
      </c>
      <c r="CY223">
        <f>AB223</f>
        <v>1378.32</v>
      </c>
      <c r="CZ223">
        <f>AF223</f>
        <v>1378.32</v>
      </c>
      <c r="DA223">
        <f>AJ223</f>
        <v>1</v>
      </c>
      <c r="DB223">
        <f t="shared" si="51"/>
        <v>1083.3599999999999</v>
      </c>
      <c r="DC223">
        <f t="shared" si="52"/>
        <v>652.89</v>
      </c>
      <c r="DD223" t="s">
        <v>3</v>
      </c>
      <c r="DE223" t="s">
        <v>3</v>
      </c>
      <c r="DF223">
        <f t="shared" si="43"/>
        <v>0</v>
      </c>
      <c r="DG223">
        <f t="shared" si="44"/>
        <v>9750.24</v>
      </c>
      <c r="DH223">
        <f t="shared" si="45"/>
        <v>5876.09</v>
      </c>
      <c r="DI223">
        <f t="shared" si="46"/>
        <v>0</v>
      </c>
      <c r="DJ223">
        <f>DG223</f>
        <v>9750.24</v>
      </c>
      <c r="DK223">
        <v>0</v>
      </c>
      <c r="DL223" t="s">
        <v>3</v>
      </c>
      <c r="DM223">
        <v>0</v>
      </c>
      <c r="DN223" t="s">
        <v>3</v>
      </c>
      <c r="DO223">
        <v>0</v>
      </c>
    </row>
    <row r="224" spans="1:119" x14ac:dyDescent="0.2">
      <c r="A224">
        <f>ROW(Source!A348)</f>
        <v>348</v>
      </c>
      <c r="B224">
        <v>63640748</v>
      </c>
      <c r="C224">
        <v>63408619</v>
      </c>
      <c r="D224">
        <v>63430350</v>
      </c>
      <c r="E224">
        <v>1</v>
      </c>
      <c r="F224">
        <v>1</v>
      </c>
      <c r="G224">
        <v>16536011</v>
      </c>
      <c r="H224">
        <v>3</v>
      </c>
      <c r="I224" t="s">
        <v>318</v>
      </c>
      <c r="J224" t="s">
        <v>319</v>
      </c>
      <c r="K224" t="s">
        <v>320</v>
      </c>
      <c r="L224">
        <v>1327</v>
      </c>
      <c r="N224">
        <v>1005</v>
      </c>
      <c r="O224" t="s">
        <v>321</v>
      </c>
      <c r="P224" t="s">
        <v>321</v>
      </c>
      <c r="Q224">
        <v>1</v>
      </c>
      <c r="W224">
        <v>0</v>
      </c>
      <c r="X224">
        <v>443123811</v>
      </c>
      <c r="Y224">
        <f t="shared" si="50"/>
        <v>0.15000000000000002</v>
      </c>
      <c r="AA224">
        <v>41.89</v>
      </c>
      <c r="AB224">
        <v>0</v>
      </c>
      <c r="AC224">
        <v>0</v>
      </c>
      <c r="AD224">
        <v>0</v>
      </c>
      <c r="AE224">
        <v>41.89</v>
      </c>
      <c r="AF224">
        <v>0</v>
      </c>
      <c r="AG224">
        <v>0</v>
      </c>
      <c r="AH224">
        <v>0</v>
      </c>
      <c r="AI224">
        <v>1</v>
      </c>
      <c r="AJ224">
        <v>1</v>
      </c>
      <c r="AK224">
        <v>1</v>
      </c>
      <c r="AL224">
        <v>1</v>
      </c>
      <c r="AM224">
        <v>-2</v>
      </c>
      <c r="AN224">
        <v>0</v>
      </c>
      <c r="AO224">
        <v>1</v>
      </c>
      <c r="AP224">
        <v>1</v>
      </c>
      <c r="AQ224">
        <v>0</v>
      </c>
      <c r="AR224">
        <v>0</v>
      </c>
      <c r="AS224" t="s">
        <v>3</v>
      </c>
      <c r="AT224">
        <v>0.05</v>
      </c>
      <c r="AU224" t="s">
        <v>27</v>
      </c>
      <c r="AV224">
        <v>0</v>
      </c>
      <c r="AW224">
        <v>2</v>
      </c>
      <c r="AX224">
        <v>63640984</v>
      </c>
      <c r="AY224">
        <v>1</v>
      </c>
      <c r="AZ224">
        <v>0</v>
      </c>
      <c r="BA224">
        <v>224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V224">
        <v>0</v>
      </c>
      <c r="CW224">
        <v>0</v>
      </c>
      <c r="CX224">
        <f>ROUND(Y224*Source!I348,9)</f>
        <v>1.35</v>
      </c>
      <c r="CY224">
        <f>AA224</f>
        <v>41.89</v>
      </c>
      <c r="CZ224">
        <f>AE224</f>
        <v>41.89</v>
      </c>
      <c r="DA224">
        <f>AI224</f>
        <v>1</v>
      </c>
      <c r="DB224">
        <f t="shared" si="51"/>
        <v>6.27</v>
      </c>
      <c r="DC224">
        <f t="shared" si="52"/>
        <v>0</v>
      </c>
      <c r="DD224" t="s">
        <v>3</v>
      </c>
      <c r="DE224" t="s">
        <v>3</v>
      </c>
      <c r="DF224">
        <f t="shared" si="43"/>
        <v>56.55</v>
      </c>
      <c r="DG224">
        <f t="shared" si="44"/>
        <v>0</v>
      </c>
      <c r="DH224">
        <f t="shared" si="45"/>
        <v>0</v>
      </c>
      <c r="DI224">
        <f t="shared" si="46"/>
        <v>0</v>
      </c>
      <c r="DJ224">
        <f>DF224</f>
        <v>56.55</v>
      </c>
      <c r="DK224">
        <v>0</v>
      </c>
      <c r="DL224" t="s">
        <v>3</v>
      </c>
      <c r="DM224">
        <v>0</v>
      </c>
      <c r="DN224" t="s">
        <v>3</v>
      </c>
      <c r="DO224">
        <v>0</v>
      </c>
    </row>
    <row r="225" spans="1:119" x14ac:dyDescent="0.2">
      <c r="A225">
        <f>ROW(Source!A348)</f>
        <v>348</v>
      </c>
      <c r="B225">
        <v>63640748</v>
      </c>
      <c r="C225">
        <v>63408619</v>
      </c>
      <c r="D225">
        <v>63430355</v>
      </c>
      <c r="E225">
        <v>1</v>
      </c>
      <c r="F225">
        <v>1</v>
      </c>
      <c r="G225">
        <v>16536011</v>
      </c>
      <c r="H225">
        <v>3</v>
      </c>
      <c r="I225" t="s">
        <v>322</v>
      </c>
      <c r="J225" t="s">
        <v>323</v>
      </c>
      <c r="K225" t="s">
        <v>324</v>
      </c>
      <c r="L225">
        <v>1346</v>
      </c>
      <c r="N225">
        <v>1009</v>
      </c>
      <c r="O225" t="s">
        <v>317</v>
      </c>
      <c r="P225" t="s">
        <v>317</v>
      </c>
      <c r="Q225">
        <v>1</v>
      </c>
      <c r="W225">
        <v>0</v>
      </c>
      <c r="X225">
        <v>2000218418</v>
      </c>
      <c r="Y225">
        <f t="shared" si="50"/>
        <v>0.15000000000000002</v>
      </c>
      <c r="AA225">
        <v>29.6</v>
      </c>
      <c r="AB225">
        <v>0</v>
      </c>
      <c r="AC225">
        <v>0</v>
      </c>
      <c r="AD225">
        <v>0</v>
      </c>
      <c r="AE225">
        <v>29.6</v>
      </c>
      <c r="AF225">
        <v>0</v>
      </c>
      <c r="AG225">
        <v>0</v>
      </c>
      <c r="AH225">
        <v>0</v>
      </c>
      <c r="AI225">
        <v>1</v>
      </c>
      <c r="AJ225">
        <v>1</v>
      </c>
      <c r="AK225">
        <v>1</v>
      </c>
      <c r="AL225">
        <v>1</v>
      </c>
      <c r="AM225">
        <v>-2</v>
      </c>
      <c r="AN225">
        <v>0</v>
      </c>
      <c r="AO225">
        <v>1</v>
      </c>
      <c r="AP225">
        <v>1</v>
      </c>
      <c r="AQ225">
        <v>0</v>
      </c>
      <c r="AR225">
        <v>0</v>
      </c>
      <c r="AS225" t="s">
        <v>3</v>
      </c>
      <c r="AT225">
        <v>0.05</v>
      </c>
      <c r="AU225" t="s">
        <v>27</v>
      </c>
      <c r="AV225">
        <v>0</v>
      </c>
      <c r="AW225">
        <v>2</v>
      </c>
      <c r="AX225">
        <v>63640985</v>
      </c>
      <c r="AY225">
        <v>1</v>
      </c>
      <c r="AZ225">
        <v>0</v>
      </c>
      <c r="BA225">
        <v>225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CV225">
        <v>0</v>
      </c>
      <c r="CW225">
        <v>0</v>
      </c>
      <c r="CX225">
        <f>ROUND(Y225*Source!I348,9)</f>
        <v>1.35</v>
      </c>
      <c r="CY225">
        <f>AA225</f>
        <v>29.6</v>
      </c>
      <c r="CZ225">
        <f>AE225</f>
        <v>29.6</v>
      </c>
      <c r="DA225">
        <f>AI225</f>
        <v>1</v>
      </c>
      <c r="DB225">
        <f t="shared" si="51"/>
        <v>4.4400000000000004</v>
      </c>
      <c r="DC225">
        <f t="shared" si="52"/>
        <v>0</v>
      </c>
      <c r="DD225" t="s">
        <v>3</v>
      </c>
      <c r="DE225" t="s">
        <v>3</v>
      </c>
      <c r="DF225">
        <f t="shared" si="43"/>
        <v>39.96</v>
      </c>
      <c r="DG225">
        <f t="shared" si="44"/>
        <v>0</v>
      </c>
      <c r="DH225">
        <f t="shared" si="45"/>
        <v>0</v>
      </c>
      <c r="DI225">
        <f t="shared" si="46"/>
        <v>0</v>
      </c>
      <c r="DJ225">
        <f>DF225</f>
        <v>39.96</v>
      </c>
      <c r="DK225">
        <v>0</v>
      </c>
      <c r="DL225" t="s">
        <v>3</v>
      </c>
      <c r="DM225">
        <v>0</v>
      </c>
      <c r="DN225" t="s">
        <v>3</v>
      </c>
      <c r="DO225">
        <v>0</v>
      </c>
    </row>
    <row r="226" spans="1:119" x14ac:dyDescent="0.2">
      <c r="A226">
        <f>ROW(Source!A349)</f>
        <v>349</v>
      </c>
      <c r="B226">
        <v>63640748</v>
      </c>
      <c r="C226">
        <v>63408620</v>
      </c>
      <c r="D226">
        <v>63426486</v>
      </c>
      <c r="E226">
        <v>16536011</v>
      </c>
      <c r="F226">
        <v>1</v>
      </c>
      <c r="G226">
        <v>16536011</v>
      </c>
      <c r="H226">
        <v>1</v>
      </c>
      <c r="I226" t="s">
        <v>311</v>
      </c>
      <c r="J226" t="s">
        <v>3</v>
      </c>
      <c r="K226" t="s">
        <v>312</v>
      </c>
      <c r="L226">
        <v>1191</v>
      </c>
      <c r="N226">
        <v>1013</v>
      </c>
      <c r="O226" t="s">
        <v>313</v>
      </c>
      <c r="P226" t="s">
        <v>313</v>
      </c>
      <c r="Q226">
        <v>1</v>
      </c>
      <c r="W226">
        <v>0</v>
      </c>
      <c r="X226">
        <v>476480486</v>
      </c>
      <c r="Y226">
        <f t="shared" si="50"/>
        <v>1.26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M226">
        <v>-2</v>
      </c>
      <c r="AN226">
        <v>0</v>
      </c>
      <c r="AO226">
        <v>1</v>
      </c>
      <c r="AP226">
        <v>1</v>
      </c>
      <c r="AQ226">
        <v>0</v>
      </c>
      <c r="AR226">
        <v>0</v>
      </c>
      <c r="AS226" t="s">
        <v>3</v>
      </c>
      <c r="AT226">
        <v>0.42</v>
      </c>
      <c r="AU226" t="s">
        <v>27</v>
      </c>
      <c r="AV226">
        <v>1</v>
      </c>
      <c r="AW226">
        <v>2</v>
      </c>
      <c r="AX226">
        <v>63640986</v>
      </c>
      <c r="AY226">
        <v>1</v>
      </c>
      <c r="AZ226">
        <v>0</v>
      </c>
      <c r="BA226">
        <v>226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U226">
        <f>ROUND(AT226*Source!I349*AH226*AL226,2)</f>
        <v>0</v>
      </c>
      <c r="CV226">
        <f>ROUND(Y226*Source!I349,9)</f>
        <v>10.08</v>
      </c>
      <c r="CW226">
        <v>0</v>
      </c>
      <c r="CX226">
        <f>ROUND(Y226*Source!I349,9)</f>
        <v>10.08</v>
      </c>
      <c r="CY226">
        <f>AD226</f>
        <v>0</v>
      </c>
      <c r="CZ226">
        <f>AH226</f>
        <v>0</v>
      </c>
      <c r="DA226">
        <f>AL226</f>
        <v>1</v>
      </c>
      <c r="DB226">
        <f t="shared" si="51"/>
        <v>0</v>
      </c>
      <c r="DC226">
        <f t="shared" si="52"/>
        <v>0</v>
      </c>
      <c r="DD226" t="s">
        <v>3</v>
      </c>
      <c r="DE226" t="s">
        <v>3</v>
      </c>
      <c r="DF226">
        <f t="shared" si="43"/>
        <v>0</v>
      </c>
      <c r="DG226">
        <f t="shared" si="44"/>
        <v>0</v>
      </c>
      <c r="DH226">
        <f t="shared" si="45"/>
        <v>0</v>
      </c>
      <c r="DI226">
        <f t="shared" si="46"/>
        <v>0</v>
      </c>
      <c r="DJ226">
        <f>DI226</f>
        <v>0</v>
      </c>
      <c r="DK226">
        <v>0</v>
      </c>
      <c r="DL226" t="s">
        <v>3</v>
      </c>
      <c r="DM226">
        <v>0</v>
      </c>
      <c r="DN226" t="s">
        <v>3</v>
      </c>
      <c r="DO226">
        <v>0</v>
      </c>
    </row>
    <row r="227" spans="1:119" x14ac:dyDescent="0.2">
      <c r="A227">
        <f>ROW(Source!A349)</f>
        <v>349</v>
      </c>
      <c r="B227">
        <v>63640748</v>
      </c>
      <c r="C227">
        <v>63408620</v>
      </c>
      <c r="D227">
        <v>63430306</v>
      </c>
      <c r="E227">
        <v>1</v>
      </c>
      <c r="F227">
        <v>1</v>
      </c>
      <c r="G227">
        <v>16536011</v>
      </c>
      <c r="H227">
        <v>3</v>
      </c>
      <c r="I227" t="s">
        <v>314</v>
      </c>
      <c r="J227" t="s">
        <v>315</v>
      </c>
      <c r="K227" t="s">
        <v>316</v>
      </c>
      <c r="L227">
        <v>1346</v>
      </c>
      <c r="N227">
        <v>1009</v>
      </c>
      <c r="O227" t="s">
        <v>317</v>
      </c>
      <c r="P227" t="s">
        <v>317</v>
      </c>
      <c r="Q227">
        <v>1</v>
      </c>
      <c r="W227">
        <v>0</v>
      </c>
      <c r="X227">
        <v>1476784195</v>
      </c>
      <c r="Y227">
        <f t="shared" si="50"/>
        <v>6.0000000000000001E-3</v>
      </c>
      <c r="AA227">
        <v>547.51</v>
      </c>
      <c r="AB227">
        <v>0</v>
      </c>
      <c r="AC227">
        <v>0</v>
      </c>
      <c r="AD227">
        <v>0</v>
      </c>
      <c r="AE227">
        <v>547.51</v>
      </c>
      <c r="AF227">
        <v>0</v>
      </c>
      <c r="AG227">
        <v>0</v>
      </c>
      <c r="AH227">
        <v>0</v>
      </c>
      <c r="AI227">
        <v>1</v>
      </c>
      <c r="AJ227">
        <v>1</v>
      </c>
      <c r="AK227">
        <v>1</v>
      </c>
      <c r="AL227">
        <v>1</v>
      </c>
      <c r="AM227">
        <v>-2</v>
      </c>
      <c r="AN227">
        <v>0</v>
      </c>
      <c r="AO227">
        <v>1</v>
      </c>
      <c r="AP227">
        <v>1</v>
      </c>
      <c r="AQ227">
        <v>0</v>
      </c>
      <c r="AR227">
        <v>0</v>
      </c>
      <c r="AS227" t="s">
        <v>3</v>
      </c>
      <c r="AT227">
        <v>2E-3</v>
      </c>
      <c r="AU227" t="s">
        <v>27</v>
      </c>
      <c r="AV227">
        <v>0</v>
      </c>
      <c r="AW227">
        <v>2</v>
      </c>
      <c r="AX227">
        <v>63640987</v>
      </c>
      <c r="AY227">
        <v>1</v>
      </c>
      <c r="AZ227">
        <v>0</v>
      </c>
      <c r="BA227">
        <v>227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V227">
        <v>0</v>
      </c>
      <c r="CW227">
        <v>0</v>
      </c>
      <c r="CX227">
        <f>ROUND(Y227*Source!I349,9)</f>
        <v>4.8000000000000001E-2</v>
      </c>
      <c r="CY227">
        <f>AA227</f>
        <v>547.51</v>
      </c>
      <c r="CZ227">
        <f>AE227</f>
        <v>547.51</v>
      </c>
      <c r="DA227">
        <f>AI227</f>
        <v>1</v>
      </c>
      <c r="DB227">
        <f t="shared" si="51"/>
        <v>3.3</v>
      </c>
      <c r="DC227">
        <f t="shared" si="52"/>
        <v>0</v>
      </c>
      <c r="DD227" t="s">
        <v>3</v>
      </c>
      <c r="DE227" t="s">
        <v>3</v>
      </c>
      <c r="DF227">
        <f t="shared" si="43"/>
        <v>26.28</v>
      </c>
      <c r="DG227">
        <f t="shared" si="44"/>
        <v>0</v>
      </c>
      <c r="DH227">
        <f t="shared" si="45"/>
        <v>0</v>
      </c>
      <c r="DI227">
        <f t="shared" si="46"/>
        <v>0</v>
      </c>
      <c r="DJ227">
        <f>DF227</f>
        <v>26.28</v>
      </c>
      <c r="DK227">
        <v>0</v>
      </c>
      <c r="DL227" t="s">
        <v>3</v>
      </c>
      <c r="DM227">
        <v>0</v>
      </c>
      <c r="DN227" t="s">
        <v>3</v>
      </c>
      <c r="DO227">
        <v>0</v>
      </c>
    </row>
    <row r="228" spans="1:119" x14ac:dyDescent="0.2">
      <c r="A228">
        <f>ROW(Source!A349)</f>
        <v>349</v>
      </c>
      <c r="B228">
        <v>63640748</v>
      </c>
      <c r="C228">
        <v>63408620</v>
      </c>
      <c r="D228">
        <v>63430350</v>
      </c>
      <c r="E228">
        <v>1</v>
      </c>
      <c r="F228">
        <v>1</v>
      </c>
      <c r="G228">
        <v>16536011</v>
      </c>
      <c r="H228">
        <v>3</v>
      </c>
      <c r="I228" t="s">
        <v>318</v>
      </c>
      <c r="J228" t="s">
        <v>319</v>
      </c>
      <c r="K228" t="s">
        <v>320</v>
      </c>
      <c r="L228">
        <v>1327</v>
      </c>
      <c r="N228">
        <v>1005</v>
      </c>
      <c r="O228" t="s">
        <v>321</v>
      </c>
      <c r="P228" t="s">
        <v>321</v>
      </c>
      <c r="Q228">
        <v>1</v>
      </c>
      <c r="W228">
        <v>0</v>
      </c>
      <c r="X228">
        <v>443123811</v>
      </c>
      <c r="Y228">
        <f t="shared" si="50"/>
        <v>1.4999999999999999E-2</v>
      </c>
      <c r="AA228">
        <v>41.89</v>
      </c>
      <c r="AB228">
        <v>0</v>
      </c>
      <c r="AC228">
        <v>0</v>
      </c>
      <c r="AD228">
        <v>0</v>
      </c>
      <c r="AE228">
        <v>41.89</v>
      </c>
      <c r="AF228">
        <v>0</v>
      </c>
      <c r="AG228">
        <v>0</v>
      </c>
      <c r="AH228">
        <v>0</v>
      </c>
      <c r="AI228">
        <v>1</v>
      </c>
      <c r="AJ228">
        <v>1</v>
      </c>
      <c r="AK228">
        <v>1</v>
      </c>
      <c r="AL228">
        <v>1</v>
      </c>
      <c r="AM228">
        <v>-2</v>
      </c>
      <c r="AN228">
        <v>0</v>
      </c>
      <c r="AO228">
        <v>1</v>
      </c>
      <c r="AP228">
        <v>1</v>
      </c>
      <c r="AQ228">
        <v>0</v>
      </c>
      <c r="AR228">
        <v>0</v>
      </c>
      <c r="AS228" t="s">
        <v>3</v>
      </c>
      <c r="AT228">
        <v>5.0000000000000001E-3</v>
      </c>
      <c r="AU228" t="s">
        <v>27</v>
      </c>
      <c r="AV228">
        <v>0</v>
      </c>
      <c r="AW228">
        <v>2</v>
      </c>
      <c r="AX228">
        <v>63640988</v>
      </c>
      <c r="AY228">
        <v>1</v>
      </c>
      <c r="AZ228">
        <v>0</v>
      </c>
      <c r="BA228">
        <v>228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V228">
        <v>0</v>
      </c>
      <c r="CW228">
        <v>0</v>
      </c>
      <c r="CX228">
        <f>ROUND(Y228*Source!I349,9)</f>
        <v>0.12</v>
      </c>
      <c r="CY228">
        <f>AA228</f>
        <v>41.89</v>
      </c>
      <c r="CZ228">
        <f>AE228</f>
        <v>41.89</v>
      </c>
      <c r="DA228">
        <f>AI228</f>
        <v>1</v>
      </c>
      <c r="DB228">
        <f t="shared" si="51"/>
        <v>0.63</v>
      </c>
      <c r="DC228">
        <f t="shared" si="52"/>
        <v>0</v>
      </c>
      <c r="DD228" t="s">
        <v>3</v>
      </c>
      <c r="DE228" t="s">
        <v>3</v>
      </c>
      <c r="DF228">
        <f t="shared" si="43"/>
        <v>5.03</v>
      </c>
      <c r="DG228">
        <f t="shared" si="44"/>
        <v>0</v>
      </c>
      <c r="DH228">
        <f t="shared" si="45"/>
        <v>0</v>
      </c>
      <c r="DI228">
        <f t="shared" si="46"/>
        <v>0</v>
      </c>
      <c r="DJ228">
        <f>DF228</f>
        <v>5.03</v>
      </c>
      <c r="DK228">
        <v>0</v>
      </c>
      <c r="DL228" t="s">
        <v>3</v>
      </c>
      <c r="DM228">
        <v>0</v>
      </c>
      <c r="DN228" t="s">
        <v>3</v>
      </c>
      <c r="DO228">
        <v>0</v>
      </c>
    </row>
    <row r="229" spans="1:119" x14ac:dyDescent="0.2">
      <c r="A229">
        <f>ROW(Source!A350)</f>
        <v>350</v>
      </c>
      <c r="B229">
        <v>63640748</v>
      </c>
      <c r="C229">
        <v>63408621</v>
      </c>
      <c r="D229">
        <v>63426486</v>
      </c>
      <c r="E229">
        <v>16536011</v>
      </c>
      <c r="F229">
        <v>1</v>
      </c>
      <c r="G229">
        <v>16536011</v>
      </c>
      <c r="H229">
        <v>1</v>
      </c>
      <c r="I229" t="s">
        <v>311</v>
      </c>
      <c r="J229" t="s">
        <v>3</v>
      </c>
      <c r="K229" t="s">
        <v>312</v>
      </c>
      <c r="L229">
        <v>1191</v>
      </c>
      <c r="N229">
        <v>1013</v>
      </c>
      <c r="O229" t="s">
        <v>313</v>
      </c>
      <c r="P229" t="s">
        <v>313</v>
      </c>
      <c r="Q229">
        <v>1</v>
      </c>
      <c r="W229">
        <v>0</v>
      </c>
      <c r="X229">
        <v>476480486</v>
      </c>
      <c r="Y229">
        <f t="shared" si="50"/>
        <v>1.08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1</v>
      </c>
      <c r="AJ229">
        <v>1</v>
      </c>
      <c r="AK229">
        <v>1</v>
      </c>
      <c r="AL229">
        <v>1</v>
      </c>
      <c r="AM229">
        <v>-2</v>
      </c>
      <c r="AN229">
        <v>0</v>
      </c>
      <c r="AO229">
        <v>1</v>
      </c>
      <c r="AP229">
        <v>1</v>
      </c>
      <c r="AQ229">
        <v>0</v>
      </c>
      <c r="AR229">
        <v>0</v>
      </c>
      <c r="AS229" t="s">
        <v>3</v>
      </c>
      <c r="AT229">
        <v>0.36</v>
      </c>
      <c r="AU229" t="s">
        <v>27</v>
      </c>
      <c r="AV229">
        <v>1</v>
      </c>
      <c r="AW229">
        <v>2</v>
      </c>
      <c r="AX229">
        <v>63640989</v>
      </c>
      <c r="AY229">
        <v>1</v>
      </c>
      <c r="AZ229">
        <v>0</v>
      </c>
      <c r="BA229">
        <v>229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U229">
        <f>ROUND(AT229*Source!I350*AH229*AL229,2)</f>
        <v>0</v>
      </c>
      <c r="CV229">
        <f>ROUND(Y229*Source!I350,9)</f>
        <v>8.64</v>
      </c>
      <c r="CW229">
        <v>0</v>
      </c>
      <c r="CX229">
        <f>ROUND(Y229*Source!I350,9)</f>
        <v>8.64</v>
      </c>
      <c r="CY229">
        <f>AD229</f>
        <v>0</v>
      </c>
      <c r="CZ229">
        <f>AH229</f>
        <v>0</v>
      </c>
      <c r="DA229">
        <f>AL229</f>
        <v>1</v>
      </c>
      <c r="DB229">
        <f t="shared" si="51"/>
        <v>0</v>
      </c>
      <c r="DC229">
        <f t="shared" si="52"/>
        <v>0</v>
      </c>
      <c r="DD229" t="s">
        <v>3</v>
      </c>
      <c r="DE229" t="s">
        <v>3</v>
      </c>
      <c r="DF229">
        <f t="shared" si="43"/>
        <v>0</v>
      </c>
      <c r="DG229">
        <f t="shared" si="44"/>
        <v>0</v>
      </c>
      <c r="DH229">
        <f t="shared" si="45"/>
        <v>0</v>
      </c>
      <c r="DI229">
        <f t="shared" si="46"/>
        <v>0</v>
      </c>
      <c r="DJ229">
        <f>DI229</f>
        <v>0</v>
      </c>
      <c r="DK229">
        <v>0</v>
      </c>
      <c r="DL229" t="s">
        <v>3</v>
      </c>
      <c r="DM229">
        <v>0</v>
      </c>
      <c r="DN229" t="s">
        <v>3</v>
      </c>
      <c r="DO229">
        <v>0</v>
      </c>
    </row>
    <row r="230" spans="1:119" x14ac:dyDescent="0.2">
      <c r="A230">
        <f>ROW(Source!A350)</f>
        <v>350</v>
      </c>
      <c r="B230">
        <v>63640748</v>
      </c>
      <c r="C230">
        <v>63408621</v>
      </c>
      <c r="D230">
        <v>63428422</v>
      </c>
      <c r="E230">
        <v>1</v>
      </c>
      <c r="F230">
        <v>1</v>
      </c>
      <c r="G230">
        <v>16536011</v>
      </c>
      <c r="H230">
        <v>2</v>
      </c>
      <c r="I230" t="s">
        <v>325</v>
      </c>
      <c r="J230" t="s">
        <v>326</v>
      </c>
      <c r="K230" t="s">
        <v>327</v>
      </c>
      <c r="L230">
        <v>1368</v>
      </c>
      <c r="N230">
        <v>1011</v>
      </c>
      <c r="O230" t="s">
        <v>328</v>
      </c>
      <c r="P230" t="s">
        <v>328</v>
      </c>
      <c r="Q230">
        <v>1</v>
      </c>
      <c r="W230">
        <v>0</v>
      </c>
      <c r="X230">
        <v>1070972692</v>
      </c>
      <c r="Y230">
        <f t="shared" si="50"/>
        <v>0.36</v>
      </c>
      <c r="AA230">
        <v>0</v>
      </c>
      <c r="AB230">
        <v>1378.32</v>
      </c>
      <c r="AC230">
        <v>830.66</v>
      </c>
      <c r="AD230">
        <v>0</v>
      </c>
      <c r="AE230">
        <v>0</v>
      </c>
      <c r="AF230">
        <v>1378.32</v>
      </c>
      <c r="AG230">
        <v>830.66</v>
      </c>
      <c r="AH230">
        <v>0</v>
      </c>
      <c r="AI230">
        <v>1</v>
      </c>
      <c r="AJ230">
        <v>1</v>
      </c>
      <c r="AK230">
        <v>1</v>
      </c>
      <c r="AL230">
        <v>1</v>
      </c>
      <c r="AM230">
        <v>-2</v>
      </c>
      <c r="AN230">
        <v>0</v>
      </c>
      <c r="AO230">
        <v>1</v>
      </c>
      <c r="AP230">
        <v>1</v>
      </c>
      <c r="AQ230">
        <v>0</v>
      </c>
      <c r="AR230">
        <v>0</v>
      </c>
      <c r="AS230" t="s">
        <v>3</v>
      </c>
      <c r="AT230">
        <v>0.12</v>
      </c>
      <c r="AU230" t="s">
        <v>27</v>
      </c>
      <c r="AV230">
        <v>0</v>
      </c>
      <c r="AW230">
        <v>2</v>
      </c>
      <c r="AX230">
        <v>63640990</v>
      </c>
      <c r="AY230">
        <v>1</v>
      </c>
      <c r="AZ230">
        <v>0</v>
      </c>
      <c r="BA230">
        <v>230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V230">
        <v>0</v>
      </c>
      <c r="CW230">
        <f>ROUND(Y230*Source!I350*DO230,9)</f>
        <v>0</v>
      </c>
      <c r="CX230">
        <f>ROUND(Y230*Source!I350,9)</f>
        <v>2.88</v>
      </c>
      <c r="CY230">
        <f>AB230</f>
        <v>1378.32</v>
      </c>
      <c r="CZ230">
        <f>AF230</f>
        <v>1378.32</v>
      </c>
      <c r="DA230">
        <f>AJ230</f>
        <v>1</v>
      </c>
      <c r="DB230">
        <f t="shared" si="51"/>
        <v>496.2</v>
      </c>
      <c r="DC230">
        <f t="shared" si="52"/>
        <v>299.04000000000002</v>
      </c>
      <c r="DD230" t="s">
        <v>3</v>
      </c>
      <c r="DE230" t="s">
        <v>3</v>
      </c>
      <c r="DF230">
        <f t="shared" si="43"/>
        <v>0</v>
      </c>
      <c r="DG230">
        <f t="shared" si="44"/>
        <v>3969.56</v>
      </c>
      <c r="DH230">
        <f t="shared" si="45"/>
        <v>2392.3000000000002</v>
      </c>
      <c r="DI230">
        <f t="shared" si="46"/>
        <v>0</v>
      </c>
      <c r="DJ230">
        <f>DG230</f>
        <v>3969.56</v>
      </c>
      <c r="DK230">
        <v>0</v>
      </c>
      <c r="DL230" t="s">
        <v>3</v>
      </c>
      <c r="DM230">
        <v>0</v>
      </c>
      <c r="DN230" t="s">
        <v>3</v>
      </c>
      <c r="DO230">
        <v>0</v>
      </c>
    </row>
    <row r="231" spans="1:119" x14ac:dyDescent="0.2">
      <c r="A231">
        <f>ROW(Source!A350)</f>
        <v>350</v>
      </c>
      <c r="B231">
        <v>63640748</v>
      </c>
      <c r="C231">
        <v>63408621</v>
      </c>
      <c r="D231">
        <v>63430305</v>
      </c>
      <c r="E231">
        <v>1</v>
      </c>
      <c r="F231">
        <v>1</v>
      </c>
      <c r="G231">
        <v>16536011</v>
      </c>
      <c r="H231">
        <v>3</v>
      </c>
      <c r="I231" t="s">
        <v>329</v>
      </c>
      <c r="J231" t="s">
        <v>330</v>
      </c>
      <c r="K231" t="s">
        <v>331</v>
      </c>
      <c r="L231">
        <v>1346</v>
      </c>
      <c r="N231">
        <v>1009</v>
      </c>
      <c r="O231" t="s">
        <v>317</v>
      </c>
      <c r="P231" t="s">
        <v>317</v>
      </c>
      <c r="Q231">
        <v>1</v>
      </c>
      <c r="W231">
        <v>0</v>
      </c>
      <c r="X231">
        <v>29555192</v>
      </c>
      <c r="Y231">
        <f t="shared" si="50"/>
        <v>1.5E-3</v>
      </c>
      <c r="AA231">
        <v>558.53</v>
      </c>
      <c r="AB231">
        <v>0</v>
      </c>
      <c r="AC231">
        <v>0</v>
      </c>
      <c r="AD231">
        <v>0</v>
      </c>
      <c r="AE231">
        <v>558.53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1</v>
      </c>
      <c r="AL231">
        <v>1</v>
      </c>
      <c r="AM231">
        <v>-2</v>
      </c>
      <c r="AN231">
        <v>0</v>
      </c>
      <c r="AO231">
        <v>1</v>
      </c>
      <c r="AP231">
        <v>1</v>
      </c>
      <c r="AQ231">
        <v>0</v>
      </c>
      <c r="AR231">
        <v>0</v>
      </c>
      <c r="AS231" t="s">
        <v>3</v>
      </c>
      <c r="AT231">
        <v>5.0000000000000001E-4</v>
      </c>
      <c r="AU231" t="s">
        <v>27</v>
      </c>
      <c r="AV231">
        <v>0</v>
      </c>
      <c r="AW231">
        <v>2</v>
      </c>
      <c r="AX231">
        <v>63640991</v>
      </c>
      <c r="AY231">
        <v>1</v>
      </c>
      <c r="AZ231">
        <v>0</v>
      </c>
      <c r="BA231">
        <v>231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V231">
        <v>0</v>
      </c>
      <c r="CW231">
        <v>0</v>
      </c>
      <c r="CX231">
        <f>ROUND(Y231*Source!I350,9)</f>
        <v>1.2E-2</v>
      </c>
      <c r="CY231">
        <f t="shared" ref="CY231:CY236" si="53">AA231</f>
        <v>558.53</v>
      </c>
      <c r="CZ231">
        <f t="shared" ref="CZ231:CZ236" si="54">AE231</f>
        <v>558.53</v>
      </c>
      <c r="DA231">
        <f t="shared" ref="DA231:DA236" si="55">AI231</f>
        <v>1</v>
      </c>
      <c r="DB231">
        <f t="shared" si="51"/>
        <v>0.84</v>
      </c>
      <c r="DC231">
        <f t="shared" si="52"/>
        <v>0</v>
      </c>
      <c r="DD231" t="s">
        <v>3</v>
      </c>
      <c r="DE231" t="s">
        <v>3</v>
      </c>
      <c r="DF231">
        <f t="shared" si="43"/>
        <v>6.7</v>
      </c>
      <c r="DG231">
        <f t="shared" si="44"/>
        <v>0</v>
      </c>
      <c r="DH231">
        <f t="shared" si="45"/>
        <v>0</v>
      </c>
      <c r="DI231">
        <f t="shared" si="46"/>
        <v>0</v>
      </c>
      <c r="DJ231">
        <f t="shared" ref="DJ231:DJ236" si="56">DF231</f>
        <v>6.7</v>
      </c>
      <c r="DK231">
        <v>0</v>
      </c>
      <c r="DL231" t="s">
        <v>3</v>
      </c>
      <c r="DM231">
        <v>0</v>
      </c>
      <c r="DN231" t="s">
        <v>3</v>
      </c>
      <c r="DO231">
        <v>0</v>
      </c>
    </row>
    <row r="232" spans="1:119" x14ac:dyDescent="0.2">
      <c r="A232">
        <f>ROW(Source!A350)</f>
        <v>350</v>
      </c>
      <c r="B232">
        <v>63640748</v>
      </c>
      <c r="C232">
        <v>63408621</v>
      </c>
      <c r="D232">
        <v>63430350</v>
      </c>
      <c r="E232">
        <v>1</v>
      </c>
      <c r="F232">
        <v>1</v>
      </c>
      <c r="G232">
        <v>16536011</v>
      </c>
      <c r="H232">
        <v>3</v>
      </c>
      <c r="I232" t="s">
        <v>318</v>
      </c>
      <c r="J232" t="s">
        <v>319</v>
      </c>
      <c r="K232" t="s">
        <v>320</v>
      </c>
      <c r="L232">
        <v>1327</v>
      </c>
      <c r="N232">
        <v>1005</v>
      </c>
      <c r="O232" t="s">
        <v>321</v>
      </c>
      <c r="P232" t="s">
        <v>321</v>
      </c>
      <c r="Q232">
        <v>1</v>
      </c>
      <c r="W232">
        <v>0</v>
      </c>
      <c r="X232">
        <v>443123811</v>
      </c>
      <c r="Y232">
        <f t="shared" si="50"/>
        <v>0.15000000000000002</v>
      </c>
      <c r="AA232">
        <v>41.89</v>
      </c>
      <c r="AB232">
        <v>0</v>
      </c>
      <c r="AC232">
        <v>0</v>
      </c>
      <c r="AD232">
        <v>0</v>
      </c>
      <c r="AE232">
        <v>41.89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  <c r="AL232">
        <v>1</v>
      </c>
      <c r="AM232">
        <v>-2</v>
      </c>
      <c r="AN232">
        <v>0</v>
      </c>
      <c r="AO232">
        <v>1</v>
      </c>
      <c r="AP232">
        <v>1</v>
      </c>
      <c r="AQ232">
        <v>0</v>
      </c>
      <c r="AR232">
        <v>0</v>
      </c>
      <c r="AS232" t="s">
        <v>3</v>
      </c>
      <c r="AT232">
        <v>0.05</v>
      </c>
      <c r="AU232" t="s">
        <v>27</v>
      </c>
      <c r="AV232">
        <v>0</v>
      </c>
      <c r="AW232">
        <v>2</v>
      </c>
      <c r="AX232">
        <v>63640992</v>
      </c>
      <c r="AY232">
        <v>1</v>
      </c>
      <c r="AZ232">
        <v>0</v>
      </c>
      <c r="BA232">
        <v>232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V232">
        <v>0</v>
      </c>
      <c r="CW232">
        <v>0</v>
      </c>
      <c r="CX232">
        <f>ROUND(Y232*Source!I350,9)</f>
        <v>1.2</v>
      </c>
      <c r="CY232">
        <f t="shared" si="53"/>
        <v>41.89</v>
      </c>
      <c r="CZ232">
        <f t="shared" si="54"/>
        <v>41.89</v>
      </c>
      <c r="DA232">
        <f t="shared" si="55"/>
        <v>1</v>
      </c>
      <c r="DB232">
        <f t="shared" si="51"/>
        <v>6.27</v>
      </c>
      <c r="DC232">
        <f t="shared" si="52"/>
        <v>0</v>
      </c>
      <c r="DD232" t="s">
        <v>3</v>
      </c>
      <c r="DE232" t="s">
        <v>3</v>
      </c>
      <c r="DF232">
        <f t="shared" si="43"/>
        <v>50.27</v>
      </c>
      <c r="DG232">
        <f t="shared" si="44"/>
        <v>0</v>
      </c>
      <c r="DH232">
        <f t="shared" si="45"/>
        <v>0</v>
      </c>
      <c r="DI232">
        <f t="shared" si="46"/>
        <v>0</v>
      </c>
      <c r="DJ232">
        <f t="shared" si="56"/>
        <v>50.27</v>
      </c>
      <c r="DK232">
        <v>0</v>
      </c>
      <c r="DL232" t="s">
        <v>3</v>
      </c>
      <c r="DM232">
        <v>0</v>
      </c>
      <c r="DN232" t="s">
        <v>3</v>
      </c>
      <c r="DO232">
        <v>0</v>
      </c>
    </row>
    <row r="233" spans="1:119" x14ac:dyDescent="0.2">
      <c r="A233">
        <f>ROW(Source!A350)</f>
        <v>350</v>
      </c>
      <c r="B233">
        <v>63640748</v>
      </c>
      <c r="C233">
        <v>63408621</v>
      </c>
      <c r="D233">
        <v>63430355</v>
      </c>
      <c r="E233">
        <v>1</v>
      </c>
      <c r="F233">
        <v>1</v>
      </c>
      <c r="G233">
        <v>16536011</v>
      </c>
      <c r="H233">
        <v>3</v>
      </c>
      <c r="I233" t="s">
        <v>322</v>
      </c>
      <c r="J233" t="s">
        <v>323</v>
      </c>
      <c r="K233" t="s">
        <v>324</v>
      </c>
      <c r="L233">
        <v>1346</v>
      </c>
      <c r="N233">
        <v>1009</v>
      </c>
      <c r="O233" t="s">
        <v>317</v>
      </c>
      <c r="P233" t="s">
        <v>317</v>
      </c>
      <c r="Q233">
        <v>1</v>
      </c>
      <c r="W233">
        <v>0</v>
      </c>
      <c r="X233">
        <v>2000218418</v>
      </c>
      <c r="Y233">
        <f t="shared" si="50"/>
        <v>4.4999999999999998E-2</v>
      </c>
      <c r="AA233">
        <v>29.6</v>
      </c>
      <c r="AB233">
        <v>0</v>
      </c>
      <c r="AC233">
        <v>0</v>
      </c>
      <c r="AD233">
        <v>0</v>
      </c>
      <c r="AE233">
        <v>29.6</v>
      </c>
      <c r="AF233">
        <v>0</v>
      </c>
      <c r="AG233">
        <v>0</v>
      </c>
      <c r="AH233">
        <v>0</v>
      </c>
      <c r="AI233">
        <v>1</v>
      </c>
      <c r="AJ233">
        <v>1</v>
      </c>
      <c r="AK233">
        <v>1</v>
      </c>
      <c r="AL233">
        <v>1</v>
      </c>
      <c r="AM233">
        <v>-2</v>
      </c>
      <c r="AN233">
        <v>0</v>
      </c>
      <c r="AO233">
        <v>1</v>
      </c>
      <c r="AP233">
        <v>1</v>
      </c>
      <c r="AQ233">
        <v>0</v>
      </c>
      <c r="AR233">
        <v>0</v>
      </c>
      <c r="AS233" t="s">
        <v>3</v>
      </c>
      <c r="AT233">
        <v>1.4999999999999999E-2</v>
      </c>
      <c r="AU233" t="s">
        <v>27</v>
      </c>
      <c r="AV233">
        <v>0</v>
      </c>
      <c r="AW233">
        <v>2</v>
      </c>
      <c r="AX233">
        <v>63640993</v>
      </c>
      <c r="AY233">
        <v>1</v>
      </c>
      <c r="AZ233">
        <v>0</v>
      </c>
      <c r="BA233">
        <v>233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V233">
        <v>0</v>
      </c>
      <c r="CW233">
        <v>0</v>
      </c>
      <c r="CX233">
        <f>ROUND(Y233*Source!I350,9)</f>
        <v>0.36</v>
      </c>
      <c r="CY233">
        <f t="shared" si="53"/>
        <v>29.6</v>
      </c>
      <c r="CZ233">
        <f t="shared" si="54"/>
        <v>29.6</v>
      </c>
      <c r="DA233">
        <f t="shared" si="55"/>
        <v>1</v>
      </c>
      <c r="DB233">
        <f t="shared" si="51"/>
        <v>1.32</v>
      </c>
      <c r="DC233">
        <f t="shared" si="52"/>
        <v>0</v>
      </c>
      <c r="DD233" t="s">
        <v>3</v>
      </c>
      <c r="DE233" t="s">
        <v>3</v>
      </c>
      <c r="DF233">
        <f t="shared" si="43"/>
        <v>10.66</v>
      </c>
      <c r="DG233">
        <f t="shared" si="44"/>
        <v>0</v>
      </c>
      <c r="DH233">
        <f t="shared" si="45"/>
        <v>0</v>
      </c>
      <c r="DI233">
        <f t="shared" si="46"/>
        <v>0</v>
      </c>
      <c r="DJ233">
        <f t="shared" si="56"/>
        <v>10.66</v>
      </c>
      <c r="DK233">
        <v>0</v>
      </c>
      <c r="DL233" t="s">
        <v>3</v>
      </c>
      <c r="DM233">
        <v>0</v>
      </c>
      <c r="DN233" t="s">
        <v>3</v>
      </c>
      <c r="DO233">
        <v>0</v>
      </c>
    </row>
    <row r="234" spans="1:119" x14ac:dyDescent="0.2">
      <c r="A234">
        <f>ROW(Source!A350)</f>
        <v>350</v>
      </c>
      <c r="B234">
        <v>63640748</v>
      </c>
      <c r="C234">
        <v>63408621</v>
      </c>
      <c r="D234">
        <v>63430913</v>
      </c>
      <c r="E234">
        <v>1</v>
      </c>
      <c r="F234">
        <v>1</v>
      </c>
      <c r="G234">
        <v>16536011</v>
      </c>
      <c r="H234">
        <v>3</v>
      </c>
      <c r="I234" t="s">
        <v>332</v>
      </c>
      <c r="J234" t="s">
        <v>333</v>
      </c>
      <c r="K234" t="s">
        <v>334</v>
      </c>
      <c r="L234">
        <v>1327</v>
      </c>
      <c r="N234">
        <v>1005</v>
      </c>
      <c r="O234" t="s">
        <v>321</v>
      </c>
      <c r="P234" t="s">
        <v>321</v>
      </c>
      <c r="Q234">
        <v>1</v>
      </c>
      <c r="W234">
        <v>0</v>
      </c>
      <c r="X234">
        <v>-703853054</v>
      </c>
      <c r="Y234">
        <f t="shared" si="50"/>
        <v>0.03</v>
      </c>
      <c r="AA234">
        <v>215.37</v>
      </c>
      <c r="AB234">
        <v>0</v>
      </c>
      <c r="AC234">
        <v>0</v>
      </c>
      <c r="AD234">
        <v>0</v>
      </c>
      <c r="AE234">
        <v>215.37</v>
      </c>
      <c r="AF234">
        <v>0</v>
      </c>
      <c r="AG234">
        <v>0</v>
      </c>
      <c r="AH234">
        <v>0</v>
      </c>
      <c r="AI234">
        <v>1</v>
      </c>
      <c r="AJ234">
        <v>1</v>
      </c>
      <c r="AK234">
        <v>1</v>
      </c>
      <c r="AL234">
        <v>1</v>
      </c>
      <c r="AM234">
        <v>-2</v>
      </c>
      <c r="AN234">
        <v>0</v>
      </c>
      <c r="AO234">
        <v>1</v>
      </c>
      <c r="AP234">
        <v>1</v>
      </c>
      <c r="AQ234">
        <v>0</v>
      </c>
      <c r="AR234">
        <v>0</v>
      </c>
      <c r="AS234" t="s">
        <v>3</v>
      </c>
      <c r="AT234">
        <v>0.01</v>
      </c>
      <c r="AU234" t="s">
        <v>27</v>
      </c>
      <c r="AV234">
        <v>0</v>
      </c>
      <c r="AW234">
        <v>2</v>
      </c>
      <c r="AX234">
        <v>63640994</v>
      </c>
      <c r="AY234">
        <v>1</v>
      </c>
      <c r="AZ234">
        <v>0</v>
      </c>
      <c r="BA234">
        <v>234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V234">
        <v>0</v>
      </c>
      <c r="CW234">
        <v>0</v>
      </c>
      <c r="CX234">
        <f>ROUND(Y234*Source!I350,9)</f>
        <v>0.24</v>
      </c>
      <c r="CY234">
        <f t="shared" si="53"/>
        <v>215.37</v>
      </c>
      <c r="CZ234">
        <f t="shared" si="54"/>
        <v>215.37</v>
      </c>
      <c r="DA234">
        <f t="shared" si="55"/>
        <v>1</v>
      </c>
      <c r="DB234">
        <f t="shared" si="51"/>
        <v>6.45</v>
      </c>
      <c r="DC234">
        <f t="shared" si="52"/>
        <v>0</v>
      </c>
      <c r="DD234" t="s">
        <v>3</v>
      </c>
      <c r="DE234" t="s">
        <v>3</v>
      </c>
      <c r="DF234">
        <f t="shared" si="43"/>
        <v>51.69</v>
      </c>
      <c r="DG234">
        <f t="shared" si="44"/>
        <v>0</v>
      </c>
      <c r="DH234">
        <f t="shared" si="45"/>
        <v>0</v>
      </c>
      <c r="DI234">
        <f t="shared" si="46"/>
        <v>0</v>
      </c>
      <c r="DJ234">
        <f t="shared" si="56"/>
        <v>51.69</v>
      </c>
      <c r="DK234">
        <v>0</v>
      </c>
      <c r="DL234" t="s">
        <v>3</v>
      </c>
      <c r="DM234">
        <v>0</v>
      </c>
      <c r="DN234" t="s">
        <v>3</v>
      </c>
      <c r="DO234">
        <v>0</v>
      </c>
    </row>
    <row r="235" spans="1:119" x14ac:dyDescent="0.2">
      <c r="A235">
        <f>ROW(Source!A350)</f>
        <v>350</v>
      </c>
      <c r="B235">
        <v>63640748</v>
      </c>
      <c r="C235">
        <v>63408621</v>
      </c>
      <c r="D235">
        <v>63426523</v>
      </c>
      <c r="E235">
        <v>16536011</v>
      </c>
      <c r="F235">
        <v>1</v>
      </c>
      <c r="G235">
        <v>16536011</v>
      </c>
      <c r="H235">
        <v>3</v>
      </c>
      <c r="I235" t="s">
        <v>335</v>
      </c>
      <c r="J235" t="s">
        <v>3</v>
      </c>
      <c r="K235" t="s">
        <v>336</v>
      </c>
      <c r="L235">
        <v>1346</v>
      </c>
      <c r="N235">
        <v>1009</v>
      </c>
      <c r="O235" t="s">
        <v>317</v>
      </c>
      <c r="P235" t="s">
        <v>317</v>
      </c>
      <c r="Q235">
        <v>1</v>
      </c>
      <c r="W235">
        <v>0</v>
      </c>
      <c r="X235">
        <v>1599042641</v>
      </c>
      <c r="Y235">
        <f t="shared" si="50"/>
        <v>0.11399999999999999</v>
      </c>
      <c r="AA235">
        <v>78.28</v>
      </c>
      <c r="AB235">
        <v>0</v>
      </c>
      <c r="AC235">
        <v>0</v>
      </c>
      <c r="AD235">
        <v>0</v>
      </c>
      <c r="AE235">
        <v>78.280069999999995</v>
      </c>
      <c r="AF235">
        <v>0</v>
      </c>
      <c r="AG235">
        <v>0</v>
      </c>
      <c r="AH235">
        <v>0</v>
      </c>
      <c r="AI235">
        <v>1</v>
      </c>
      <c r="AJ235">
        <v>1</v>
      </c>
      <c r="AK235">
        <v>1</v>
      </c>
      <c r="AL235">
        <v>1</v>
      </c>
      <c r="AM235">
        <v>-2</v>
      </c>
      <c r="AN235">
        <v>0</v>
      </c>
      <c r="AO235">
        <v>1</v>
      </c>
      <c r="AP235">
        <v>1</v>
      </c>
      <c r="AQ235">
        <v>0</v>
      </c>
      <c r="AR235">
        <v>0</v>
      </c>
      <c r="AS235" t="s">
        <v>3</v>
      </c>
      <c r="AT235">
        <v>3.7999999999999999E-2</v>
      </c>
      <c r="AU235" t="s">
        <v>27</v>
      </c>
      <c r="AV235">
        <v>0</v>
      </c>
      <c r="AW235">
        <v>2</v>
      </c>
      <c r="AX235">
        <v>63640996</v>
      </c>
      <c r="AY235">
        <v>1</v>
      </c>
      <c r="AZ235">
        <v>0</v>
      </c>
      <c r="BA235">
        <v>235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V235">
        <v>0</v>
      </c>
      <c r="CW235">
        <v>0</v>
      </c>
      <c r="CX235">
        <f>ROUND(Y235*Source!I350,9)</f>
        <v>0.91200000000000003</v>
      </c>
      <c r="CY235">
        <f t="shared" si="53"/>
        <v>78.28</v>
      </c>
      <c r="CZ235">
        <f t="shared" si="54"/>
        <v>78.280069999999995</v>
      </c>
      <c r="DA235">
        <f t="shared" si="55"/>
        <v>1</v>
      </c>
      <c r="DB235">
        <f t="shared" si="51"/>
        <v>8.91</v>
      </c>
      <c r="DC235">
        <f t="shared" si="52"/>
        <v>0</v>
      </c>
      <c r="DD235" t="s">
        <v>3</v>
      </c>
      <c r="DE235" t="s">
        <v>3</v>
      </c>
      <c r="DF235">
        <f t="shared" si="43"/>
        <v>71.39</v>
      </c>
      <c r="DG235">
        <f t="shared" si="44"/>
        <v>0</v>
      </c>
      <c r="DH235">
        <f t="shared" si="45"/>
        <v>0</v>
      </c>
      <c r="DI235">
        <f t="shared" si="46"/>
        <v>0</v>
      </c>
      <c r="DJ235">
        <f t="shared" si="56"/>
        <v>71.39</v>
      </c>
      <c r="DK235">
        <v>0</v>
      </c>
      <c r="DL235" t="s">
        <v>3</v>
      </c>
      <c r="DM235">
        <v>0</v>
      </c>
      <c r="DN235" t="s">
        <v>3</v>
      </c>
      <c r="DO235">
        <v>0</v>
      </c>
    </row>
    <row r="236" spans="1:119" x14ac:dyDescent="0.2">
      <c r="A236">
        <f>ROW(Source!A350)</f>
        <v>350</v>
      </c>
      <c r="B236">
        <v>63640748</v>
      </c>
      <c r="C236">
        <v>63408621</v>
      </c>
      <c r="D236">
        <v>63429059</v>
      </c>
      <c r="E236">
        <v>1</v>
      </c>
      <c r="F236">
        <v>1</v>
      </c>
      <c r="G236">
        <v>16536011</v>
      </c>
      <c r="H236">
        <v>3</v>
      </c>
      <c r="I236" t="s">
        <v>337</v>
      </c>
      <c r="J236" t="s">
        <v>338</v>
      </c>
      <c r="K236" t="s">
        <v>339</v>
      </c>
      <c r="L236">
        <v>1346</v>
      </c>
      <c r="N236">
        <v>1009</v>
      </c>
      <c r="O236" t="s">
        <v>317</v>
      </c>
      <c r="P236" t="s">
        <v>317</v>
      </c>
      <c r="Q236">
        <v>1</v>
      </c>
      <c r="W236">
        <v>0</v>
      </c>
      <c r="X236">
        <v>-233049882</v>
      </c>
      <c r="Y236">
        <f t="shared" si="50"/>
        <v>3.9E-2</v>
      </c>
      <c r="AA236">
        <v>118.96</v>
      </c>
      <c r="AB236">
        <v>0</v>
      </c>
      <c r="AC236">
        <v>0</v>
      </c>
      <c r="AD236">
        <v>0</v>
      </c>
      <c r="AE236">
        <v>118.96</v>
      </c>
      <c r="AF236">
        <v>0</v>
      </c>
      <c r="AG236">
        <v>0</v>
      </c>
      <c r="AH236">
        <v>0</v>
      </c>
      <c r="AI236">
        <v>1</v>
      </c>
      <c r="AJ236">
        <v>1</v>
      </c>
      <c r="AK236">
        <v>1</v>
      </c>
      <c r="AL236">
        <v>1</v>
      </c>
      <c r="AM236">
        <v>-2</v>
      </c>
      <c r="AN236">
        <v>0</v>
      </c>
      <c r="AO236">
        <v>1</v>
      </c>
      <c r="AP236">
        <v>1</v>
      </c>
      <c r="AQ236">
        <v>0</v>
      </c>
      <c r="AR236">
        <v>0</v>
      </c>
      <c r="AS236" t="s">
        <v>3</v>
      </c>
      <c r="AT236">
        <v>1.2999999999999999E-2</v>
      </c>
      <c r="AU236" t="s">
        <v>27</v>
      </c>
      <c r="AV236">
        <v>0</v>
      </c>
      <c r="AW236">
        <v>2</v>
      </c>
      <c r="AX236">
        <v>63640995</v>
      </c>
      <c r="AY236">
        <v>1</v>
      </c>
      <c r="AZ236">
        <v>0</v>
      </c>
      <c r="BA236">
        <v>236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V236">
        <v>0</v>
      </c>
      <c r="CW236">
        <v>0</v>
      </c>
      <c r="CX236">
        <f>ROUND(Y236*Source!I350,9)</f>
        <v>0.312</v>
      </c>
      <c r="CY236">
        <f t="shared" si="53"/>
        <v>118.96</v>
      </c>
      <c r="CZ236">
        <f t="shared" si="54"/>
        <v>118.96</v>
      </c>
      <c r="DA236">
        <f t="shared" si="55"/>
        <v>1</v>
      </c>
      <c r="DB236">
        <f t="shared" si="51"/>
        <v>4.6500000000000004</v>
      </c>
      <c r="DC236">
        <f t="shared" si="52"/>
        <v>0</v>
      </c>
      <c r="DD236" t="s">
        <v>3</v>
      </c>
      <c r="DE236" t="s">
        <v>3</v>
      </c>
      <c r="DF236">
        <f t="shared" si="43"/>
        <v>37.119999999999997</v>
      </c>
      <c r="DG236">
        <f t="shared" si="44"/>
        <v>0</v>
      </c>
      <c r="DH236">
        <f t="shared" si="45"/>
        <v>0</v>
      </c>
      <c r="DI236">
        <f t="shared" si="46"/>
        <v>0</v>
      </c>
      <c r="DJ236">
        <f t="shared" si="56"/>
        <v>37.119999999999997</v>
      </c>
      <c r="DK236">
        <v>0</v>
      </c>
      <c r="DL236" t="s">
        <v>3</v>
      </c>
      <c r="DM236">
        <v>0</v>
      </c>
      <c r="DN236" t="s">
        <v>3</v>
      </c>
      <c r="DO236">
        <v>0</v>
      </c>
    </row>
    <row r="237" spans="1:119" x14ac:dyDescent="0.2">
      <c r="A237">
        <f>ROW(Source!A351)</f>
        <v>351</v>
      </c>
      <c r="B237">
        <v>63640748</v>
      </c>
      <c r="C237">
        <v>63408622</v>
      </c>
      <c r="D237">
        <v>63426486</v>
      </c>
      <c r="E237">
        <v>16536011</v>
      </c>
      <c r="F237">
        <v>1</v>
      </c>
      <c r="G237">
        <v>16536011</v>
      </c>
      <c r="H237">
        <v>1</v>
      </c>
      <c r="I237" t="s">
        <v>311</v>
      </c>
      <c r="J237" t="s">
        <v>3</v>
      </c>
      <c r="K237" t="s">
        <v>312</v>
      </c>
      <c r="L237">
        <v>1191</v>
      </c>
      <c r="N237">
        <v>1013</v>
      </c>
      <c r="O237" t="s">
        <v>313</v>
      </c>
      <c r="P237" t="s">
        <v>313</v>
      </c>
      <c r="Q237">
        <v>1</v>
      </c>
      <c r="W237">
        <v>0</v>
      </c>
      <c r="X237">
        <v>476480486</v>
      </c>
      <c r="Y237">
        <f t="shared" si="50"/>
        <v>1.29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1</v>
      </c>
      <c r="AJ237">
        <v>1</v>
      </c>
      <c r="AK237">
        <v>1</v>
      </c>
      <c r="AL237">
        <v>1</v>
      </c>
      <c r="AM237">
        <v>-2</v>
      </c>
      <c r="AN237">
        <v>0</v>
      </c>
      <c r="AO237">
        <v>1</v>
      </c>
      <c r="AP237">
        <v>1</v>
      </c>
      <c r="AQ237">
        <v>0</v>
      </c>
      <c r="AR237">
        <v>0</v>
      </c>
      <c r="AS237" t="s">
        <v>3</v>
      </c>
      <c r="AT237">
        <v>0.43</v>
      </c>
      <c r="AU237" t="s">
        <v>27</v>
      </c>
      <c r="AV237">
        <v>1</v>
      </c>
      <c r="AW237">
        <v>2</v>
      </c>
      <c r="AX237">
        <v>63640997</v>
      </c>
      <c r="AY237">
        <v>1</v>
      </c>
      <c r="AZ237">
        <v>0</v>
      </c>
      <c r="BA237">
        <v>237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U237">
        <f>ROUND(AT237*Source!I351*AH237*AL237,2)</f>
        <v>0</v>
      </c>
      <c r="CV237">
        <f>ROUND(Y237*Source!I351,9)</f>
        <v>30.96</v>
      </c>
      <c r="CW237">
        <v>0</v>
      </c>
      <c r="CX237">
        <f>ROUND(Y237*Source!I351,9)</f>
        <v>30.96</v>
      </c>
      <c r="CY237">
        <f>AD237</f>
        <v>0</v>
      </c>
      <c r="CZ237">
        <f>AH237</f>
        <v>0</v>
      </c>
      <c r="DA237">
        <f>AL237</f>
        <v>1</v>
      </c>
      <c r="DB237">
        <f t="shared" si="51"/>
        <v>0</v>
      </c>
      <c r="DC237">
        <f t="shared" si="52"/>
        <v>0</v>
      </c>
      <c r="DD237" t="s">
        <v>3</v>
      </c>
      <c r="DE237" t="s">
        <v>3</v>
      </c>
      <c r="DF237">
        <f t="shared" si="43"/>
        <v>0</v>
      </c>
      <c r="DG237">
        <f t="shared" si="44"/>
        <v>0</v>
      </c>
      <c r="DH237">
        <f t="shared" si="45"/>
        <v>0</v>
      </c>
      <c r="DI237">
        <f t="shared" si="46"/>
        <v>0</v>
      </c>
      <c r="DJ237">
        <f>DI237</f>
        <v>0</v>
      </c>
      <c r="DK237">
        <v>0</v>
      </c>
      <c r="DL237" t="s">
        <v>3</v>
      </c>
      <c r="DM237">
        <v>0</v>
      </c>
      <c r="DN237" t="s">
        <v>3</v>
      </c>
      <c r="DO237">
        <v>0</v>
      </c>
    </row>
    <row r="238" spans="1:119" x14ac:dyDescent="0.2">
      <c r="A238">
        <f>ROW(Source!A351)</f>
        <v>351</v>
      </c>
      <c r="B238">
        <v>63640748</v>
      </c>
      <c r="C238">
        <v>63408622</v>
      </c>
      <c r="D238">
        <v>63428422</v>
      </c>
      <c r="E238">
        <v>1</v>
      </c>
      <c r="F238">
        <v>1</v>
      </c>
      <c r="G238">
        <v>16536011</v>
      </c>
      <c r="H238">
        <v>2</v>
      </c>
      <c r="I238" t="s">
        <v>325</v>
      </c>
      <c r="J238" t="s">
        <v>326</v>
      </c>
      <c r="K238" t="s">
        <v>327</v>
      </c>
      <c r="L238">
        <v>1368</v>
      </c>
      <c r="N238">
        <v>1011</v>
      </c>
      <c r="O238" t="s">
        <v>328</v>
      </c>
      <c r="P238" t="s">
        <v>328</v>
      </c>
      <c r="Q238">
        <v>1</v>
      </c>
      <c r="W238">
        <v>0</v>
      </c>
      <c r="X238">
        <v>1070972692</v>
      </c>
      <c r="Y238">
        <f t="shared" si="50"/>
        <v>0.39</v>
      </c>
      <c r="AA238">
        <v>0</v>
      </c>
      <c r="AB238">
        <v>1378.32</v>
      </c>
      <c r="AC238">
        <v>830.66</v>
      </c>
      <c r="AD238">
        <v>0</v>
      </c>
      <c r="AE238">
        <v>0</v>
      </c>
      <c r="AF238">
        <v>1378.32</v>
      </c>
      <c r="AG238">
        <v>830.66</v>
      </c>
      <c r="AH238">
        <v>0</v>
      </c>
      <c r="AI238">
        <v>1</v>
      </c>
      <c r="AJ238">
        <v>1</v>
      </c>
      <c r="AK238">
        <v>1</v>
      </c>
      <c r="AL238">
        <v>1</v>
      </c>
      <c r="AM238">
        <v>-2</v>
      </c>
      <c r="AN238">
        <v>0</v>
      </c>
      <c r="AO238">
        <v>1</v>
      </c>
      <c r="AP238">
        <v>1</v>
      </c>
      <c r="AQ238">
        <v>0</v>
      </c>
      <c r="AR238">
        <v>0</v>
      </c>
      <c r="AS238" t="s">
        <v>3</v>
      </c>
      <c r="AT238">
        <v>0.13</v>
      </c>
      <c r="AU238" t="s">
        <v>27</v>
      </c>
      <c r="AV238">
        <v>0</v>
      </c>
      <c r="AW238">
        <v>2</v>
      </c>
      <c r="AX238">
        <v>63640998</v>
      </c>
      <c r="AY238">
        <v>1</v>
      </c>
      <c r="AZ238">
        <v>0</v>
      </c>
      <c r="BA238">
        <v>238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V238">
        <v>0</v>
      </c>
      <c r="CW238">
        <f>ROUND(Y238*Source!I351*DO238,9)</f>
        <v>0</v>
      </c>
      <c r="CX238">
        <f>ROUND(Y238*Source!I351,9)</f>
        <v>9.36</v>
      </c>
      <c r="CY238">
        <f>AB238</f>
        <v>1378.32</v>
      </c>
      <c r="CZ238">
        <f>AF238</f>
        <v>1378.32</v>
      </c>
      <c r="DA238">
        <f>AJ238</f>
        <v>1</v>
      </c>
      <c r="DB238">
        <f t="shared" si="51"/>
        <v>537.54</v>
      </c>
      <c r="DC238">
        <f t="shared" si="52"/>
        <v>323.97000000000003</v>
      </c>
      <c r="DD238" t="s">
        <v>3</v>
      </c>
      <c r="DE238" t="s">
        <v>3</v>
      </c>
      <c r="DF238">
        <f t="shared" si="43"/>
        <v>0</v>
      </c>
      <c r="DG238">
        <f t="shared" si="44"/>
        <v>12901.08</v>
      </c>
      <c r="DH238">
        <f t="shared" si="45"/>
        <v>7774.98</v>
      </c>
      <c r="DI238">
        <f t="shared" si="46"/>
        <v>0</v>
      </c>
      <c r="DJ238">
        <f>DG238</f>
        <v>12901.08</v>
      </c>
      <c r="DK238">
        <v>0</v>
      </c>
      <c r="DL238" t="s">
        <v>3</v>
      </c>
      <c r="DM238">
        <v>0</v>
      </c>
      <c r="DN238" t="s">
        <v>3</v>
      </c>
      <c r="DO238">
        <v>0</v>
      </c>
    </row>
    <row r="239" spans="1:119" x14ac:dyDescent="0.2">
      <c r="A239">
        <f>ROW(Source!A351)</f>
        <v>351</v>
      </c>
      <c r="B239">
        <v>63640748</v>
      </c>
      <c r="C239">
        <v>63408622</v>
      </c>
      <c r="D239">
        <v>63430305</v>
      </c>
      <c r="E239">
        <v>1</v>
      </c>
      <c r="F239">
        <v>1</v>
      </c>
      <c r="G239">
        <v>16536011</v>
      </c>
      <c r="H239">
        <v>3</v>
      </c>
      <c r="I239" t="s">
        <v>329</v>
      </c>
      <c r="J239" t="s">
        <v>330</v>
      </c>
      <c r="K239" t="s">
        <v>331</v>
      </c>
      <c r="L239">
        <v>1346</v>
      </c>
      <c r="N239">
        <v>1009</v>
      </c>
      <c r="O239" t="s">
        <v>317</v>
      </c>
      <c r="P239" t="s">
        <v>317</v>
      </c>
      <c r="Q239">
        <v>1</v>
      </c>
      <c r="W239">
        <v>0</v>
      </c>
      <c r="X239">
        <v>29555192</v>
      </c>
      <c r="Y239">
        <f t="shared" si="50"/>
        <v>1.5E-3</v>
      </c>
      <c r="AA239">
        <v>558.53</v>
      </c>
      <c r="AB239">
        <v>0</v>
      </c>
      <c r="AC239">
        <v>0</v>
      </c>
      <c r="AD239">
        <v>0</v>
      </c>
      <c r="AE239">
        <v>558.53</v>
      </c>
      <c r="AF239">
        <v>0</v>
      </c>
      <c r="AG239">
        <v>0</v>
      </c>
      <c r="AH239">
        <v>0</v>
      </c>
      <c r="AI239">
        <v>1</v>
      </c>
      <c r="AJ239">
        <v>1</v>
      </c>
      <c r="AK239">
        <v>1</v>
      </c>
      <c r="AL239">
        <v>1</v>
      </c>
      <c r="AM239">
        <v>-2</v>
      </c>
      <c r="AN239">
        <v>0</v>
      </c>
      <c r="AO239">
        <v>1</v>
      </c>
      <c r="AP239">
        <v>1</v>
      </c>
      <c r="AQ239">
        <v>0</v>
      </c>
      <c r="AR239">
        <v>0</v>
      </c>
      <c r="AS239" t="s">
        <v>3</v>
      </c>
      <c r="AT239">
        <v>5.0000000000000001E-4</v>
      </c>
      <c r="AU239" t="s">
        <v>27</v>
      </c>
      <c r="AV239">
        <v>0</v>
      </c>
      <c r="AW239">
        <v>2</v>
      </c>
      <c r="AX239">
        <v>63640999</v>
      </c>
      <c r="AY239">
        <v>1</v>
      </c>
      <c r="AZ239">
        <v>0</v>
      </c>
      <c r="BA239">
        <v>239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V239">
        <v>0</v>
      </c>
      <c r="CW239">
        <v>0</v>
      </c>
      <c r="CX239">
        <f>ROUND(Y239*Source!I351,9)</f>
        <v>3.5999999999999997E-2</v>
      </c>
      <c r="CY239">
        <f t="shared" ref="CY239:CY244" si="57">AA239</f>
        <v>558.53</v>
      </c>
      <c r="CZ239">
        <f t="shared" ref="CZ239:CZ244" si="58">AE239</f>
        <v>558.53</v>
      </c>
      <c r="DA239">
        <f t="shared" ref="DA239:DA244" si="59">AI239</f>
        <v>1</v>
      </c>
      <c r="DB239">
        <f t="shared" si="51"/>
        <v>0.84</v>
      </c>
      <c r="DC239">
        <f t="shared" si="52"/>
        <v>0</v>
      </c>
      <c r="DD239" t="s">
        <v>3</v>
      </c>
      <c r="DE239" t="s">
        <v>3</v>
      </c>
      <c r="DF239">
        <f t="shared" si="43"/>
        <v>20.11</v>
      </c>
      <c r="DG239">
        <f t="shared" si="44"/>
        <v>0</v>
      </c>
      <c r="DH239">
        <f t="shared" si="45"/>
        <v>0</v>
      </c>
      <c r="DI239">
        <f t="shared" si="46"/>
        <v>0</v>
      </c>
      <c r="DJ239">
        <f t="shared" ref="DJ239:DJ244" si="60">DF239</f>
        <v>20.11</v>
      </c>
      <c r="DK239">
        <v>0</v>
      </c>
      <c r="DL239" t="s">
        <v>3</v>
      </c>
      <c r="DM239">
        <v>0</v>
      </c>
      <c r="DN239" t="s">
        <v>3</v>
      </c>
      <c r="DO239">
        <v>0</v>
      </c>
    </row>
    <row r="240" spans="1:119" x14ac:dyDescent="0.2">
      <c r="A240">
        <f>ROW(Source!A351)</f>
        <v>351</v>
      </c>
      <c r="B240">
        <v>63640748</v>
      </c>
      <c r="C240">
        <v>63408622</v>
      </c>
      <c r="D240">
        <v>63430350</v>
      </c>
      <c r="E240">
        <v>1</v>
      </c>
      <c r="F240">
        <v>1</v>
      </c>
      <c r="G240">
        <v>16536011</v>
      </c>
      <c r="H240">
        <v>3</v>
      </c>
      <c r="I240" t="s">
        <v>318</v>
      </c>
      <c r="J240" t="s">
        <v>319</v>
      </c>
      <c r="K240" t="s">
        <v>320</v>
      </c>
      <c r="L240">
        <v>1327</v>
      </c>
      <c r="N240">
        <v>1005</v>
      </c>
      <c r="O240" t="s">
        <v>321</v>
      </c>
      <c r="P240" t="s">
        <v>321</v>
      </c>
      <c r="Q240">
        <v>1</v>
      </c>
      <c r="W240">
        <v>0</v>
      </c>
      <c r="X240">
        <v>443123811</v>
      </c>
      <c r="Y240">
        <f t="shared" si="50"/>
        <v>0.15000000000000002</v>
      </c>
      <c r="AA240">
        <v>41.89</v>
      </c>
      <c r="AB240">
        <v>0</v>
      </c>
      <c r="AC240">
        <v>0</v>
      </c>
      <c r="AD240">
        <v>0</v>
      </c>
      <c r="AE240">
        <v>41.89</v>
      </c>
      <c r="AF240">
        <v>0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M240">
        <v>-2</v>
      </c>
      <c r="AN240">
        <v>0</v>
      </c>
      <c r="AO240">
        <v>1</v>
      </c>
      <c r="AP240">
        <v>1</v>
      </c>
      <c r="AQ240">
        <v>0</v>
      </c>
      <c r="AR240">
        <v>0</v>
      </c>
      <c r="AS240" t="s">
        <v>3</v>
      </c>
      <c r="AT240">
        <v>0.05</v>
      </c>
      <c r="AU240" t="s">
        <v>27</v>
      </c>
      <c r="AV240">
        <v>0</v>
      </c>
      <c r="AW240">
        <v>2</v>
      </c>
      <c r="AX240">
        <v>63641000</v>
      </c>
      <c r="AY240">
        <v>1</v>
      </c>
      <c r="AZ240">
        <v>0</v>
      </c>
      <c r="BA240">
        <v>240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V240">
        <v>0</v>
      </c>
      <c r="CW240">
        <v>0</v>
      </c>
      <c r="CX240">
        <f>ROUND(Y240*Source!I351,9)</f>
        <v>3.6</v>
      </c>
      <c r="CY240">
        <f t="shared" si="57"/>
        <v>41.89</v>
      </c>
      <c r="CZ240">
        <f t="shared" si="58"/>
        <v>41.89</v>
      </c>
      <c r="DA240">
        <f t="shared" si="59"/>
        <v>1</v>
      </c>
      <c r="DB240">
        <f t="shared" si="51"/>
        <v>6.27</v>
      </c>
      <c r="DC240">
        <f t="shared" si="52"/>
        <v>0</v>
      </c>
      <c r="DD240" t="s">
        <v>3</v>
      </c>
      <c r="DE240" t="s">
        <v>3</v>
      </c>
      <c r="DF240">
        <f t="shared" si="43"/>
        <v>150.80000000000001</v>
      </c>
      <c r="DG240">
        <f t="shared" si="44"/>
        <v>0</v>
      </c>
      <c r="DH240">
        <f t="shared" si="45"/>
        <v>0</v>
      </c>
      <c r="DI240">
        <f t="shared" si="46"/>
        <v>0</v>
      </c>
      <c r="DJ240">
        <f t="shared" si="60"/>
        <v>150.80000000000001</v>
      </c>
      <c r="DK240">
        <v>0</v>
      </c>
      <c r="DL240" t="s">
        <v>3</v>
      </c>
      <c r="DM240">
        <v>0</v>
      </c>
      <c r="DN240" t="s">
        <v>3</v>
      </c>
      <c r="DO240">
        <v>0</v>
      </c>
    </row>
    <row r="241" spans="1:119" x14ac:dyDescent="0.2">
      <c r="A241">
        <f>ROW(Source!A351)</f>
        <v>351</v>
      </c>
      <c r="B241">
        <v>63640748</v>
      </c>
      <c r="C241">
        <v>63408622</v>
      </c>
      <c r="D241">
        <v>63430355</v>
      </c>
      <c r="E241">
        <v>1</v>
      </c>
      <c r="F241">
        <v>1</v>
      </c>
      <c r="G241">
        <v>16536011</v>
      </c>
      <c r="H241">
        <v>3</v>
      </c>
      <c r="I241" t="s">
        <v>322</v>
      </c>
      <c r="J241" t="s">
        <v>323</v>
      </c>
      <c r="K241" t="s">
        <v>324</v>
      </c>
      <c r="L241">
        <v>1346</v>
      </c>
      <c r="N241">
        <v>1009</v>
      </c>
      <c r="O241" t="s">
        <v>317</v>
      </c>
      <c r="P241" t="s">
        <v>317</v>
      </c>
      <c r="Q241">
        <v>1</v>
      </c>
      <c r="W241">
        <v>0</v>
      </c>
      <c r="X241">
        <v>2000218418</v>
      </c>
      <c r="Y241">
        <f t="shared" si="50"/>
        <v>0.15000000000000002</v>
      </c>
      <c r="AA241">
        <v>29.6</v>
      </c>
      <c r="AB241">
        <v>0</v>
      </c>
      <c r="AC241">
        <v>0</v>
      </c>
      <c r="AD241">
        <v>0</v>
      </c>
      <c r="AE241">
        <v>29.6</v>
      </c>
      <c r="AF241">
        <v>0</v>
      </c>
      <c r="AG241">
        <v>0</v>
      </c>
      <c r="AH241">
        <v>0</v>
      </c>
      <c r="AI241">
        <v>1</v>
      </c>
      <c r="AJ241">
        <v>1</v>
      </c>
      <c r="AK241">
        <v>1</v>
      </c>
      <c r="AL241">
        <v>1</v>
      </c>
      <c r="AM241">
        <v>-2</v>
      </c>
      <c r="AN241">
        <v>0</v>
      </c>
      <c r="AO241">
        <v>1</v>
      </c>
      <c r="AP241">
        <v>1</v>
      </c>
      <c r="AQ241">
        <v>0</v>
      </c>
      <c r="AR241">
        <v>0</v>
      </c>
      <c r="AS241" t="s">
        <v>3</v>
      </c>
      <c r="AT241">
        <v>0.05</v>
      </c>
      <c r="AU241" t="s">
        <v>27</v>
      </c>
      <c r="AV241">
        <v>0</v>
      </c>
      <c r="AW241">
        <v>2</v>
      </c>
      <c r="AX241">
        <v>63641001</v>
      </c>
      <c r="AY241">
        <v>1</v>
      </c>
      <c r="AZ241">
        <v>0</v>
      </c>
      <c r="BA241">
        <v>241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V241">
        <v>0</v>
      </c>
      <c r="CW241">
        <v>0</v>
      </c>
      <c r="CX241">
        <f>ROUND(Y241*Source!I351,9)</f>
        <v>3.6</v>
      </c>
      <c r="CY241">
        <f t="shared" si="57"/>
        <v>29.6</v>
      </c>
      <c r="CZ241">
        <f t="shared" si="58"/>
        <v>29.6</v>
      </c>
      <c r="DA241">
        <f t="shared" si="59"/>
        <v>1</v>
      </c>
      <c r="DB241">
        <f t="shared" si="51"/>
        <v>4.4400000000000004</v>
      </c>
      <c r="DC241">
        <f t="shared" si="52"/>
        <v>0</v>
      </c>
      <c r="DD241" t="s">
        <v>3</v>
      </c>
      <c r="DE241" t="s">
        <v>3</v>
      </c>
      <c r="DF241">
        <f t="shared" si="43"/>
        <v>106.56</v>
      </c>
      <c r="DG241">
        <f t="shared" si="44"/>
        <v>0</v>
      </c>
      <c r="DH241">
        <f t="shared" si="45"/>
        <v>0</v>
      </c>
      <c r="DI241">
        <f t="shared" si="46"/>
        <v>0</v>
      </c>
      <c r="DJ241">
        <f t="shared" si="60"/>
        <v>106.56</v>
      </c>
      <c r="DK241">
        <v>0</v>
      </c>
      <c r="DL241" t="s">
        <v>3</v>
      </c>
      <c r="DM241">
        <v>0</v>
      </c>
      <c r="DN241" t="s">
        <v>3</v>
      </c>
      <c r="DO241">
        <v>0</v>
      </c>
    </row>
    <row r="242" spans="1:119" x14ac:dyDescent="0.2">
      <c r="A242">
        <f>ROW(Source!A351)</f>
        <v>351</v>
      </c>
      <c r="B242">
        <v>63640748</v>
      </c>
      <c r="C242">
        <v>63408622</v>
      </c>
      <c r="D242">
        <v>63430476</v>
      </c>
      <c r="E242">
        <v>1</v>
      </c>
      <c r="F242">
        <v>1</v>
      </c>
      <c r="G242">
        <v>16536011</v>
      </c>
      <c r="H242">
        <v>3</v>
      </c>
      <c r="I242" t="s">
        <v>385</v>
      </c>
      <c r="J242" t="s">
        <v>386</v>
      </c>
      <c r="K242" t="s">
        <v>387</v>
      </c>
      <c r="L242">
        <v>1346</v>
      </c>
      <c r="N242">
        <v>1009</v>
      </c>
      <c r="O242" t="s">
        <v>317</v>
      </c>
      <c r="P242" t="s">
        <v>317</v>
      </c>
      <c r="Q242">
        <v>1</v>
      </c>
      <c r="W242">
        <v>0</v>
      </c>
      <c r="X242">
        <v>-443110025</v>
      </c>
      <c r="Y242">
        <f t="shared" si="50"/>
        <v>1.6500000000000001E-2</v>
      </c>
      <c r="AA242">
        <v>39.94</v>
      </c>
      <c r="AB242">
        <v>0</v>
      </c>
      <c r="AC242">
        <v>0</v>
      </c>
      <c r="AD242">
        <v>0</v>
      </c>
      <c r="AE242">
        <v>39.94</v>
      </c>
      <c r="AF242">
        <v>0</v>
      </c>
      <c r="AG242">
        <v>0</v>
      </c>
      <c r="AH242">
        <v>0</v>
      </c>
      <c r="AI242">
        <v>1</v>
      </c>
      <c r="AJ242">
        <v>1</v>
      </c>
      <c r="AK242">
        <v>1</v>
      </c>
      <c r="AL242">
        <v>1</v>
      </c>
      <c r="AM242">
        <v>-2</v>
      </c>
      <c r="AN242">
        <v>0</v>
      </c>
      <c r="AO242">
        <v>1</v>
      </c>
      <c r="AP242">
        <v>1</v>
      </c>
      <c r="AQ242">
        <v>0</v>
      </c>
      <c r="AR242">
        <v>0</v>
      </c>
      <c r="AS242" t="s">
        <v>3</v>
      </c>
      <c r="AT242">
        <v>5.4999999999999997E-3</v>
      </c>
      <c r="AU242" t="s">
        <v>27</v>
      </c>
      <c r="AV242">
        <v>0</v>
      </c>
      <c r="AW242">
        <v>2</v>
      </c>
      <c r="AX242">
        <v>63641002</v>
      </c>
      <c r="AY242">
        <v>1</v>
      </c>
      <c r="AZ242">
        <v>0</v>
      </c>
      <c r="BA242">
        <v>242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V242">
        <v>0</v>
      </c>
      <c r="CW242">
        <v>0</v>
      </c>
      <c r="CX242">
        <f>ROUND(Y242*Source!I351,9)</f>
        <v>0.39600000000000002</v>
      </c>
      <c r="CY242">
        <f t="shared" si="57"/>
        <v>39.94</v>
      </c>
      <c r="CZ242">
        <f t="shared" si="58"/>
        <v>39.94</v>
      </c>
      <c r="DA242">
        <f t="shared" si="59"/>
        <v>1</v>
      </c>
      <c r="DB242">
        <f t="shared" si="51"/>
        <v>0.66</v>
      </c>
      <c r="DC242">
        <f t="shared" si="52"/>
        <v>0</v>
      </c>
      <c r="DD242" t="s">
        <v>3</v>
      </c>
      <c r="DE242" t="s">
        <v>3</v>
      </c>
      <c r="DF242">
        <f t="shared" si="43"/>
        <v>15.82</v>
      </c>
      <c r="DG242">
        <f t="shared" si="44"/>
        <v>0</v>
      </c>
      <c r="DH242">
        <f t="shared" si="45"/>
        <v>0</v>
      </c>
      <c r="DI242">
        <f t="shared" si="46"/>
        <v>0</v>
      </c>
      <c r="DJ242">
        <f t="shared" si="60"/>
        <v>15.82</v>
      </c>
      <c r="DK242">
        <v>0</v>
      </c>
      <c r="DL242" t="s">
        <v>3</v>
      </c>
      <c r="DM242">
        <v>0</v>
      </c>
      <c r="DN242" t="s">
        <v>3</v>
      </c>
      <c r="DO242">
        <v>0</v>
      </c>
    </row>
    <row r="243" spans="1:119" x14ac:dyDescent="0.2">
      <c r="A243">
        <f>ROW(Source!A351)</f>
        <v>351</v>
      </c>
      <c r="B243">
        <v>63640748</v>
      </c>
      <c r="C243">
        <v>63408622</v>
      </c>
      <c r="D243">
        <v>63430913</v>
      </c>
      <c r="E243">
        <v>1</v>
      </c>
      <c r="F243">
        <v>1</v>
      </c>
      <c r="G243">
        <v>16536011</v>
      </c>
      <c r="H243">
        <v>3</v>
      </c>
      <c r="I243" t="s">
        <v>332</v>
      </c>
      <c r="J243" t="s">
        <v>333</v>
      </c>
      <c r="K243" t="s">
        <v>334</v>
      </c>
      <c r="L243">
        <v>1327</v>
      </c>
      <c r="N243">
        <v>1005</v>
      </c>
      <c r="O243" t="s">
        <v>321</v>
      </c>
      <c r="P243" t="s">
        <v>321</v>
      </c>
      <c r="Q243">
        <v>1</v>
      </c>
      <c r="W243">
        <v>0</v>
      </c>
      <c r="X243">
        <v>-703853054</v>
      </c>
      <c r="Y243">
        <f t="shared" si="50"/>
        <v>0.03</v>
      </c>
      <c r="AA243">
        <v>215.37</v>
      </c>
      <c r="AB243">
        <v>0</v>
      </c>
      <c r="AC243">
        <v>0</v>
      </c>
      <c r="AD243">
        <v>0</v>
      </c>
      <c r="AE243">
        <v>215.37</v>
      </c>
      <c r="AF243">
        <v>0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M243">
        <v>-2</v>
      </c>
      <c r="AN243">
        <v>0</v>
      </c>
      <c r="AO243">
        <v>1</v>
      </c>
      <c r="AP243">
        <v>1</v>
      </c>
      <c r="AQ243">
        <v>0</v>
      </c>
      <c r="AR243">
        <v>0</v>
      </c>
      <c r="AS243" t="s">
        <v>3</v>
      </c>
      <c r="AT243">
        <v>0.01</v>
      </c>
      <c r="AU243" t="s">
        <v>27</v>
      </c>
      <c r="AV243">
        <v>0</v>
      </c>
      <c r="AW243">
        <v>2</v>
      </c>
      <c r="AX243">
        <v>63641003</v>
      </c>
      <c r="AY243">
        <v>1</v>
      </c>
      <c r="AZ243">
        <v>0</v>
      </c>
      <c r="BA243">
        <v>243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V243">
        <v>0</v>
      </c>
      <c r="CW243">
        <v>0</v>
      </c>
      <c r="CX243">
        <f>ROUND(Y243*Source!I351,9)</f>
        <v>0.72</v>
      </c>
      <c r="CY243">
        <f t="shared" si="57"/>
        <v>215.37</v>
      </c>
      <c r="CZ243">
        <f t="shared" si="58"/>
        <v>215.37</v>
      </c>
      <c r="DA243">
        <f t="shared" si="59"/>
        <v>1</v>
      </c>
      <c r="DB243">
        <f t="shared" si="51"/>
        <v>6.45</v>
      </c>
      <c r="DC243">
        <f t="shared" si="52"/>
        <v>0</v>
      </c>
      <c r="DD243" t="s">
        <v>3</v>
      </c>
      <c r="DE243" t="s">
        <v>3</v>
      </c>
      <c r="DF243">
        <f t="shared" si="43"/>
        <v>155.07</v>
      </c>
      <c r="DG243">
        <f t="shared" si="44"/>
        <v>0</v>
      </c>
      <c r="DH243">
        <f t="shared" si="45"/>
        <v>0</v>
      </c>
      <c r="DI243">
        <f t="shared" si="46"/>
        <v>0</v>
      </c>
      <c r="DJ243">
        <f t="shared" si="60"/>
        <v>155.07</v>
      </c>
      <c r="DK243">
        <v>0</v>
      </c>
      <c r="DL243" t="s">
        <v>3</v>
      </c>
      <c r="DM243">
        <v>0</v>
      </c>
      <c r="DN243" t="s">
        <v>3</v>
      </c>
      <c r="DO243">
        <v>0</v>
      </c>
    </row>
    <row r="244" spans="1:119" x14ac:dyDescent="0.2">
      <c r="A244">
        <f>ROW(Source!A351)</f>
        <v>351</v>
      </c>
      <c r="B244">
        <v>63640748</v>
      </c>
      <c r="C244">
        <v>63408622</v>
      </c>
      <c r="D244">
        <v>63429059</v>
      </c>
      <c r="E244">
        <v>1</v>
      </c>
      <c r="F244">
        <v>1</v>
      </c>
      <c r="G244">
        <v>16536011</v>
      </c>
      <c r="H244">
        <v>3</v>
      </c>
      <c r="I244" t="s">
        <v>337</v>
      </c>
      <c r="J244" t="s">
        <v>338</v>
      </c>
      <c r="K244" t="s">
        <v>339</v>
      </c>
      <c r="L244">
        <v>1346</v>
      </c>
      <c r="N244">
        <v>1009</v>
      </c>
      <c r="O244" t="s">
        <v>317</v>
      </c>
      <c r="P244" t="s">
        <v>317</v>
      </c>
      <c r="Q244">
        <v>1</v>
      </c>
      <c r="W244">
        <v>0</v>
      </c>
      <c r="X244">
        <v>-233049882</v>
      </c>
      <c r="Y244">
        <f t="shared" si="50"/>
        <v>1.5E-3</v>
      </c>
      <c r="AA244">
        <v>118.96</v>
      </c>
      <c r="AB244">
        <v>0</v>
      </c>
      <c r="AC244">
        <v>0</v>
      </c>
      <c r="AD244">
        <v>0</v>
      </c>
      <c r="AE244">
        <v>118.96</v>
      </c>
      <c r="AF244">
        <v>0</v>
      </c>
      <c r="AG244">
        <v>0</v>
      </c>
      <c r="AH244">
        <v>0</v>
      </c>
      <c r="AI244">
        <v>1</v>
      </c>
      <c r="AJ244">
        <v>1</v>
      </c>
      <c r="AK244">
        <v>1</v>
      </c>
      <c r="AL244">
        <v>1</v>
      </c>
      <c r="AM244">
        <v>-2</v>
      </c>
      <c r="AN244">
        <v>0</v>
      </c>
      <c r="AO244">
        <v>1</v>
      </c>
      <c r="AP244">
        <v>1</v>
      </c>
      <c r="AQ244">
        <v>0</v>
      </c>
      <c r="AR244">
        <v>0</v>
      </c>
      <c r="AS244" t="s">
        <v>3</v>
      </c>
      <c r="AT244">
        <v>5.0000000000000001E-4</v>
      </c>
      <c r="AU244" t="s">
        <v>27</v>
      </c>
      <c r="AV244">
        <v>0</v>
      </c>
      <c r="AW244">
        <v>2</v>
      </c>
      <c r="AX244">
        <v>63641004</v>
      </c>
      <c r="AY244">
        <v>1</v>
      </c>
      <c r="AZ244">
        <v>0</v>
      </c>
      <c r="BA244">
        <v>244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V244">
        <v>0</v>
      </c>
      <c r="CW244">
        <v>0</v>
      </c>
      <c r="CX244">
        <f>ROUND(Y244*Source!I351,9)</f>
        <v>3.5999999999999997E-2</v>
      </c>
      <c r="CY244">
        <f t="shared" si="57"/>
        <v>118.96</v>
      </c>
      <c r="CZ244">
        <f t="shared" si="58"/>
        <v>118.96</v>
      </c>
      <c r="DA244">
        <f t="shared" si="59"/>
        <v>1</v>
      </c>
      <c r="DB244">
        <f t="shared" si="51"/>
        <v>0.18</v>
      </c>
      <c r="DC244">
        <f t="shared" si="52"/>
        <v>0</v>
      </c>
      <c r="DD244" t="s">
        <v>3</v>
      </c>
      <c r="DE244" t="s">
        <v>3</v>
      </c>
      <c r="DF244">
        <f t="shared" si="43"/>
        <v>4.28</v>
      </c>
      <c r="DG244">
        <f t="shared" si="44"/>
        <v>0</v>
      </c>
      <c r="DH244">
        <f t="shared" si="45"/>
        <v>0</v>
      </c>
      <c r="DI244">
        <f t="shared" si="46"/>
        <v>0</v>
      </c>
      <c r="DJ244">
        <f t="shared" si="60"/>
        <v>4.28</v>
      </c>
      <c r="DK244">
        <v>0</v>
      </c>
      <c r="DL244" t="s">
        <v>3</v>
      </c>
      <c r="DM244">
        <v>0</v>
      </c>
      <c r="DN244" t="s">
        <v>3</v>
      </c>
      <c r="DO244">
        <v>0</v>
      </c>
    </row>
    <row r="245" spans="1:119" x14ac:dyDescent="0.2">
      <c r="A245">
        <f>ROW(Source!A352)</f>
        <v>352</v>
      </c>
      <c r="B245">
        <v>63640748</v>
      </c>
      <c r="C245">
        <v>63408623</v>
      </c>
      <c r="D245">
        <v>63426486</v>
      </c>
      <c r="E245">
        <v>16536011</v>
      </c>
      <c r="F245">
        <v>1</v>
      </c>
      <c r="G245">
        <v>16536011</v>
      </c>
      <c r="H245">
        <v>1</v>
      </c>
      <c r="I245" t="s">
        <v>311</v>
      </c>
      <c r="J245" t="s">
        <v>3</v>
      </c>
      <c r="K245" t="s">
        <v>312</v>
      </c>
      <c r="L245">
        <v>1191</v>
      </c>
      <c r="N245">
        <v>1013</v>
      </c>
      <c r="O245" t="s">
        <v>313</v>
      </c>
      <c r="P245" t="s">
        <v>313</v>
      </c>
      <c r="Q245">
        <v>1</v>
      </c>
      <c r="W245">
        <v>0</v>
      </c>
      <c r="X245">
        <v>476480486</v>
      </c>
      <c r="Y245">
        <f>(AT245/2)</f>
        <v>0.08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1</v>
      </c>
      <c r="AJ245">
        <v>1</v>
      </c>
      <c r="AK245">
        <v>1</v>
      </c>
      <c r="AL245">
        <v>1</v>
      </c>
      <c r="AM245">
        <v>-2</v>
      </c>
      <c r="AN245">
        <v>0</v>
      </c>
      <c r="AO245">
        <v>1</v>
      </c>
      <c r="AP245">
        <v>1</v>
      </c>
      <c r="AQ245">
        <v>0</v>
      </c>
      <c r="AR245">
        <v>0</v>
      </c>
      <c r="AS245" t="s">
        <v>3</v>
      </c>
      <c r="AT245">
        <v>0.16</v>
      </c>
      <c r="AU245" t="s">
        <v>39</v>
      </c>
      <c r="AV245">
        <v>1</v>
      </c>
      <c r="AW245">
        <v>2</v>
      </c>
      <c r="AX245">
        <v>63641005</v>
      </c>
      <c r="AY245">
        <v>1</v>
      </c>
      <c r="AZ245">
        <v>0</v>
      </c>
      <c r="BA245">
        <v>245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U245">
        <f>ROUND(AT245*Source!I352*AH245*AL245,2)</f>
        <v>0</v>
      </c>
      <c r="CV245">
        <f>ROUND(Y245*Source!I352,9)</f>
        <v>3.44</v>
      </c>
      <c r="CW245">
        <v>0</v>
      </c>
      <c r="CX245">
        <f>ROUND(Y245*Source!I352,9)</f>
        <v>3.44</v>
      </c>
      <c r="CY245">
        <f>AD245</f>
        <v>0</v>
      </c>
      <c r="CZ245">
        <f>AH245</f>
        <v>0</v>
      </c>
      <c r="DA245">
        <f>AL245</f>
        <v>1</v>
      </c>
      <c r="DB245">
        <f>ROUND((ROUND(AT245*CZ245,2)/2),6)</f>
        <v>0</v>
      </c>
      <c r="DC245">
        <f>ROUND((ROUND(AT245*AG245,2)/2),6)</f>
        <v>0</v>
      </c>
      <c r="DD245" t="s">
        <v>3</v>
      </c>
      <c r="DE245" t="s">
        <v>3</v>
      </c>
      <c r="DF245">
        <f t="shared" si="43"/>
        <v>0</v>
      </c>
      <c r="DG245">
        <f t="shared" si="44"/>
        <v>0</v>
      </c>
      <c r="DH245">
        <f t="shared" si="45"/>
        <v>0</v>
      </c>
      <c r="DI245">
        <f t="shared" si="46"/>
        <v>0</v>
      </c>
      <c r="DJ245">
        <f>DI245</f>
        <v>0</v>
      </c>
      <c r="DK245">
        <v>0</v>
      </c>
      <c r="DL245" t="s">
        <v>3</v>
      </c>
      <c r="DM245">
        <v>0</v>
      </c>
      <c r="DN245" t="s">
        <v>3</v>
      </c>
      <c r="DO245">
        <v>0</v>
      </c>
    </row>
    <row r="246" spans="1:119" x14ac:dyDescent="0.2">
      <c r="A246">
        <f>ROW(Source!A352)</f>
        <v>352</v>
      </c>
      <c r="B246">
        <v>63640748</v>
      </c>
      <c r="C246">
        <v>63408623</v>
      </c>
      <c r="D246">
        <v>63430355</v>
      </c>
      <c r="E246">
        <v>1</v>
      </c>
      <c r="F246">
        <v>1</v>
      </c>
      <c r="G246">
        <v>16536011</v>
      </c>
      <c r="H246">
        <v>3</v>
      </c>
      <c r="I246" t="s">
        <v>322</v>
      </c>
      <c r="J246" t="s">
        <v>323</v>
      </c>
      <c r="K246" t="s">
        <v>324</v>
      </c>
      <c r="L246">
        <v>1346</v>
      </c>
      <c r="N246">
        <v>1009</v>
      </c>
      <c r="O246" t="s">
        <v>317</v>
      </c>
      <c r="P246" t="s">
        <v>317</v>
      </c>
      <c r="Q246">
        <v>1</v>
      </c>
      <c r="W246">
        <v>0</v>
      </c>
      <c r="X246">
        <v>2000218418</v>
      </c>
      <c r="Y246">
        <f>(AT246/2)</f>
        <v>1E-3</v>
      </c>
      <c r="AA246">
        <v>29.6</v>
      </c>
      <c r="AB246">
        <v>0</v>
      </c>
      <c r="AC246">
        <v>0</v>
      </c>
      <c r="AD246">
        <v>0</v>
      </c>
      <c r="AE246">
        <v>29.6</v>
      </c>
      <c r="AF246">
        <v>0</v>
      </c>
      <c r="AG246">
        <v>0</v>
      </c>
      <c r="AH246">
        <v>0</v>
      </c>
      <c r="AI246">
        <v>1</v>
      </c>
      <c r="AJ246">
        <v>1</v>
      </c>
      <c r="AK246">
        <v>1</v>
      </c>
      <c r="AL246">
        <v>1</v>
      </c>
      <c r="AM246">
        <v>-2</v>
      </c>
      <c r="AN246">
        <v>0</v>
      </c>
      <c r="AO246">
        <v>1</v>
      </c>
      <c r="AP246">
        <v>1</v>
      </c>
      <c r="AQ246">
        <v>0</v>
      </c>
      <c r="AR246">
        <v>0</v>
      </c>
      <c r="AS246" t="s">
        <v>3</v>
      </c>
      <c r="AT246">
        <v>2E-3</v>
      </c>
      <c r="AU246" t="s">
        <v>39</v>
      </c>
      <c r="AV246">
        <v>0</v>
      </c>
      <c r="AW246">
        <v>2</v>
      </c>
      <c r="AX246">
        <v>63641006</v>
      </c>
      <c r="AY246">
        <v>1</v>
      </c>
      <c r="AZ246">
        <v>0</v>
      </c>
      <c r="BA246">
        <v>246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V246">
        <v>0</v>
      </c>
      <c r="CW246">
        <v>0</v>
      </c>
      <c r="CX246">
        <f>ROUND(Y246*Source!I352,9)</f>
        <v>4.2999999999999997E-2</v>
      </c>
      <c r="CY246">
        <f>AA246</f>
        <v>29.6</v>
      </c>
      <c r="CZ246">
        <f>AE246</f>
        <v>29.6</v>
      </c>
      <c r="DA246">
        <f>AI246</f>
        <v>1</v>
      </c>
      <c r="DB246">
        <f>ROUND((ROUND(AT246*CZ246,2)/2),6)</f>
        <v>0.03</v>
      </c>
      <c r="DC246">
        <f>ROUND((ROUND(AT246*AG246,2)/2),6)</f>
        <v>0</v>
      </c>
      <c r="DD246" t="s">
        <v>3</v>
      </c>
      <c r="DE246" t="s">
        <v>3</v>
      </c>
      <c r="DF246">
        <f t="shared" si="43"/>
        <v>1.27</v>
      </c>
      <c r="DG246">
        <f t="shared" si="44"/>
        <v>0</v>
      </c>
      <c r="DH246">
        <f t="shared" si="45"/>
        <v>0</v>
      </c>
      <c r="DI246">
        <f t="shared" si="46"/>
        <v>0</v>
      </c>
      <c r="DJ246">
        <f>DF246</f>
        <v>1.27</v>
      </c>
      <c r="DK246">
        <v>0</v>
      </c>
      <c r="DL246" t="s">
        <v>3</v>
      </c>
      <c r="DM246">
        <v>0</v>
      </c>
      <c r="DN246" t="s">
        <v>3</v>
      </c>
      <c r="DO246">
        <v>0</v>
      </c>
    </row>
    <row r="247" spans="1:119" x14ac:dyDescent="0.2">
      <c r="A247">
        <f>ROW(Source!A353)</f>
        <v>353</v>
      </c>
      <c r="B247">
        <v>63640748</v>
      </c>
      <c r="C247">
        <v>63408624</v>
      </c>
      <c r="D247">
        <v>63426486</v>
      </c>
      <c r="E247">
        <v>16536011</v>
      </c>
      <c r="F247">
        <v>1</v>
      </c>
      <c r="G247">
        <v>16536011</v>
      </c>
      <c r="H247">
        <v>1</v>
      </c>
      <c r="I247" t="s">
        <v>311</v>
      </c>
      <c r="J247" t="s">
        <v>3</v>
      </c>
      <c r="K247" t="s">
        <v>312</v>
      </c>
      <c r="L247">
        <v>1191</v>
      </c>
      <c r="N247">
        <v>1013</v>
      </c>
      <c r="O247" t="s">
        <v>313</v>
      </c>
      <c r="P247" t="s">
        <v>313</v>
      </c>
      <c r="Q247">
        <v>1</v>
      </c>
      <c r="W247">
        <v>0</v>
      </c>
      <c r="X247">
        <v>476480486</v>
      </c>
      <c r="Y247">
        <f>(AT247*3)</f>
        <v>2.16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1</v>
      </c>
      <c r="AJ247">
        <v>1</v>
      </c>
      <c r="AK247">
        <v>1</v>
      </c>
      <c r="AL247">
        <v>1</v>
      </c>
      <c r="AM247">
        <v>-2</v>
      </c>
      <c r="AN247">
        <v>0</v>
      </c>
      <c r="AO247">
        <v>1</v>
      </c>
      <c r="AP247">
        <v>1</v>
      </c>
      <c r="AQ247">
        <v>0</v>
      </c>
      <c r="AR247">
        <v>0</v>
      </c>
      <c r="AS247" t="s">
        <v>3</v>
      </c>
      <c r="AT247">
        <v>0.72</v>
      </c>
      <c r="AU247" t="s">
        <v>27</v>
      </c>
      <c r="AV247">
        <v>1</v>
      </c>
      <c r="AW247">
        <v>2</v>
      </c>
      <c r="AX247">
        <v>63641007</v>
      </c>
      <c r="AY247">
        <v>1</v>
      </c>
      <c r="AZ247">
        <v>0</v>
      </c>
      <c r="BA247">
        <v>247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U247">
        <f>ROUND(AT247*Source!I353*AH247*AL247,2)</f>
        <v>0</v>
      </c>
      <c r="CV247">
        <f>ROUND(Y247*Source!I353,9)</f>
        <v>10.8</v>
      </c>
      <c r="CW247">
        <v>0</v>
      </c>
      <c r="CX247">
        <f>ROUND(Y247*Source!I353,9)</f>
        <v>10.8</v>
      </c>
      <c r="CY247">
        <f>AD247</f>
        <v>0</v>
      </c>
      <c r="CZ247">
        <f>AH247</f>
        <v>0</v>
      </c>
      <c r="DA247">
        <f>AL247</f>
        <v>1</v>
      </c>
      <c r="DB247">
        <f>ROUND((ROUND(AT247*CZ247,2)*3),6)</f>
        <v>0</v>
      </c>
      <c r="DC247">
        <f>ROUND((ROUND(AT247*AG247,2)*3),6)</f>
        <v>0</v>
      </c>
      <c r="DD247" t="s">
        <v>3</v>
      </c>
      <c r="DE247" t="s">
        <v>3</v>
      </c>
      <c r="DF247">
        <f t="shared" si="43"/>
        <v>0</v>
      </c>
      <c r="DG247">
        <f t="shared" si="44"/>
        <v>0</v>
      </c>
      <c r="DH247">
        <f t="shared" si="45"/>
        <v>0</v>
      </c>
      <c r="DI247">
        <f t="shared" si="46"/>
        <v>0</v>
      </c>
      <c r="DJ247">
        <f>DI247</f>
        <v>0</v>
      </c>
      <c r="DK247">
        <v>0</v>
      </c>
      <c r="DL247" t="s">
        <v>3</v>
      </c>
      <c r="DM247">
        <v>0</v>
      </c>
      <c r="DN247" t="s">
        <v>3</v>
      </c>
      <c r="DO247">
        <v>0</v>
      </c>
    </row>
    <row r="248" spans="1:119" x14ac:dyDescent="0.2">
      <c r="A248">
        <f>ROW(Source!A353)</f>
        <v>353</v>
      </c>
      <c r="B248">
        <v>63640748</v>
      </c>
      <c r="C248">
        <v>63408624</v>
      </c>
      <c r="D248">
        <v>63430306</v>
      </c>
      <c r="E248">
        <v>1</v>
      </c>
      <c r="F248">
        <v>1</v>
      </c>
      <c r="G248">
        <v>16536011</v>
      </c>
      <c r="H248">
        <v>3</v>
      </c>
      <c r="I248" t="s">
        <v>314</v>
      </c>
      <c r="J248" t="s">
        <v>315</v>
      </c>
      <c r="K248" t="s">
        <v>316</v>
      </c>
      <c r="L248">
        <v>1346</v>
      </c>
      <c r="N248">
        <v>1009</v>
      </c>
      <c r="O248" t="s">
        <v>317</v>
      </c>
      <c r="P248" t="s">
        <v>317</v>
      </c>
      <c r="Q248">
        <v>1</v>
      </c>
      <c r="W248">
        <v>0</v>
      </c>
      <c r="X248">
        <v>1476784195</v>
      </c>
      <c r="Y248">
        <f>(AT248*3)</f>
        <v>1.5E-3</v>
      </c>
      <c r="AA248">
        <v>547.51</v>
      </c>
      <c r="AB248">
        <v>0</v>
      </c>
      <c r="AC248">
        <v>0</v>
      </c>
      <c r="AD248">
        <v>0</v>
      </c>
      <c r="AE248">
        <v>547.51</v>
      </c>
      <c r="AF248">
        <v>0</v>
      </c>
      <c r="AG248">
        <v>0</v>
      </c>
      <c r="AH248">
        <v>0</v>
      </c>
      <c r="AI248">
        <v>1</v>
      </c>
      <c r="AJ248">
        <v>1</v>
      </c>
      <c r="AK248">
        <v>1</v>
      </c>
      <c r="AL248">
        <v>1</v>
      </c>
      <c r="AM248">
        <v>-2</v>
      </c>
      <c r="AN248">
        <v>0</v>
      </c>
      <c r="AO248">
        <v>1</v>
      </c>
      <c r="AP248">
        <v>1</v>
      </c>
      <c r="AQ248">
        <v>0</v>
      </c>
      <c r="AR248">
        <v>0</v>
      </c>
      <c r="AS248" t="s">
        <v>3</v>
      </c>
      <c r="AT248">
        <v>5.0000000000000001E-4</v>
      </c>
      <c r="AU248" t="s">
        <v>27</v>
      </c>
      <c r="AV248">
        <v>0</v>
      </c>
      <c r="AW248">
        <v>2</v>
      </c>
      <c r="AX248">
        <v>63641008</v>
      </c>
      <c r="AY248">
        <v>1</v>
      </c>
      <c r="AZ248">
        <v>0</v>
      </c>
      <c r="BA248">
        <v>248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V248">
        <v>0</v>
      </c>
      <c r="CW248">
        <v>0</v>
      </c>
      <c r="CX248">
        <f>ROUND(Y248*Source!I353,9)</f>
        <v>7.4999999999999997E-3</v>
      </c>
      <c r="CY248">
        <f>AA248</f>
        <v>547.51</v>
      </c>
      <c r="CZ248">
        <f>AE248</f>
        <v>547.51</v>
      </c>
      <c r="DA248">
        <f>AI248</f>
        <v>1</v>
      </c>
      <c r="DB248">
        <f>ROUND((ROUND(AT248*CZ248,2)*3),6)</f>
        <v>0.81</v>
      </c>
      <c r="DC248">
        <f>ROUND((ROUND(AT248*AG248,2)*3),6)</f>
        <v>0</v>
      </c>
      <c r="DD248" t="s">
        <v>3</v>
      </c>
      <c r="DE248" t="s">
        <v>3</v>
      </c>
      <c r="DF248">
        <f t="shared" si="43"/>
        <v>4.1100000000000003</v>
      </c>
      <c r="DG248">
        <f t="shared" si="44"/>
        <v>0</v>
      </c>
      <c r="DH248">
        <f t="shared" si="45"/>
        <v>0</v>
      </c>
      <c r="DI248">
        <f t="shared" si="46"/>
        <v>0</v>
      </c>
      <c r="DJ248">
        <f>DF248</f>
        <v>4.1100000000000003</v>
      </c>
      <c r="DK248">
        <v>0</v>
      </c>
      <c r="DL248" t="s">
        <v>3</v>
      </c>
      <c r="DM248">
        <v>0</v>
      </c>
      <c r="DN248" t="s">
        <v>3</v>
      </c>
      <c r="DO248">
        <v>0</v>
      </c>
    </row>
    <row r="249" spans="1:119" x14ac:dyDescent="0.2">
      <c r="A249">
        <f>ROW(Source!A353)</f>
        <v>353</v>
      </c>
      <c r="B249">
        <v>63640748</v>
      </c>
      <c r="C249">
        <v>63408624</v>
      </c>
      <c r="D249">
        <v>63430350</v>
      </c>
      <c r="E249">
        <v>1</v>
      </c>
      <c r="F249">
        <v>1</v>
      </c>
      <c r="G249">
        <v>16536011</v>
      </c>
      <c r="H249">
        <v>3</v>
      </c>
      <c r="I249" t="s">
        <v>318</v>
      </c>
      <c r="J249" t="s">
        <v>319</v>
      </c>
      <c r="K249" t="s">
        <v>320</v>
      </c>
      <c r="L249">
        <v>1327</v>
      </c>
      <c r="N249">
        <v>1005</v>
      </c>
      <c r="O249" t="s">
        <v>321</v>
      </c>
      <c r="P249" t="s">
        <v>321</v>
      </c>
      <c r="Q249">
        <v>1</v>
      </c>
      <c r="W249">
        <v>0</v>
      </c>
      <c r="X249">
        <v>443123811</v>
      </c>
      <c r="Y249">
        <f>(AT249*3)</f>
        <v>0.15000000000000002</v>
      </c>
      <c r="AA249">
        <v>41.89</v>
      </c>
      <c r="AB249">
        <v>0</v>
      </c>
      <c r="AC249">
        <v>0</v>
      </c>
      <c r="AD249">
        <v>0</v>
      </c>
      <c r="AE249">
        <v>41.89</v>
      </c>
      <c r="AF249">
        <v>0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M249">
        <v>-2</v>
      </c>
      <c r="AN249">
        <v>0</v>
      </c>
      <c r="AO249">
        <v>1</v>
      </c>
      <c r="AP249">
        <v>1</v>
      </c>
      <c r="AQ249">
        <v>0</v>
      </c>
      <c r="AR249">
        <v>0</v>
      </c>
      <c r="AS249" t="s">
        <v>3</v>
      </c>
      <c r="AT249">
        <v>0.05</v>
      </c>
      <c r="AU249" t="s">
        <v>27</v>
      </c>
      <c r="AV249">
        <v>0</v>
      </c>
      <c r="AW249">
        <v>2</v>
      </c>
      <c r="AX249">
        <v>63641009</v>
      </c>
      <c r="AY249">
        <v>1</v>
      </c>
      <c r="AZ249">
        <v>0</v>
      </c>
      <c r="BA249">
        <v>249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V249">
        <v>0</v>
      </c>
      <c r="CW249">
        <v>0</v>
      </c>
      <c r="CX249">
        <f>ROUND(Y249*Source!I353,9)</f>
        <v>0.75</v>
      </c>
      <c r="CY249">
        <f>AA249</f>
        <v>41.89</v>
      </c>
      <c r="CZ249">
        <f>AE249</f>
        <v>41.89</v>
      </c>
      <c r="DA249">
        <f>AI249</f>
        <v>1</v>
      </c>
      <c r="DB249">
        <f>ROUND((ROUND(AT249*CZ249,2)*3),6)</f>
        <v>6.27</v>
      </c>
      <c r="DC249">
        <f>ROUND((ROUND(AT249*AG249,2)*3),6)</f>
        <v>0</v>
      </c>
      <c r="DD249" t="s">
        <v>3</v>
      </c>
      <c r="DE249" t="s">
        <v>3</v>
      </c>
      <c r="DF249">
        <f t="shared" si="43"/>
        <v>31.42</v>
      </c>
      <c r="DG249">
        <f t="shared" si="44"/>
        <v>0</v>
      </c>
      <c r="DH249">
        <f t="shared" si="45"/>
        <v>0</v>
      </c>
      <c r="DI249">
        <f t="shared" si="46"/>
        <v>0</v>
      </c>
      <c r="DJ249">
        <f>DF249</f>
        <v>31.42</v>
      </c>
      <c r="DK249">
        <v>0</v>
      </c>
      <c r="DL249" t="s">
        <v>3</v>
      </c>
      <c r="DM249">
        <v>0</v>
      </c>
      <c r="DN249" t="s">
        <v>3</v>
      </c>
      <c r="DO249">
        <v>0</v>
      </c>
    </row>
    <row r="250" spans="1:119" x14ac:dyDescent="0.2">
      <c r="A250">
        <f>ROW(Source!A353)</f>
        <v>353</v>
      </c>
      <c r="B250">
        <v>63640748</v>
      </c>
      <c r="C250">
        <v>63408624</v>
      </c>
      <c r="D250">
        <v>63430355</v>
      </c>
      <c r="E250">
        <v>1</v>
      </c>
      <c r="F250">
        <v>1</v>
      </c>
      <c r="G250">
        <v>16536011</v>
      </c>
      <c r="H250">
        <v>3</v>
      </c>
      <c r="I250" t="s">
        <v>322</v>
      </c>
      <c r="J250" t="s">
        <v>323</v>
      </c>
      <c r="K250" t="s">
        <v>324</v>
      </c>
      <c r="L250">
        <v>1346</v>
      </c>
      <c r="N250">
        <v>1009</v>
      </c>
      <c r="O250" t="s">
        <v>317</v>
      </c>
      <c r="P250" t="s">
        <v>317</v>
      </c>
      <c r="Q250">
        <v>1</v>
      </c>
      <c r="W250">
        <v>0</v>
      </c>
      <c r="X250">
        <v>2000218418</v>
      </c>
      <c r="Y250">
        <f>(AT250*3)</f>
        <v>0.15000000000000002</v>
      </c>
      <c r="AA250">
        <v>29.6</v>
      </c>
      <c r="AB250">
        <v>0</v>
      </c>
      <c r="AC250">
        <v>0</v>
      </c>
      <c r="AD250">
        <v>0</v>
      </c>
      <c r="AE250">
        <v>29.6</v>
      </c>
      <c r="AF250">
        <v>0</v>
      </c>
      <c r="AG250">
        <v>0</v>
      </c>
      <c r="AH250">
        <v>0</v>
      </c>
      <c r="AI250">
        <v>1</v>
      </c>
      <c r="AJ250">
        <v>1</v>
      </c>
      <c r="AK250">
        <v>1</v>
      </c>
      <c r="AL250">
        <v>1</v>
      </c>
      <c r="AM250">
        <v>-2</v>
      </c>
      <c r="AN250">
        <v>0</v>
      </c>
      <c r="AO250">
        <v>1</v>
      </c>
      <c r="AP250">
        <v>1</v>
      </c>
      <c r="AQ250">
        <v>0</v>
      </c>
      <c r="AR250">
        <v>0</v>
      </c>
      <c r="AS250" t="s">
        <v>3</v>
      </c>
      <c r="AT250">
        <v>0.05</v>
      </c>
      <c r="AU250" t="s">
        <v>27</v>
      </c>
      <c r="AV250">
        <v>0</v>
      </c>
      <c r="AW250">
        <v>2</v>
      </c>
      <c r="AX250">
        <v>63641010</v>
      </c>
      <c r="AY250">
        <v>1</v>
      </c>
      <c r="AZ250">
        <v>0</v>
      </c>
      <c r="BA250">
        <v>250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V250">
        <v>0</v>
      </c>
      <c r="CW250">
        <v>0</v>
      </c>
      <c r="CX250">
        <f>ROUND(Y250*Source!I353,9)</f>
        <v>0.75</v>
      </c>
      <c r="CY250">
        <f>AA250</f>
        <v>29.6</v>
      </c>
      <c r="CZ250">
        <f>AE250</f>
        <v>29.6</v>
      </c>
      <c r="DA250">
        <f>AI250</f>
        <v>1</v>
      </c>
      <c r="DB250">
        <f>ROUND((ROUND(AT250*CZ250,2)*3),6)</f>
        <v>4.4400000000000004</v>
      </c>
      <c r="DC250">
        <f>ROUND((ROUND(AT250*AG250,2)*3),6)</f>
        <v>0</v>
      </c>
      <c r="DD250" t="s">
        <v>3</v>
      </c>
      <c r="DE250" t="s">
        <v>3</v>
      </c>
      <c r="DF250">
        <f t="shared" si="43"/>
        <v>22.2</v>
      </c>
      <c r="DG250">
        <f t="shared" si="44"/>
        <v>0</v>
      </c>
      <c r="DH250">
        <f t="shared" si="45"/>
        <v>0</v>
      </c>
      <c r="DI250">
        <f t="shared" si="46"/>
        <v>0</v>
      </c>
      <c r="DJ250">
        <f>DF250</f>
        <v>22.2</v>
      </c>
      <c r="DK250">
        <v>0</v>
      </c>
      <c r="DL250" t="s">
        <v>3</v>
      </c>
      <c r="DM250">
        <v>0</v>
      </c>
      <c r="DN250" t="s">
        <v>3</v>
      </c>
      <c r="DO25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63642922</v>
      </c>
      <c r="C1">
        <v>63408148</v>
      </c>
      <c r="D1">
        <v>63426486</v>
      </c>
      <c r="E1">
        <v>16536011</v>
      </c>
      <c r="F1">
        <v>1</v>
      </c>
      <c r="G1">
        <v>16536011</v>
      </c>
      <c r="H1">
        <v>1</v>
      </c>
      <c r="I1" t="s">
        <v>311</v>
      </c>
      <c r="J1" t="s">
        <v>3</v>
      </c>
      <c r="K1" t="s">
        <v>312</v>
      </c>
      <c r="L1">
        <v>1191</v>
      </c>
      <c r="N1">
        <v>1013</v>
      </c>
      <c r="O1" t="s">
        <v>313</v>
      </c>
      <c r="P1" t="s">
        <v>313</v>
      </c>
      <c r="Q1">
        <v>1</v>
      </c>
      <c r="X1">
        <v>0.54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1</v>
      </c>
      <c r="AF1" t="s">
        <v>27</v>
      </c>
      <c r="AG1">
        <v>1.62</v>
      </c>
      <c r="AH1">
        <v>2</v>
      </c>
      <c r="AI1">
        <v>63642922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63642923</v>
      </c>
      <c r="C2">
        <v>63408148</v>
      </c>
      <c r="D2">
        <v>63430306</v>
      </c>
      <c r="E2">
        <v>1</v>
      </c>
      <c r="F2">
        <v>1</v>
      </c>
      <c r="G2">
        <v>16536011</v>
      </c>
      <c r="H2">
        <v>3</v>
      </c>
      <c r="I2" t="s">
        <v>314</v>
      </c>
      <c r="J2" t="s">
        <v>315</v>
      </c>
      <c r="K2" t="s">
        <v>316</v>
      </c>
      <c r="L2">
        <v>1346</v>
      </c>
      <c r="N2">
        <v>1009</v>
      </c>
      <c r="O2" t="s">
        <v>317</v>
      </c>
      <c r="P2" t="s">
        <v>317</v>
      </c>
      <c r="Q2">
        <v>1</v>
      </c>
      <c r="X2">
        <v>3.0000000000000001E-3</v>
      </c>
      <c r="Y2">
        <v>547.51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 t="s">
        <v>27</v>
      </c>
      <c r="AG2">
        <v>9.0000000000000011E-3</v>
      </c>
      <c r="AH2">
        <v>2</v>
      </c>
      <c r="AI2">
        <v>63642923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63642924</v>
      </c>
      <c r="C3">
        <v>63408148</v>
      </c>
      <c r="D3">
        <v>63430350</v>
      </c>
      <c r="E3">
        <v>1</v>
      </c>
      <c r="F3">
        <v>1</v>
      </c>
      <c r="G3">
        <v>16536011</v>
      </c>
      <c r="H3">
        <v>3</v>
      </c>
      <c r="I3" t="s">
        <v>318</v>
      </c>
      <c r="J3" t="s">
        <v>319</v>
      </c>
      <c r="K3" t="s">
        <v>320</v>
      </c>
      <c r="L3">
        <v>1327</v>
      </c>
      <c r="N3">
        <v>1005</v>
      </c>
      <c r="O3" t="s">
        <v>321</v>
      </c>
      <c r="P3" t="s">
        <v>321</v>
      </c>
      <c r="Q3">
        <v>1</v>
      </c>
      <c r="X3">
        <v>0.01</v>
      </c>
      <c r="Y3">
        <v>41.89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27</v>
      </c>
      <c r="AG3">
        <v>0.03</v>
      </c>
      <c r="AH3">
        <v>2</v>
      </c>
      <c r="AI3">
        <v>63642924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ROW(Source!A29)</f>
        <v>29</v>
      </c>
      <c r="B4">
        <v>63641040</v>
      </c>
      <c r="C4">
        <v>63641038</v>
      </c>
      <c r="D4">
        <v>63426486</v>
      </c>
      <c r="E4">
        <v>16536011</v>
      </c>
      <c r="F4">
        <v>1</v>
      </c>
      <c r="G4">
        <v>16536011</v>
      </c>
      <c r="H4">
        <v>1</v>
      </c>
      <c r="I4" t="s">
        <v>311</v>
      </c>
      <c r="J4" t="s">
        <v>3</v>
      </c>
      <c r="K4" t="s">
        <v>312</v>
      </c>
      <c r="L4">
        <v>1191</v>
      </c>
      <c r="N4">
        <v>1013</v>
      </c>
      <c r="O4" t="s">
        <v>313</v>
      </c>
      <c r="P4" t="s">
        <v>313</v>
      </c>
      <c r="Q4">
        <v>1</v>
      </c>
      <c r="X4">
        <v>0.88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1</v>
      </c>
      <c r="AF4" t="s">
        <v>27</v>
      </c>
      <c r="AG4">
        <v>2.64</v>
      </c>
      <c r="AH4">
        <v>2</v>
      </c>
      <c r="AI4">
        <v>63641040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ROW(Source!A30)</f>
        <v>30</v>
      </c>
      <c r="B5">
        <v>63640797</v>
      </c>
      <c r="C5">
        <v>63408155</v>
      </c>
      <c r="D5">
        <v>63426486</v>
      </c>
      <c r="E5">
        <v>16536011</v>
      </c>
      <c r="F5">
        <v>1</v>
      </c>
      <c r="G5">
        <v>16536011</v>
      </c>
      <c r="H5">
        <v>1</v>
      </c>
      <c r="I5" t="s">
        <v>311</v>
      </c>
      <c r="J5" t="s">
        <v>3</v>
      </c>
      <c r="K5" t="s">
        <v>312</v>
      </c>
      <c r="L5">
        <v>1191</v>
      </c>
      <c r="N5">
        <v>1013</v>
      </c>
      <c r="O5" t="s">
        <v>313</v>
      </c>
      <c r="P5" t="s">
        <v>313</v>
      </c>
      <c r="Q5">
        <v>1</v>
      </c>
      <c r="X5">
        <v>0.16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1</v>
      </c>
      <c r="AF5" t="s">
        <v>39</v>
      </c>
      <c r="AG5">
        <v>0.08</v>
      </c>
      <c r="AH5">
        <v>2</v>
      </c>
      <c r="AI5">
        <v>63640797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ROW(Source!A30)</f>
        <v>30</v>
      </c>
      <c r="B6">
        <v>63640798</v>
      </c>
      <c r="C6">
        <v>63408155</v>
      </c>
      <c r="D6">
        <v>63430355</v>
      </c>
      <c r="E6">
        <v>1</v>
      </c>
      <c r="F6">
        <v>1</v>
      </c>
      <c r="G6">
        <v>16536011</v>
      </c>
      <c r="H6">
        <v>3</v>
      </c>
      <c r="I6" t="s">
        <v>322</v>
      </c>
      <c r="J6" t="s">
        <v>323</v>
      </c>
      <c r="K6" t="s">
        <v>324</v>
      </c>
      <c r="L6">
        <v>1346</v>
      </c>
      <c r="N6">
        <v>1009</v>
      </c>
      <c r="O6" t="s">
        <v>317</v>
      </c>
      <c r="P6" t="s">
        <v>317</v>
      </c>
      <c r="Q6">
        <v>1</v>
      </c>
      <c r="X6">
        <v>2E-3</v>
      </c>
      <c r="Y6">
        <v>29.6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 t="s">
        <v>39</v>
      </c>
      <c r="AG6">
        <v>1E-3</v>
      </c>
      <c r="AH6">
        <v>2</v>
      </c>
      <c r="AI6">
        <v>63640798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ROW(Source!A31)</f>
        <v>31</v>
      </c>
      <c r="B7">
        <v>63641046</v>
      </c>
      <c r="C7">
        <v>63641045</v>
      </c>
      <c r="D7">
        <v>63426486</v>
      </c>
      <c r="E7">
        <v>16536011</v>
      </c>
      <c r="F7">
        <v>1</v>
      </c>
      <c r="G7">
        <v>16536011</v>
      </c>
      <c r="H7">
        <v>1</v>
      </c>
      <c r="I7" t="s">
        <v>311</v>
      </c>
      <c r="J7" t="s">
        <v>3</v>
      </c>
      <c r="K7" t="s">
        <v>312</v>
      </c>
      <c r="L7">
        <v>1191</v>
      </c>
      <c r="N7">
        <v>1013</v>
      </c>
      <c r="O7" t="s">
        <v>313</v>
      </c>
      <c r="P7" t="s">
        <v>313</v>
      </c>
      <c r="Q7">
        <v>1</v>
      </c>
      <c r="X7">
        <v>0.51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1</v>
      </c>
      <c r="AF7" t="s">
        <v>3</v>
      </c>
      <c r="AG7">
        <v>0.51</v>
      </c>
      <c r="AH7">
        <v>2</v>
      </c>
      <c r="AI7">
        <v>63641046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ROW(Source!A31)</f>
        <v>31</v>
      </c>
      <c r="B8">
        <v>63641047</v>
      </c>
      <c r="C8">
        <v>63641045</v>
      </c>
      <c r="D8">
        <v>63428422</v>
      </c>
      <c r="E8">
        <v>1</v>
      </c>
      <c r="F8">
        <v>1</v>
      </c>
      <c r="G8">
        <v>16536011</v>
      </c>
      <c r="H8">
        <v>2</v>
      </c>
      <c r="I8" t="s">
        <v>325</v>
      </c>
      <c r="J8" t="s">
        <v>326</v>
      </c>
      <c r="K8" t="s">
        <v>327</v>
      </c>
      <c r="L8">
        <v>1368</v>
      </c>
      <c r="N8">
        <v>1011</v>
      </c>
      <c r="O8" t="s">
        <v>328</v>
      </c>
      <c r="P8" t="s">
        <v>328</v>
      </c>
      <c r="Q8">
        <v>1</v>
      </c>
      <c r="X8">
        <v>0.12</v>
      </c>
      <c r="Y8">
        <v>0</v>
      </c>
      <c r="Z8">
        <v>1378.32</v>
      </c>
      <c r="AA8">
        <v>830.66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0.12</v>
      </c>
      <c r="AH8">
        <v>2</v>
      </c>
      <c r="AI8">
        <v>63641047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ROW(Source!A31)</f>
        <v>31</v>
      </c>
      <c r="B9">
        <v>63641048</v>
      </c>
      <c r="C9">
        <v>63641045</v>
      </c>
      <c r="D9">
        <v>63430305</v>
      </c>
      <c r="E9">
        <v>1</v>
      </c>
      <c r="F9">
        <v>1</v>
      </c>
      <c r="G9">
        <v>16536011</v>
      </c>
      <c r="H9">
        <v>3</v>
      </c>
      <c r="I9" t="s">
        <v>329</v>
      </c>
      <c r="J9" t="s">
        <v>330</v>
      </c>
      <c r="K9" t="s">
        <v>331</v>
      </c>
      <c r="L9">
        <v>1346</v>
      </c>
      <c r="N9">
        <v>1009</v>
      </c>
      <c r="O9" t="s">
        <v>317</v>
      </c>
      <c r="P9" t="s">
        <v>317</v>
      </c>
      <c r="Q9">
        <v>1</v>
      </c>
      <c r="X9">
        <v>5.0000000000000001E-4</v>
      </c>
      <c r="Y9">
        <v>558.53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5.0000000000000001E-4</v>
      </c>
      <c r="AH9">
        <v>2</v>
      </c>
      <c r="AI9">
        <v>63641048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ROW(Source!A31)</f>
        <v>31</v>
      </c>
      <c r="B10">
        <v>63641049</v>
      </c>
      <c r="C10">
        <v>63641045</v>
      </c>
      <c r="D10">
        <v>63430355</v>
      </c>
      <c r="E10">
        <v>1</v>
      </c>
      <c r="F10">
        <v>1</v>
      </c>
      <c r="G10">
        <v>16536011</v>
      </c>
      <c r="H10">
        <v>3</v>
      </c>
      <c r="I10" t="s">
        <v>322</v>
      </c>
      <c r="J10" t="s">
        <v>323</v>
      </c>
      <c r="K10" t="s">
        <v>324</v>
      </c>
      <c r="L10">
        <v>1346</v>
      </c>
      <c r="N10">
        <v>1009</v>
      </c>
      <c r="O10" t="s">
        <v>317</v>
      </c>
      <c r="P10" t="s">
        <v>317</v>
      </c>
      <c r="Q10">
        <v>1</v>
      </c>
      <c r="X10">
        <v>1.4999999999999999E-2</v>
      </c>
      <c r="Y10">
        <v>29.6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1.4999999999999999E-2</v>
      </c>
      <c r="AH10">
        <v>2</v>
      </c>
      <c r="AI10">
        <v>63641049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ROW(Source!A31)</f>
        <v>31</v>
      </c>
      <c r="B11">
        <v>63641050</v>
      </c>
      <c r="C11">
        <v>63641045</v>
      </c>
      <c r="D11">
        <v>63430913</v>
      </c>
      <c r="E11">
        <v>1</v>
      </c>
      <c r="F11">
        <v>1</v>
      </c>
      <c r="G11">
        <v>16536011</v>
      </c>
      <c r="H11">
        <v>3</v>
      </c>
      <c r="I11" t="s">
        <v>332</v>
      </c>
      <c r="J11" t="s">
        <v>333</v>
      </c>
      <c r="K11" t="s">
        <v>334</v>
      </c>
      <c r="L11">
        <v>1327</v>
      </c>
      <c r="N11">
        <v>1005</v>
      </c>
      <c r="O11" t="s">
        <v>321</v>
      </c>
      <c r="P11" t="s">
        <v>321</v>
      </c>
      <c r="Q11">
        <v>1</v>
      </c>
      <c r="X11">
        <v>0.01</v>
      </c>
      <c r="Y11">
        <v>215.37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0.01</v>
      </c>
      <c r="AH11">
        <v>2</v>
      </c>
      <c r="AI11">
        <v>63641050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ROW(Source!A31)</f>
        <v>31</v>
      </c>
      <c r="B12">
        <v>63641052</v>
      </c>
      <c r="C12">
        <v>63641045</v>
      </c>
      <c r="D12">
        <v>63426523</v>
      </c>
      <c r="E12">
        <v>16536011</v>
      </c>
      <c r="F12">
        <v>1</v>
      </c>
      <c r="G12">
        <v>16536011</v>
      </c>
      <c r="H12">
        <v>3</v>
      </c>
      <c r="I12" t="s">
        <v>335</v>
      </c>
      <c r="J12" t="s">
        <v>3</v>
      </c>
      <c r="K12" t="s">
        <v>336</v>
      </c>
      <c r="L12">
        <v>1346</v>
      </c>
      <c r="N12">
        <v>1009</v>
      </c>
      <c r="O12" t="s">
        <v>317</v>
      </c>
      <c r="P12" t="s">
        <v>317</v>
      </c>
      <c r="Q12">
        <v>1</v>
      </c>
      <c r="X12">
        <v>1.2999999999999999E-2</v>
      </c>
      <c r="Y12">
        <v>78.280069999999995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1.2999999999999999E-2</v>
      </c>
      <c r="AH12">
        <v>2</v>
      </c>
      <c r="AI12">
        <v>63641052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ROW(Source!A31)</f>
        <v>31</v>
      </c>
      <c r="B13">
        <v>63641051</v>
      </c>
      <c r="C13">
        <v>63641045</v>
      </c>
      <c r="D13">
        <v>63429059</v>
      </c>
      <c r="E13">
        <v>1</v>
      </c>
      <c r="F13">
        <v>1</v>
      </c>
      <c r="G13">
        <v>16536011</v>
      </c>
      <c r="H13">
        <v>3</v>
      </c>
      <c r="I13" t="s">
        <v>337</v>
      </c>
      <c r="J13" t="s">
        <v>338</v>
      </c>
      <c r="K13" t="s">
        <v>339</v>
      </c>
      <c r="L13">
        <v>1346</v>
      </c>
      <c r="N13">
        <v>1009</v>
      </c>
      <c r="O13" t="s">
        <v>317</v>
      </c>
      <c r="P13" t="s">
        <v>317</v>
      </c>
      <c r="Q13">
        <v>1</v>
      </c>
      <c r="X13">
        <v>1.2999999999999999E-2</v>
      </c>
      <c r="Y13">
        <v>118.96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1.2999999999999999E-2</v>
      </c>
      <c r="AH13">
        <v>2</v>
      </c>
      <c r="AI13">
        <v>63641051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ROW(Source!A32)</f>
        <v>32</v>
      </c>
      <c r="B14">
        <v>63641057</v>
      </c>
      <c r="C14">
        <v>63641054</v>
      </c>
      <c r="D14">
        <v>63426486</v>
      </c>
      <c r="E14">
        <v>16536011</v>
      </c>
      <c r="F14">
        <v>1</v>
      </c>
      <c r="G14">
        <v>16536011</v>
      </c>
      <c r="H14">
        <v>1</v>
      </c>
      <c r="I14" t="s">
        <v>311</v>
      </c>
      <c r="J14" t="s">
        <v>3</v>
      </c>
      <c r="K14" t="s">
        <v>312</v>
      </c>
      <c r="L14">
        <v>1191</v>
      </c>
      <c r="N14">
        <v>1013</v>
      </c>
      <c r="O14" t="s">
        <v>313</v>
      </c>
      <c r="P14" t="s">
        <v>313</v>
      </c>
      <c r="Q14">
        <v>1</v>
      </c>
      <c r="X14">
        <v>0.16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 t="s">
        <v>39</v>
      </c>
      <c r="AG14">
        <v>0.08</v>
      </c>
      <c r="AH14">
        <v>2</v>
      </c>
      <c r="AI14">
        <v>63641055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ROW(Source!A32)</f>
        <v>32</v>
      </c>
      <c r="B15">
        <v>63641058</v>
      </c>
      <c r="C15">
        <v>63641054</v>
      </c>
      <c r="D15">
        <v>63430355</v>
      </c>
      <c r="E15">
        <v>1</v>
      </c>
      <c r="F15">
        <v>1</v>
      </c>
      <c r="G15">
        <v>16536011</v>
      </c>
      <c r="H15">
        <v>3</v>
      </c>
      <c r="I15" t="s">
        <v>322</v>
      </c>
      <c r="J15" t="s">
        <v>323</v>
      </c>
      <c r="K15" t="s">
        <v>324</v>
      </c>
      <c r="L15">
        <v>1346</v>
      </c>
      <c r="N15">
        <v>1009</v>
      </c>
      <c r="O15" t="s">
        <v>317</v>
      </c>
      <c r="P15" t="s">
        <v>317</v>
      </c>
      <c r="Q15">
        <v>1</v>
      </c>
      <c r="X15">
        <v>2E-3</v>
      </c>
      <c r="Y15">
        <v>29.6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39</v>
      </c>
      <c r="AG15">
        <v>1E-3</v>
      </c>
      <c r="AH15">
        <v>2</v>
      </c>
      <c r="AI15">
        <v>63641056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ROW(Source!A33)</f>
        <v>33</v>
      </c>
      <c r="B16">
        <v>63640773</v>
      </c>
      <c r="C16">
        <v>63408147</v>
      </c>
      <c r="D16">
        <v>63426486</v>
      </c>
      <c r="E16">
        <v>16536011</v>
      </c>
      <c r="F16">
        <v>1</v>
      </c>
      <c r="G16">
        <v>16536011</v>
      </c>
      <c r="H16">
        <v>1</v>
      </c>
      <c r="I16" t="s">
        <v>311</v>
      </c>
      <c r="J16" t="s">
        <v>3</v>
      </c>
      <c r="K16" t="s">
        <v>312</v>
      </c>
      <c r="L16">
        <v>1191</v>
      </c>
      <c r="N16">
        <v>1013</v>
      </c>
      <c r="O16" t="s">
        <v>313</v>
      </c>
      <c r="P16" t="s">
        <v>313</v>
      </c>
      <c r="Q16">
        <v>1</v>
      </c>
      <c r="X16">
        <v>0.42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1</v>
      </c>
      <c r="AF16" t="s">
        <v>3</v>
      </c>
      <c r="AG16">
        <v>0.42</v>
      </c>
      <c r="AH16">
        <v>2</v>
      </c>
      <c r="AI16">
        <v>63640773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ROW(Source!A33)</f>
        <v>33</v>
      </c>
      <c r="B17">
        <v>63640774</v>
      </c>
      <c r="C17">
        <v>63408147</v>
      </c>
      <c r="D17">
        <v>63430306</v>
      </c>
      <c r="E17">
        <v>1</v>
      </c>
      <c r="F17">
        <v>1</v>
      </c>
      <c r="G17">
        <v>16536011</v>
      </c>
      <c r="H17">
        <v>3</v>
      </c>
      <c r="I17" t="s">
        <v>314</v>
      </c>
      <c r="J17" t="s">
        <v>315</v>
      </c>
      <c r="K17" t="s">
        <v>316</v>
      </c>
      <c r="L17">
        <v>1346</v>
      </c>
      <c r="N17">
        <v>1009</v>
      </c>
      <c r="O17" t="s">
        <v>317</v>
      </c>
      <c r="P17" t="s">
        <v>317</v>
      </c>
      <c r="Q17">
        <v>1</v>
      </c>
      <c r="X17">
        <v>2E-3</v>
      </c>
      <c r="Y17">
        <v>547.51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2E-3</v>
      </c>
      <c r="AH17">
        <v>2</v>
      </c>
      <c r="AI17">
        <v>63640774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ROW(Source!A33)</f>
        <v>33</v>
      </c>
      <c r="B18">
        <v>63640775</v>
      </c>
      <c r="C18">
        <v>63408147</v>
      </c>
      <c r="D18">
        <v>63430350</v>
      </c>
      <c r="E18">
        <v>1</v>
      </c>
      <c r="F18">
        <v>1</v>
      </c>
      <c r="G18">
        <v>16536011</v>
      </c>
      <c r="H18">
        <v>3</v>
      </c>
      <c r="I18" t="s">
        <v>318</v>
      </c>
      <c r="J18" t="s">
        <v>319</v>
      </c>
      <c r="K18" t="s">
        <v>320</v>
      </c>
      <c r="L18">
        <v>1327</v>
      </c>
      <c r="N18">
        <v>1005</v>
      </c>
      <c r="O18" t="s">
        <v>321</v>
      </c>
      <c r="P18" t="s">
        <v>321</v>
      </c>
      <c r="Q18">
        <v>1</v>
      </c>
      <c r="X18">
        <v>5.0000000000000001E-3</v>
      </c>
      <c r="Y18">
        <v>41.89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5.0000000000000001E-3</v>
      </c>
      <c r="AH18">
        <v>2</v>
      </c>
      <c r="AI18">
        <v>63640775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ROW(Source!A34)</f>
        <v>34</v>
      </c>
      <c r="B19">
        <v>63640799</v>
      </c>
      <c r="C19">
        <v>63408156</v>
      </c>
      <c r="D19">
        <v>63426486</v>
      </c>
      <c r="E19">
        <v>16536011</v>
      </c>
      <c r="F19">
        <v>1</v>
      </c>
      <c r="G19">
        <v>16536011</v>
      </c>
      <c r="H19">
        <v>1</v>
      </c>
      <c r="I19" t="s">
        <v>311</v>
      </c>
      <c r="J19" t="s">
        <v>3</v>
      </c>
      <c r="K19" t="s">
        <v>312</v>
      </c>
      <c r="L19">
        <v>1191</v>
      </c>
      <c r="N19">
        <v>1013</v>
      </c>
      <c r="O19" t="s">
        <v>313</v>
      </c>
      <c r="P19" t="s">
        <v>313</v>
      </c>
      <c r="Q19">
        <v>1</v>
      </c>
      <c r="X19">
        <v>0.94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1</v>
      </c>
      <c r="AF19" t="s">
        <v>3</v>
      </c>
      <c r="AG19">
        <v>0.94</v>
      </c>
      <c r="AH19">
        <v>2</v>
      </c>
      <c r="AI19">
        <v>63640799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ROW(Source!A34)</f>
        <v>34</v>
      </c>
      <c r="B20">
        <v>63640800</v>
      </c>
      <c r="C20">
        <v>63408156</v>
      </c>
      <c r="D20">
        <v>63428422</v>
      </c>
      <c r="E20">
        <v>1</v>
      </c>
      <c r="F20">
        <v>1</v>
      </c>
      <c r="G20">
        <v>16536011</v>
      </c>
      <c r="H20">
        <v>2</v>
      </c>
      <c r="I20" t="s">
        <v>325</v>
      </c>
      <c r="J20" t="s">
        <v>326</v>
      </c>
      <c r="K20" t="s">
        <v>327</v>
      </c>
      <c r="L20">
        <v>1368</v>
      </c>
      <c r="N20">
        <v>1011</v>
      </c>
      <c r="O20" t="s">
        <v>328</v>
      </c>
      <c r="P20" t="s">
        <v>328</v>
      </c>
      <c r="Q20">
        <v>1</v>
      </c>
      <c r="X20">
        <v>0.05</v>
      </c>
      <c r="Y20">
        <v>0</v>
      </c>
      <c r="Z20">
        <v>1378.32</v>
      </c>
      <c r="AA20">
        <v>830.66</v>
      </c>
      <c r="AB20">
        <v>0</v>
      </c>
      <c r="AC20">
        <v>0</v>
      </c>
      <c r="AD20">
        <v>1</v>
      </c>
      <c r="AE20">
        <v>0</v>
      </c>
      <c r="AF20" t="s">
        <v>3</v>
      </c>
      <c r="AG20">
        <v>0.05</v>
      </c>
      <c r="AH20">
        <v>2</v>
      </c>
      <c r="AI20">
        <v>63640800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ROW(Source!A34)</f>
        <v>34</v>
      </c>
      <c r="B21">
        <v>63640801</v>
      </c>
      <c r="C21">
        <v>63408156</v>
      </c>
      <c r="D21">
        <v>63430305</v>
      </c>
      <c r="E21">
        <v>1</v>
      </c>
      <c r="F21">
        <v>1</v>
      </c>
      <c r="G21">
        <v>16536011</v>
      </c>
      <c r="H21">
        <v>3</v>
      </c>
      <c r="I21" t="s">
        <v>329</v>
      </c>
      <c r="J21" t="s">
        <v>330</v>
      </c>
      <c r="K21" t="s">
        <v>331</v>
      </c>
      <c r="L21">
        <v>1346</v>
      </c>
      <c r="N21">
        <v>1009</v>
      </c>
      <c r="O21" t="s">
        <v>317</v>
      </c>
      <c r="P21" t="s">
        <v>317</v>
      </c>
      <c r="Q21">
        <v>1</v>
      </c>
      <c r="X21">
        <v>5.0000000000000001E-4</v>
      </c>
      <c r="Y21">
        <v>558.53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 t="s">
        <v>3</v>
      </c>
      <c r="AG21">
        <v>5.0000000000000001E-4</v>
      </c>
      <c r="AH21">
        <v>2</v>
      </c>
      <c r="AI21">
        <v>63640801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ROW(Source!A34)</f>
        <v>34</v>
      </c>
      <c r="B22">
        <v>63640802</v>
      </c>
      <c r="C22">
        <v>63408156</v>
      </c>
      <c r="D22">
        <v>63430350</v>
      </c>
      <c r="E22">
        <v>1</v>
      </c>
      <c r="F22">
        <v>1</v>
      </c>
      <c r="G22">
        <v>16536011</v>
      </c>
      <c r="H22">
        <v>3</v>
      </c>
      <c r="I22" t="s">
        <v>318</v>
      </c>
      <c r="J22" t="s">
        <v>319</v>
      </c>
      <c r="K22" t="s">
        <v>320</v>
      </c>
      <c r="L22">
        <v>1327</v>
      </c>
      <c r="N22">
        <v>1005</v>
      </c>
      <c r="O22" t="s">
        <v>321</v>
      </c>
      <c r="P22" t="s">
        <v>321</v>
      </c>
      <c r="Q22">
        <v>1</v>
      </c>
      <c r="X22">
        <v>0.05</v>
      </c>
      <c r="Y22">
        <v>41.89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3</v>
      </c>
      <c r="AG22">
        <v>0.05</v>
      </c>
      <c r="AH22">
        <v>2</v>
      </c>
      <c r="AI22">
        <v>63640802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ROW(Source!A34)</f>
        <v>34</v>
      </c>
      <c r="B23">
        <v>63640803</v>
      </c>
      <c r="C23">
        <v>63408156</v>
      </c>
      <c r="D23">
        <v>63430355</v>
      </c>
      <c r="E23">
        <v>1</v>
      </c>
      <c r="F23">
        <v>1</v>
      </c>
      <c r="G23">
        <v>16536011</v>
      </c>
      <c r="H23">
        <v>3</v>
      </c>
      <c r="I23" t="s">
        <v>322</v>
      </c>
      <c r="J23" t="s">
        <v>323</v>
      </c>
      <c r="K23" t="s">
        <v>324</v>
      </c>
      <c r="L23">
        <v>1346</v>
      </c>
      <c r="N23">
        <v>1009</v>
      </c>
      <c r="O23" t="s">
        <v>317</v>
      </c>
      <c r="P23" t="s">
        <v>317</v>
      </c>
      <c r="Q23">
        <v>1</v>
      </c>
      <c r="X23">
        <v>0.05</v>
      </c>
      <c r="Y23">
        <v>29.6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0.05</v>
      </c>
      <c r="AH23">
        <v>2</v>
      </c>
      <c r="AI23">
        <v>63640803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ROW(Source!A34)</f>
        <v>34</v>
      </c>
      <c r="B24">
        <v>63640804</v>
      </c>
      <c r="C24">
        <v>63408156</v>
      </c>
      <c r="D24">
        <v>63430478</v>
      </c>
      <c r="E24">
        <v>1</v>
      </c>
      <c r="F24">
        <v>1</v>
      </c>
      <c r="G24">
        <v>16536011</v>
      </c>
      <c r="H24">
        <v>3</v>
      </c>
      <c r="I24" t="s">
        <v>340</v>
      </c>
      <c r="J24" t="s">
        <v>341</v>
      </c>
      <c r="K24" t="s">
        <v>342</v>
      </c>
      <c r="L24">
        <v>1346</v>
      </c>
      <c r="N24">
        <v>1009</v>
      </c>
      <c r="O24" t="s">
        <v>317</v>
      </c>
      <c r="P24" t="s">
        <v>317</v>
      </c>
      <c r="Q24">
        <v>1</v>
      </c>
      <c r="X24">
        <v>5.0000000000000001E-3</v>
      </c>
      <c r="Y24">
        <v>75.33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3</v>
      </c>
      <c r="AG24">
        <v>5.0000000000000001E-3</v>
      </c>
      <c r="AH24">
        <v>2</v>
      </c>
      <c r="AI24">
        <v>63640804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ROW(Source!A34)</f>
        <v>34</v>
      </c>
      <c r="B25">
        <v>63640805</v>
      </c>
      <c r="C25">
        <v>63408156</v>
      </c>
      <c r="D25">
        <v>63430913</v>
      </c>
      <c r="E25">
        <v>1</v>
      </c>
      <c r="F25">
        <v>1</v>
      </c>
      <c r="G25">
        <v>16536011</v>
      </c>
      <c r="H25">
        <v>3</v>
      </c>
      <c r="I25" t="s">
        <v>332</v>
      </c>
      <c r="J25" t="s">
        <v>333</v>
      </c>
      <c r="K25" t="s">
        <v>334</v>
      </c>
      <c r="L25">
        <v>1327</v>
      </c>
      <c r="N25">
        <v>1005</v>
      </c>
      <c r="O25" t="s">
        <v>321</v>
      </c>
      <c r="P25" t="s">
        <v>321</v>
      </c>
      <c r="Q25">
        <v>1</v>
      </c>
      <c r="X25">
        <v>0.01</v>
      </c>
      <c r="Y25">
        <v>215.37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0.01</v>
      </c>
      <c r="AH25">
        <v>2</v>
      </c>
      <c r="AI25">
        <v>63640805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ROW(Source!A34)</f>
        <v>34</v>
      </c>
      <c r="B26">
        <v>63640806</v>
      </c>
      <c r="C26">
        <v>63408156</v>
      </c>
      <c r="D26">
        <v>63426923</v>
      </c>
      <c r="E26">
        <v>16536011</v>
      </c>
      <c r="F26">
        <v>1</v>
      </c>
      <c r="G26">
        <v>16536011</v>
      </c>
      <c r="H26">
        <v>3</v>
      </c>
      <c r="I26" t="s">
        <v>343</v>
      </c>
      <c r="J26" t="s">
        <v>3</v>
      </c>
      <c r="K26" t="s">
        <v>344</v>
      </c>
      <c r="L26">
        <v>1346</v>
      </c>
      <c r="N26">
        <v>1009</v>
      </c>
      <c r="O26" t="s">
        <v>317</v>
      </c>
      <c r="P26" t="s">
        <v>317</v>
      </c>
      <c r="Q26">
        <v>1</v>
      </c>
      <c r="X26">
        <v>5.0000000000000001E-4</v>
      </c>
      <c r="Y26">
        <v>126.87488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</v>
      </c>
      <c r="AG26">
        <v>5.0000000000000001E-4</v>
      </c>
      <c r="AH26">
        <v>2</v>
      </c>
      <c r="AI26">
        <v>63640806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ROW(Source!A35)</f>
        <v>35</v>
      </c>
      <c r="B27">
        <v>63641064</v>
      </c>
      <c r="C27">
        <v>63641061</v>
      </c>
      <c r="D27">
        <v>63426486</v>
      </c>
      <c r="E27">
        <v>16536011</v>
      </c>
      <c r="F27">
        <v>1</v>
      </c>
      <c r="G27">
        <v>16536011</v>
      </c>
      <c r="H27">
        <v>1</v>
      </c>
      <c r="I27" t="s">
        <v>311</v>
      </c>
      <c r="J27" t="s">
        <v>3</v>
      </c>
      <c r="K27" t="s">
        <v>312</v>
      </c>
      <c r="L27">
        <v>1191</v>
      </c>
      <c r="N27">
        <v>1013</v>
      </c>
      <c r="O27" t="s">
        <v>313</v>
      </c>
      <c r="P27" t="s">
        <v>313</v>
      </c>
      <c r="Q27">
        <v>1</v>
      </c>
      <c r="X27">
        <v>0.16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1</v>
      </c>
      <c r="AF27" t="s">
        <v>39</v>
      </c>
      <c r="AG27">
        <v>0.08</v>
      </c>
      <c r="AH27">
        <v>2</v>
      </c>
      <c r="AI27">
        <v>63641062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ROW(Source!A35)</f>
        <v>35</v>
      </c>
      <c r="B28">
        <v>63641065</v>
      </c>
      <c r="C28">
        <v>63641061</v>
      </c>
      <c r="D28">
        <v>63430355</v>
      </c>
      <c r="E28">
        <v>1</v>
      </c>
      <c r="F28">
        <v>1</v>
      </c>
      <c r="G28">
        <v>16536011</v>
      </c>
      <c r="H28">
        <v>3</v>
      </c>
      <c r="I28" t="s">
        <v>322</v>
      </c>
      <c r="J28" t="s">
        <v>323</v>
      </c>
      <c r="K28" t="s">
        <v>324</v>
      </c>
      <c r="L28">
        <v>1346</v>
      </c>
      <c r="N28">
        <v>1009</v>
      </c>
      <c r="O28" t="s">
        <v>317</v>
      </c>
      <c r="P28" t="s">
        <v>317</v>
      </c>
      <c r="Q28">
        <v>1</v>
      </c>
      <c r="X28">
        <v>2E-3</v>
      </c>
      <c r="Y28">
        <v>29.6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39</v>
      </c>
      <c r="AG28">
        <v>1E-3</v>
      </c>
      <c r="AH28">
        <v>2</v>
      </c>
      <c r="AI28">
        <v>63641063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ROW(Source!A36)</f>
        <v>36</v>
      </c>
      <c r="B29">
        <v>63640788</v>
      </c>
      <c r="C29">
        <v>63408152</v>
      </c>
      <c r="D29">
        <v>63426486</v>
      </c>
      <c r="E29">
        <v>16536011</v>
      </c>
      <c r="F29">
        <v>1</v>
      </c>
      <c r="G29">
        <v>16536011</v>
      </c>
      <c r="H29">
        <v>1</v>
      </c>
      <c r="I29" t="s">
        <v>311</v>
      </c>
      <c r="J29" t="s">
        <v>3</v>
      </c>
      <c r="K29" t="s">
        <v>312</v>
      </c>
      <c r="L29">
        <v>1191</v>
      </c>
      <c r="N29">
        <v>1013</v>
      </c>
      <c r="O29" t="s">
        <v>313</v>
      </c>
      <c r="P29" t="s">
        <v>313</v>
      </c>
      <c r="Q29">
        <v>1</v>
      </c>
      <c r="X29">
        <v>1.26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1</v>
      </c>
      <c r="AF29" t="s">
        <v>59</v>
      </c>
      <c r="AG29">
        <v>2.52</v>
      </c>
      <c r="AH29">
        <v>2</v>
      </c>
      <c r="AI29">
        <v>63640788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ROW(Source!A36)</f>
        <v>36</v>
      </c>
      <c r="B30">
        <v>63640789</v>
      </c>
      <c r="C30">
        <v>63408152</v>
      </c>
      <c r="D30">
        <v>63430350</v>
      </c>
      <c r="E30">
        <v>1</v>
      </c>
      <c r="F30">
        <v>1</v>
      </c>
      <c r="G30">
        <v>16536011</v>
      </c>
      <c r="H30">
        <v>3</v>
      </c>
      <c r="I30" t="s">
        <v>318</v>
      </c>
      <c r="J30" t="s">
        <v>319</v>
      </c>
      <c r="K30" t="s">
        <v>320</v>
      </c>
      <c r="L30">
        <v>1327</v>
      </c>
      <c r="N30">
        <v>1005</v>
      </c>
      <c r="O30" t="s">
        <v>321</v>
      </c>
      <c r="P30" t="s">
        <v>321</v>
      </c>
      <c r="Q30">
        <v>1</v>
      </c>
      <c r="X30">
        <v>0.01</v>
      </c>
      <c r="Y30">
        <v>41.89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59</v>
      </c>
      <c r="AG30">
        <v>0.02</v>
      </c>
      <c r="AH30">
        <v>2</v>
      </c>
      <c r="AI30">
        <v>63640789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ROW(Source!A36)</f>
        <v>36</v>
      </c>
      <c r="B31">
        <v>63640790</v>
      </c>
      <c r="C31">
        <v>63408152</v>
      </c>
      <c r="D31">
        <v>63430355</v>
      </c>
      <c r="E31">
        <v>1</v>
      </c>
      <c r="F31">
        <v>1</v>
      </c>
      <c r="G31">
        <v>16536011</v>
      </c>
      <c r="H31">
        <v>3</v>
      </c>
      <c r="I31" t="s">
        <v>322</v>
      </c>
      <c r="J31" t="s">
        <v>323</v>
      </c>
      <c r="K31" t="s">
        <v>324</v>
      </c>
      <c r="L31">
        <v>1346</v>
      </c>
      <c r="N31">
        <v>1009</v>
      </c>
      <c r="O31" t="s">
        <v>317</v>
      </c>
      <c r="P31" t="s">
        <v>317</v>
      </c>
      <c r="Q31">
        <v>1</v>
      </c>
      <c r="X31">
        <v>0.1</v>
      </c>
      <c r="Y31">
        <v>29.6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59</v>
      </c>
      <c r="AG31">
        <v>0.2</v>
      </c>
      <c r="AH31">
        <v>2</v>
      </c>
      <c r="AI31">
        <v>63640790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ROW(Source!A37)</f>
        <v>37</v>
      </c>
      <c r="B32">
        <v>63640779</v>
      </c>
      <c r="C32">
        <v>63408149</v>
      </c>
      <c r="D32">
        <v>63426486</v>
      </c>
      <c r="E32">
        <v>16536011</v>
      </c>
      <c r="F32">
        <v>1</v>
      </c>
      <c r="G32">
        <v>16536011</v>
      </c>
      <c r="H32">
        <v>1</v>
      </c>
      <c r="I32" t="s">
        <v>311</v>
      </c>
      <c r="J32" t="s">
        <v>3</v>
      </c>
      <c r="K32" t="s">
        <v>312</v>
      </c>
      <c r="L32">
        <v>1191</v>
      </c>
      <c r="N32">
        <v>1013</v>
      </c>
      <c r="O32" t="s">
        <v>313</v>
      </c>
      <c r="P32" t="s">
        <v>313</v>
      </c>
      <c r="Q32">
        <v>1</v>
      </c>
      <c r="X32">
        <v>0.54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1</v>
      </c>
      <c r="AF32" t="s">
        <v>3</v>
      </c>
      <c r="AG32">
        <v>0.54</v>
      </c>
      <c r="AH32">
        <v>2</v>
      </c>
      <c r="AI32">
        <v>63640779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ROW(Source!A37)</f>
        <v>37</v>
      </c>
      <c r="B33">
        <v>63640780</v>
      </c>
      <c r="C33">
        <v>63408149</v>
      </c>
      <c r="D33">
        <v>63430355</v>
      </c>
      <c r="E33">
        <v>1</v>
      </c>
      <c r="F33">
        <v>1</v>
      </c>
      <c r="G33">
        <v>16536011</v>
      </c>
      <c r="H33">
        <v>3</v>
      </c>
      <c r="I33" t="s">
        <v>322</v>
      </c>
      <c r="J33" t="s">
        <v>323</v>
      </c>
      <c r="K33" t="s">
        <v>324</v>
      </c>
      <c r="L33">
        <v>1346</v>
      </c>
      <c r="N33">
        <v>1009</v>
      </c>
      <c r="O33" t="s">
        <v>317</v>
      </c>
      <c r="P33" t="s">
        <v>317</v>
      </c>
      <c r="Q33">
        <v>1</v>
      </c>
      <c r="X33">
        <v>1E-3</v>
      </c>
      <c r="Y33">
        <v>29.6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1E-3</v>
      </c>
      <c r="AH33">
        <v>2</v>
      </c>
      <c r="AI33">
        <v>63640780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ROW(Source!A37)</f>
        <v>37</v>
      </c>
      <c r="B34">
        <v>63640781</v>
      </c>
      <c r="C34">
        <v>63408149</v>
      </c>
      <c r="D34">
        <v>63428788</v>
      </c>
      <c r="E34">
        <v>1</v>
      </c>
      <c r="F34">
        <v>1</v>
      </c>
      <c r="G34">
        <v>16536011</v>
      </c>
      <c r="H34">
        <v>3</v>
      </c>
      <c r="I34" t="s">
        <v>345</v>
      </c>
      <c r="J34" t="s">
        <v>346</v>
      </c>
      <c r="K34" t="s">
        <v>347</v>
      </c>
      <c r="L34">
        <v>1296</v>
      </c>
      <c r="N34">
        <v>1002</v>
      </c>
      <c r="O34" t="s">
        <v>348</v>
      </c>
      <c r="P34" t="s">
        <v>348</v>
      </c>
      <c r="Q34">
        <v>1</v>
      </c>
      <c r="X34">
        <v>3.0000000000000001E-3</v>
      </c>
      <c r="Y34">
        <v>16702.72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</v>
      </c>
      <c r="AG34">
        <v>3.0000000000000001E-3</v>
      </c>
      <c r="AH34">
        <v>2</v>
      </c>
      <c r="AI34">
        <v>63640781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ROW(Source!A38)</f>
        <v>38</v>
      </c>
      <c r="B35">
        <v>63640782</v>
      </c>
      <c r="C35">
        <v>63408150</v>
      </c>
      <c r="D35">
        <v>63426486</v>
      </c>
      <c r="E35">
        <v>16536011</v>
      </c>
      <c r="F35">
        <v>1</v>
      </c>
      <c r="G35">
        <v>16536011</v>
      </c>
      <c r="H35">
        <v>1</v>
      </c>
      <c r="I35" t="s">
        <v>311</v>
      </c>
      <c r="J35" t="s">
        <v>3</v>
      </c>
      <c r="K35" t="s">
        <v>312</v>
      </c>
      <c r="L35">
        <v>1191</v>
      </c>
      <c r="N35">
        <v>1013</v>
      </c>
      <c r="O35" t="s">
        <v>313</v>
      </c>
      <c r="P35" t="s">
        <v>313</v>
      </c>
      <c r="Q35">
        <v>1</v>
      </c>
      <c r="X35">
        <v>0.54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1</v>
      </c>
      <c r="AF35" t="s">
        <v>3</v>
      </c>
      <c r="AG35">
        <v>0.54</v>
      </c>
      <c r="AH35">
        <v>2</v>
      </c>
      <c r="AI35">
        <v>63640782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ROW(Source!A38)</f>
        <v>38</v>
      </c>
      <c r="B36">
        <v>63640783</v>
      </c>
      <c r="C36">
        <v>63408150</v>
      </c>
      <c r="D36">
        <v>63430355</v>
      </c>
      <c r="E36">
        <v>1</v>
      </c>
      <c r="F36">
        <v>1</v>
      </c>
      <c r="G36">
        <v>16536011</v>
      </c>
      <c r="H36">
        <v>3</v>
      </c>
      <c r="I36" t="s">
        <v>322</v>
      </c>
      <c r="J36" t="s">
        <v>323</v>
      </c>
      <c r="K36" t="s">
        <v>324</v>
      </c>
      <c r="L36">
        <v>1346</v>
      </c>
      <c r="N36">
        <v>1009</v>
      </c>
      <c r="O36" t="s">
        <v>317</v>
      </c>
      <c r="P36" t="s">
        <v>317</v>
      </c>
      <c r="Q36">
        <v>1</v>
      </c>
      <c r="X36">
        <v>1E-3</v>
      </c>
      <c r="Y36">
        <v>29.6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1E-3</v>
      </c>
      <c r="AH36">
        <v>2</v>
      </c>
      <c r="AI36">
        <v>63640783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ROW(Source!A38)</f>
        <v>38</v>
      </c>
      <c r="B37">
        <v>63640784</v>
      </c>
      <c r="C37">
        <v>63408150</v>
      </c>
      <c r="D37">
        <v>63428788</v>
      </c>
      <c r="E37">
        <v>1</v>
      </c>
      <c r="F37">
        <v>1</v>
      </c>
      <c r="G37">
        <v>16536011</v>
      </c>
      <c r="H37">
        <v>3</v>
      </c>
      <c r="I37" t="s">
        <v>345</v>
      </c>
      <c r="J37" t="s">
        <v>346</v>
      </c>
      <c r="K37" t="s">
        <v>347</v>
      </c>
      <c r="L37">
        <v>1296</v>
      </c>
      <c r="N37">
        <v>1002</v>
      </c>
      <c r="O37" t="s">
        <v>348</v>
      </c>
      <c r="P37" t="s">
        <v>348</v>
      </c>
      <c r="Q37">
        <v>1</v>
      </c>
      <c r="X37">
        <v>3.0000000000000001E-3</v>
      </c>
      <c r="Y37">
        <v>16702.72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3</v>
      </c>
      <c r="AG37">
        <v>3.0000000000000001E-3</v>
      </c>
      <c r="AH37">
        <v>2</v>
      </c>
      <c r="AI37">
        <v>63640784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ROW(Source!A39)</f>
        <v>39</v>
      </c>
      <c r="B38">
        <v>63640785</v>
      </c>
      <c r="C38">
        <v>63408151</v>
      </c>
      <c r="D38">
        <v>63426486</v>
      </c>
      <c r="E38">
        <v>16536011</v>
      </c>
      <c r="F38">
        <v>1</v>
      </c>
      <c r="G38">
        <v>16536011</v>
      </c>
      <c r="H38">
        <v>1</v>
      </c>
      <c r="I38" t="s">
        <v>311</v>
      </c>
      <c r="J38" t="s">
        <v>3</v>
      </c>
      <c r="K38" t="s">
        <v>312</v>
      </c>
      <c r="L38">
        <v>1191</v>
      </c>
      <c r="N38">
        <v>1013</v>
      </c>
      <c r="O38" t="s">
        <v>313</v>
      </c>
      <c r="P38" t="s">
        <v>313</v>
      </c>
      <c r="Q38">
        <v>1</v>
      </c>
      <c r="X38">
        <v>0.54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1</v>
      </c>
      <c r="AF38" t="s">
        <v>3</v>
      </c>
      <c r="AG38">
        <v>0.54</v>
      </c>
      <c r="AH38">
        <v>2</v>
      </c>
      <c r="AI38">
        <v>63640785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ROW(Source!A39)</f>
        <v>39</v>
      </c>
      <c r="B39">
        <v>63640786</v>
      </c>
      <c r="C39">
        <v>63408151</v>
      </c>
      <c r="D39">
        <v>63430355</v>
      </c>
      <c r="E39">
        <v>1</v>
      </c>
      <c r="F39">
        <v>1</v>
      </c>
      <c r="G39">
        <v>16536011</v>
      </c>
      <c r="H39">
        <v>3</v>
      </c>
      <c r="I39" t="s">
        <v>322</v>
      </c>
      <c r="J39" t="s">
        <v>323</v>
      </c>
      <c r="K39" t="s">
        <v>324</v>
      </c>
      <c r="L39">
        <v>1346</v>
      </c>
      <c r="N39">
        <v>1009</v>
      </c>
      <c r="O39" t="s">
        <v>317</v>
      </c>
      <c r="P39" t="s">
        <v>317</v>
      </c>
      <c r="Q39">
        <v>1</v>
      </c>
      <c r="X39">
        <v>1E-3</v>
      </c>
      <c r="Y39">
        <v>29.6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1E-3</v>
      </c>
      <c r="AH39">
        <v>2</v>
      </c>
      <c r="AI39">
        <v>63640786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ROW(Source!A39)</f>
        <v>39</v>
      </c>
      <c r="B40">
        <v>63640787</v>
      </c>
      <c r="C40">
        <v>63408151</v>
      </c>
      <c r="D40">
        <v>63428788</v>
      </c>
      <c r="E40">
        <v>1</v>
      </c>
      <c r="F40">
        <v>1</v>
      </c>
      <c r="G40">
        <v>16536011</v>
      </c>
      <c r="H40">
        <v>3</v>
      </c>
      <c r="I40" t="s">
        <v>345</v>
      </c>
      <c r="J40" t="s">
        <v>346</v>
      </c>
      <c r="K40" t="s">
        <v>347</v>
      </c>
      <c r="L40">
        <v>1296</v>
      </c>
      <c r="N40">
        <v>1002</v>
      </c>
      <c r="O40" t="s">
        <v>348</v>
      </c>
      <c r="P40" t="s">
        <v>348</v>
      </c>
      <c r="Q40">
        <v>1</v>
      </c>
      <c r="X40">
        <v>3.0000000000000001E-3</v>
      </c>
      <c r="Y40">
        <v>16702.72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</v>
      </c>
      <c r="AG40">
        <v>3.0000000000000001E-3</v>
      </c>
      <c r="AH40">
        <v>2</v>
      </c>
      <c r="AI40">
        <v>63640787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ROW(Source!A40)</f>
        <v>40</v>
      </c>
      <c r="B41">
        <v>63640791</v>
      </c>
      <c r="C41">
        <v>63408153</v>
      </c>
      <c r="D41">
        <v>63426486</v>
      </c>
      <c r="E41">
        <v>16536011</v>
      </c>
      <c r="F41">
        <v>1</v>
      </c>
      <c r="G41">
        <v>16536011</v>
      </c>
      <c r="H41">
        <v>1</v>
      </c>
      <c r="I41" t="s">
        <v>311</v>
      </c>
      <c r="J41" t="s">
        <v>3</v>
      </c>
      <c r="K41" t="s">
        <v>312</v>
      </c>
      <c r="L41">
        <v>1191</v>
      </c>
      <c r="N41">
        <v>1013</v>
      </c>
      <c r="O41" t="s">
        <v>313</v>
      </c>
      <c r="P41" t="s">
        <v>313</v>
      </c>
      <c r="Q41">
        <v>1</v>
      </c>
      <c r="X41">
        <v>0.26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1</v>
      </c>
      <c r="AF41" t="s">
        <v>3</v>
      </c>
      <c r="AG41">
        <v>0.26</v>
      </c>
      <c r="AH41">
        <v>2</v>
      </c>
      <c r="AI41">
        <v>63640791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ROW(Source!A40)</f>
        <v>40</v>
      </c>
      <c r="B42">
        <v>63640792</v>
      </c>
      <c r="C42">
        <v>63408153</v>
      </c>
      <c r="D42">
        <v>63430355</v>
      </c>
      <c r="E42">
        <v>1</v>
      </c>
      <c r="F42">
        <v>1</v>
      </c>
      <c r="G42">
        <v>16536011</v>
      </c>
      <c r="H42">
        <v>3</v>
      </c>
      <c r="I42" t="s">
        <v>322</v>
      </c>
      <c r="J42" t="s">
        <v>323</v>
      </c>
      <c r="K42" t="s">
        <v>324</v>
      </c>
      <c r="L42">
        <v>1346</v>
      </c>
      <c r="N42">
        <v>1009</v>
      </c>
      <c r="O42" t="s">
        <v>317</v>
      </c>
      <c r="P42" t="s">
        <v>317</v>
      </c>
      <c r="Q42">
        <v>1</v>
      </c>
      <c r="X42">
        <v>6.0000000000000001E-3</v>
      </c>
      <c r="Y42">
        <v>29.6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</v>
      </c>
      <c r="AG42">
        <v>6.0000000000000001E-3</v>
      </c>
      <c r="AH42">
        <v>2</v>
      </c>
      <c r="AI42">
        <v>63640792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ROW(Source!A40)</f>
        <v>40</v>
      </c>
      <c r="B43">
        <v>63640793</v>
      </c>
      <c r="C43">
        <v>63408153</v>
      </c>
      <c r="D43">
        <v>63428788</v>
      </c>
      <c r="E43">
        <v>1</v>
      </c>
      <c r="F43">
        <v>1</v>
      </c>
      <c r="G43">
        <v>16536011</v>
      </c>
      <c r="H43">
        <v>3</v>
      </c>
      <c r="I43" t="s">
        <v>345</v>
      </c>
      <c r="J43" t="s">
        <v>346</v>
      </c>
      <c r="K43" t="s">
        <v>347</v>
      </c>
      <c r="L43">
        <v>1296</v>
      </c>
      <c r="N43">
        <v>1002</v>
      </c>
      <c r="O43" t="s">
        <v>348</v>
      </c>
      <c r="P43" t="s">
        <v>348</v>
      </c>
      <c r="Q43">
        <v>1</v>
      </c>
      <c r="X43">
        <v>3.0000000000000001E-3</v>
      </c>
      <c r="Y43">
        <v>16702.72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3.0000000000000001E-3</v>
      </c>
      <c r="AH43">
        <v>2</v>
      </c>
      <c r="AI43">
        <v>63640793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ROW(Source!A41)</f>
        <v>41</v>
      </c>
      <c r="B44">
        <v>63640794</v>
      </c>
      <c r="C44">
        <v>63408154</v>
      </c>
      <c r="D44">
        <v>63426486</v>
      </c>
      <c r="E44">
        <v>16536011</v>
      </c>
      <c r="F44">
        <v>1</v>
      </c>
      <c r="G44">
        <v>16536011</v>
      </c>
      <c r="H44">
        <v>1</v>
      </c>
      <c r="I44" t="s">
        <v>311</v>
      </c>
      <c r="J44" t="s">
        <v>3</v>
      </c>
      <c r="K44" t="s">
        <v>312</v>
      </c>
      <c r="L44">
        <v>1191</v>
      </c>
      <c r="N44">
        <v>1013</v>
      </c>
      <c r="O44" t="s">
        <v>313</v>
      </c>
      <c r="P44" t="s">
        <v>313</v>
      </c>
      <c r="Q44">
        <v>1</v>
      </c>
      <c r="X44">
        <v>0.54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1</v>
      </c>
      <c r="AF44" t="s">
        <v>3</v>
      </c>
      <c r="AG44">
        <v>0.54</v>
      </c>
      <c r="AH44">
        <v>2</v>
      </c>
      <c r="AI44">
        <v>63640794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ROW(Source!A41)</f>
        <v>41</v>
      </c>
      <c r="B45">
        <v>63640795</v>
      </c>
      <c r="C45">
        <v>63408154</v>
      </c>
      <c r="D45">
        <v>63430355</v>
      </c>
      <c r="E45">
        <v>1</v>
      </c>
      <c r="F45">
        <v>1</v>
      </c>
      <c r="G45">
        <v>16536011</v>
      </c>
      <c r="H45">
        <v>3</v>
      </c>
      <c r="I45" t="s">
        <v>322</v>
      </c>
      <c r="J45" t="s">
        <v>323</v>
      </c>
      <c r="K45" t="s">
        <v>324</v>
      </c>
      <c r="L45">
        <v>1346</v>
      </c>
      <c r="N45">
        <v>1009</v>
      </c>
      <c r="O45" t="s">
        <v>317</v>
      </c>
      <c r="P45" t="s">
        <v>317</v>
      </c>
      <c r="Q45">
        <v>1</v>
      </c>
      <c r="X45">
        <v>1E-3</v>
      </c>
      <c r="Y45">
        <v>29.6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1E-3</v>
      </c>
      <c r="AH45">
        <v>2</v>
      </c>
      <c r="AI45">
        <v>63640795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ROW(Source!A41)</f>
        <v>41</v>
      </c>
      <c r="B46">
        <v>63640796</v>
      </c>
      <c r="C46">
        <v>63408154</v>
      </c>
      <c r="D46">
        <v>63428788</v>
      </c>
      <c r="E46">
        <v>1</v>
      </c>
      <c r="F46">
        <v>1</v>
      </c>
      <c r="G46">
        <v>16536011</v>
      </c>
      <c r="H46">
        <v>3</v>
      </c>
      <c r="I46" t="s">
        <v>345</v>
      </c>
      <c r="J46" t="s">
        <v>346</v>
      </c>
      <c r="K46" t="s">
        <v>347</v>
      </c>
      <c r="L46">
        <v>1296</v>
      </c>
      <c r="N46">
        <v>1002</v>
      </c>
      <c r="O46" t="s">
        <v>348</v>
      </c>
      <c r="P46" t="s">
        <v>348</v>
      </c>
      <c r="Q46">
        <v>1</v>
      </c>
      <c r="X46">
        <v>3.0000000000000001E-3</v>
      </c>
      <c r="Y46">
        <v>16702.72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 t="s">
        <v>3</v>
      </c>
      <c r="AG46">
        <v>3.0000000000000001E-3</v>
      </c>
      <c r="AH46">
        <v>2</v>
      </c>
      <c r="AI46">
        <v>63640796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ROW(Source!A42)</f>
        <v>42</v>
      </c>
      <c r="B47">
        <v>63640807</v>
      </c>
      <c r="C47">
        <v>63408157</v>
      </c>
      <c r="D47">
        <v>63426486</v>
      </c>
      <c r="E47">
        <v>16536011</v>
      </c>
      <c r="F47">
        <v>1</v>
      </c>
      <c r="G47">
        <v>16536011</v>
      </c>
      <c r="H47">
        <v>1</v>
      </c>
      <c r="I47" t="s">
        <v>311</v>
      </c>
      <c r="J47" t="s">
        <v>3</v>
      </c>
      <c r="K47" t="s">
        <v>312</v>
      </c>
      <c r="L47">
        <v>1191</v>
      </c>
      <c r="N47">
        <v>1013</v>
      </c>
      <c r="O47" t="s">
        <v>313</v>
      </c>
      <c r="P47" t="s">
        <v>313</v>
      </c>
      <c r="Q47">
        <v>1</v>
      </c>
      <c r="X47">
        <v>0.36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1</v>
      </c>
      <c r="AF47" t="s">
        <v>3</v>
      </c>
      <c r="AG47">
        <v>0.36</v>
      </c>
      <c r="AH47">
        <v>2</v>
      </c>
      <c r="AI47">
        <v>63640807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ROW(Source!A42)</f>
        <v>42</v>
      </c>
      <c r="B48">
        <v>63640808</v>
      </c>
      <c r="C48">
        <v>63408157</v>
      </c>
      <c r="D48">
        <v>63430350</v>
      </c>
      <c r="E48">
        <v>1</v>
      </c>
      <c r="F48">
        <v>1</v>
      </c>
      <c r="G48">
        <v>16536011</v>
      </c>
      <c r="H48">
        <v>3</v>
      </c>
      <c r="I48" t="s">
        <v>318</v>
      </c>
      <c r="J48" t="s">
        <v>319</v>
      </c>
      <c r="K48" t="s">
        <v>320</v>
      </c>
      <c r="L48">
        <v>1327</v>
      </c>
      <c r="N48">
        <v>1005</v>
      </c>
      <c r="O48" t="s">
        <v>321</v>
      </c>
      <c r="P48" t="s">
        <v>321</v>
      </c>
      <c r="Q48">
        <v>1</v>
      </c>
      <c r="X48">
        <v>0.05</v>
      </c>
      <c r="Y48">
        <v>41.89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0.05</v>
      </c>
      <c r="AH48">
        <v>2</v>
      </c>
      <c r="AI48">
        <v>63640808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ROW(Source!A42)</f>
        <v>42</v>
      </c>
      <c r="B49">
        <v>63640809</v>
      </c>
      <c r="C49">
        <v>63408157</v>
      </c>
      <c r="D49">
        <v>63430355</v>
      </c>
      <c r="E49">
        <v>1</v>
      </c>
      <c r="F49">
        <v>1</v>
      </c>
      <c r="G49">
        <v>16536011</v>
      </c>
      <c r="H49">
        <v>3</v>
      </c>
      <c r="I49" t="s">
        <v>322</v>
      </c>
      <c r="J49" t="s">
        <v>323</v>
      </c>
      <c r="K49" t="s">
        <v>324</v>
      </c>
      <c r="L49">
        <v>1346</v>
      </c>
      <c r="N49">
        <v>1009</v>
      </c>
      <c r="O49" t="s">
        <v>317</v>
      </c>
      <c r="P49" t="s">
        <v>317</v>
      </c>
      <c r="Q49">
        <v>1</v>
      </c>
      <c r="X49">
        <v>0.05</v>
      </c>
      <c r="Y49">
        <v>29.6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3</v>
      </c>
      <c r="AG49">
        <v>0.05</v>
      </c>
      <c r="AH49">
        <v>2</v>
      </c>
      <c r="AI49">
        <v>63640809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ROW(Source!A48)</f>
        <v>48</v>
      </c>
      <c r="B50">
        <v>63640810</v>
      </c>
      <c r="C50">
        <v>63408216</v>
      </c>
      <c r="D50">
        <v>63426486</v>
      </c>
      <c r="E50">
        <v>16536011</v>
      </c>
      <c r="F50">
        <v>1</v>
      </c>
      <c r="G50">
        <v>16536011</v>
      </c>
      <c r="H50">
        <v>1</v>
      </c>
      <c r="I50" t="s">
        <v>311</v>
      </c>
      <c r="J50" t="s">
        <v>3</v>
      </c>
      <c r="K50" t="s">
        <v>312</v>
      </c>
      <c r="L50">
        <v>1191</v>
      </c>
      <c r="N50">
        <v>1013</v>
      </c>
      <c r="O50" t="s">
        <v>313</v>
      </c>
      <c r="P50" t="s">
        <v>313</v>
      </c>
      <c r="Q50">
        <v>1</v>
      </c>
      <c r="X50">
        <v>0.54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1</v>
      </c>
      <c r="AF50" t="s">
        <v>3</v>
      </c>
      <c r="AG50">
        <v>0.54</v>
      </c>
      <c r="AH50">
        <v>2</v>
      </c>
      <c r="AI50">
        <v>63640810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ROW(Source!A48)</f>
        <v>48</v>
      </c>
      <c r="B51">
        <v>63640811</v>
      </c>
      <c r="C51">
        <v>63408216</v>
      </c>
      <c r="D51">
        <v>63430355</v>
      </c>
      <c r="E51">
        <v>1</v>
      </c>
      <c r="F51">
        <v>1</v>
      </c>
      <c r="G51">
        <v>16536011</v>
      </c>
      <c r="H51">
        <v>3</v>
      </c>
      <c r="I51" t="s">
        <v>322</v>
      </c>
      <c r="J51" t="s">
        <v>323</v>
      </c>
      <c r="K51" t="s">
        <v>324</v>
      </c>
      <c r="L51">
        <v>1346</v>
      </c>
      <c r="N51">
        <v>1009</v>
      </c>
      <c r="O51" t="s">
        <v>317</v>
      </c>
      <c r="P51" t="s">
        <v>317</v>
      </c>
      <c r="Q51">
        <v>1</v>
      </c>
      <c r="X51">
        <v>1E-3</v>
      </c>
      <c r="Y51">
        <v>29.6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1E-3</v>
      </c>
      <c r="AH51">
        <v>2</v>
      </c>
      <c r="AI51">
        <v>63640811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ROW(Source!A48)</f>
        <v>48</v>
      </c>
      <c r="B52">
        <v>63640812</v>
      </c>
      <c r="C52">
        <v>63408216</v>
      </c>
      <c r="D52">
        <v>63428788</v>
      </c>
      <c r="E52">
        <v>1</v>
      </c>
      <c r="F52">
        <v>1</v>
      </c>
      <c r="G52">
        <v>16536011</v>
      </c>
      <c r="H52">
        <v>3</v>
      </c>
      <c r="I52" t="s">
        <v>345</v>
      </c>
      <c r="J52" t="s">
        <v>346</v>
      </c>
      <c r="K52" t="s">
        <v>347</v>
      </c>
      <c r="L52">
        <v>1296</v>
      </c>
      <c r="N52">
        <v>1002</v>
      </c>
      <c r="O52" t="s">
        <v>348</v>
      </c>
      <c r="P52" t="s">
        <v>348</v>
      </c>
      <c r="Q52">
        <v>1</v>
      </c>
      <c r="X52">
        <v>3.0000000000000001E-3</v>
      </c>
      <c r="Y52">
        <v>16702.72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3.0000000000000001E-3</v>
      </c>
      <c r="AH52">
        <v>2</v>
      </c>
      <c r="AI52">
        <v>63640812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ROW(Source!A49)</f>
        <v>49</v>
      </c>
      <c r="B53">
        <v>63640813</v>
      </c>
      <c r="C53">
        <v>63408217</v>
      </c>
      <c r="D53">
        <v>63426486</v>
      </c>
      <c r="E53">
        <v>16536011</v>
      </c>
      <c r="F53">
        <v>1</v>
      </c>
      <c r="G53">
        <v>16536011</v>
      </c>
      <c r="H53">
        <v>1</v>
      </c>
      <c r="I53" t="s">
        <v>311</v>
      </c>
      <c r="J53" t="s">
        <v>3</v>
      </c>
      <c r="K53" t="s">
        <v>312</v>
      </c>
      <c r="L53">
        <v>1191</v>
      </c>
      <c r="N53">
        <v>1013</v>
      </c>
      <c r="O53" t="s">
        <v>313</v>
      </c>
      <c r="P53" t="s">
        <v>313</v>
      </c>
      <c r="Q53">
        <v>1</v>
      </c>
      <c r="X53">
        <v>1.26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1</v>
      </c>
      <c r="AF53" t="s">
        <v>3</v>
      </c>
      <c r="AG53">
        <v>1.26</v>
      </c>
      <c r="AH53">
        <v>2</v>
      </c>
      <c r="AI53">
        <v>63640813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ROW(Source!A49)</f>
        <v>49</v>
      </c>
      <c r="B54">
        <v>63640814</v>
      </c>
      <c r="C54">
        <v>63408217</v>
      </c>
      <c r="D54">
        <v>63430350</v>
      </c>
      <c r="E54">
        <v>1</v>
      </c>
      <c r="F54">
        <v>1</v>
      </c>
      <c r="G54">
        <v>16536011</v>
      </c>
      <c r="H54">
        <v>3</v>
      </c>
      <c r="I54" t="s">
        <v>318</v>
      </c>
      <c r="J54" t="s">
        <v>319</v>
      </c>
      <c r="K54" t="s">
        <v>320</v>
      </c>
      <c r="L54">
        <v>1327</v>
      </c>
      <c r="N54">
        <v>1005</v>
      </c>
      <c r="O54" t="s">
        <v>321</v>
      </c>
      <c r="P54" t="s">
        <v>321</v>
      </c>
      <c r="Q54">
        <v>1</v>
      </c>
      <c r="X54">
        <v>0.01</v>
      </c>
      <c r="Y54">
        <v>41.89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3</v>
      </c>
      <c r="AG54">
        <v>0.01</v>
      </c>
      <c r="AH54">
        <v>2</v>
      </c>
      <c r="AI54">
        <v>63640814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ROW(Source!A49)</f>
        <v>49</v>
      </c>
      <c r="B55">
        <v>63640815</v>
      </c>
      <c r="C55">
        <v>63408217</v>
      </c>
      <c r="D55">
        <v>63430355</v>
      </c>
      <c r="E55">
        <v>1</v>
      </c>
      <c r="F55">
        <v>1</v>
      </c>
      <c r="G55">
        <v>16536011</v>
      </c>
      <c r="H55">
        <v>3</v>
      </c>
      <c r="I55" t="s">
        <v>322</v>
      </c>
      <c r="J55" t="s">
        <v>323</v>
      </c>
      <c r="K55" t="s">
        <v>324</v>
      </c>
      <c r="L55">
        <v>1346</v>
      </c>
      <c r="N55">
        <v>1009</v>
      </c>
      <c r="O55" t="s">
        <v>317</v>
      </c>
      <c r="P55" t="s">
        <v>317</v>
      </c>
      <c r="Q55">
        <v>1</v>
      </c>
      <c r="X55">
        <v>0.1</v>
      </c>
      <c r="Y55">
        <v>29.6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 t="s">
        <v>3</v>
      </c>
      <c r="AG55">
        <v>0.1</v>
      </c>
      <c r="AH55">
        <v>2</v>
      </c>
      <c r="AI55">
        <v>63640815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ROW(Source!A50)</f>
        <v>50</v>
      </c>
      <c r="B56">
        <v>63640816</v>
      </c>
      <c r="C56">
        <v>63408218</v>
      </c>
      <c r="D56">
        <v>63426486</v>
      </c>
      <c r="E56">
        <v>16536011</v>
      </c>
      <c r="F56">
        <v>1</v>
      </c>
      <c r="G56">
        <v>16536011</v>
      </c>
      <c r="H56">
        <v>1</v>
      </c>
      <c r="I56" t="s">
        <v>311</v>
      </c>
      <c r="J56" t="s">
        <v>3</v>
      </c>
      <c r="K56" t="s">
        <v>312</v>
      </c>
      <c r="L56">
        <v>1191</v>
      </c>
      <c r="N56">
        <v>1013</v>
      </c>
      <c r="O56" t="s">
        <v>313</v>
      </c>
      <c r="P56" t="s">
        <v>313</v>
      </c>
      <c r="Q56">
        <v>1</v>
      </c>
      <c r="X56">
        <v>1.26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1</v>
      </c>
      <c r="AF56" t="s">
        <v>3</v>
      </c>
      <c r="AG56">
        <v>1.26</v>
      </c>
      <c r="AH56">
        <v>2</v>
      </c>
      <c r="AI56">
        <v>63640816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ROW(Source!A50)</f>
        <v>50</v>
      </c>
      <c r="B57">
        <v>63640817</v>
      </c>
      <c r="C57">
        <v>63408218</v>
      </c>
      <c r="D57">
        <v>63430350</v>
      </c>
      <c r="E57">
        <v>1</v>
      </c>
      <c r="F57">
        <v>1</v>
      </c>
      <c r="G57">
        <v>16536011</v>
      </c>
      <c r="H57">
        <v>3</v>
      </c>
      <c r="I57" t="s">
        <v>318</v>
      </c>
      <c r="J57" t="s">
        <v>319</v>
      </c>
      <c r="K57" t="s">
        <v>320</v>
      </c>
      <c r="L57">
        <v>1327</v>
      </c>
      <c r="N57">
        <v>1005</v>
      </c>
      <c r="O57" t="s">
        <v>321</v>
      </c>
      <c r="P57" t="s">
        <v>321</v>
      </c>
      <c r="Q57">
        <v>1</v>
      </c>
      <c r="X57">
        <v>0.01</v>
      </c>
      <c r="Y57">
        <v>41.89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0.01</v>
      </c>
      <c r="AH57">
        <v>2</v>
      </c>
      <c r="AI57">
        <v>63640817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ROW(Source!A50)</f>
        <v>50</v>
      </c>
      <c r="B58">
        <v>63640818</v>
      </c>
      <c r="C58">
        <v>63408218</v>
      </c>
      <c r="D58">
        <v>63430355</v>
      </c>
      <c r="E58">
        <v>1</v>
      </c>
      <c r="F58">
        <v>1</v>
      </c>
      <c r="G58">
        <v>16536011</v>
      </c>
      <c r="H58">
        <v>3</v>
      </c>
      <c r="I58" t="s">
        <v>322</v>
      </c>
      <c r="J58" t="s">
        <v>323</v>
      </c>
      <c r="K58" t="s">
        <v>324</v>
      </c>
      <c r="L58">
        <v>1346</v>
      </c>
      <c r="N58">
        <v>1009</v>
      </c>
      <c r="O58" t="s">
        <v>317</v>
      </c>
      <c r="P58" t="s">
        <v>317</v>
      </c>
      <c r="Q58">
        <v>1</v>
      </c>
      <c r="X58">
        <v>0.1</v>
      </c>
      <c r="Y58">
        <v>29.6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3</v>
      </c>
      <c r="AG58">
        <v>0.1</v>
      </c>
      <c r="AH58">
        <v>2</v>
      </c>
      <c r="AI58">
        <v>63640818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ROW(Source!A86)</f>
        <v>86</v>
      </c>
      <c r="B59">
        <v>63640819</v>
      </c>
      <c r="C59">
        <v>63408277</v>
      </c>
      <c r="D59">
        <v>63426486</v>
      </c>
      <c r="E59">
        <v>16536011</v>
      </c>
      <c r="F59">
        <v>1</v>
      </c>
      <c r="G59">
        <v>16536011</v>
      </c>
      <c r="H59">
        <v>1</v>
      </c>
      <c r="I59" t="s">
        <v>311</v>
      </c>
      <c r="J59" t="s">
        <v>3</v>
      </c>
      <c r="K59" t="s">
        <v>312</v>
      </c>
      <c r="L59">
        <v>1191</v>
      </c>
      <c r="N59">
        <v>1013</v>
      </c>
      <c r="O59" t="s">
        <v>313</v>
      </c>
      <c r="P59" t="s">
        <v>313</v>
      </c>
      <c r="Q59">
        <v>1</v>
      </c>
      <c r="X59">
        <v>1.57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1</v>
      </c>
      <c r="AF59" t="s">
        <v>59</v>
      </c>
      <c r="AG59">
        <v>3.14</v>
      </c>
      <c r="AH59">
        <v>2</v>
      </c>
      <c r="AI59">
        <v>63640819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ROW(Source!A87)</f>
        <v>87</v>
      </c>
      <c r="B60">
        <v>63640820</v>
      </c>
      <c r="C60">
        <v>63408278</v>
      </c>
      <c r="D60">
        <v>63426486</v>
      </c>
      <c r="E60">
        <v>16536011</v>
      </c>
      <c r="F60">
        <v>1</v>
      </c>
      <c r="G60">
        <v>16536011</v>
      </c>
      <c r="H60">
        <v>1</v>
      </c>
      <c r="I60" t="s">
        <v>311</v>
      </c>
      <c r="J60" t="s">
        <v>3</v>
      </c>
      <c r="K60" t="s">
        <v>312</v>
      </c>
      <c r="L60">
        <v>1191</v>
      </c>
      <c r="N60">
        <v>1013</v>
      </c>
      <c r="O60" t="s">
        <v>313</v>
      </c>
      <c r="P60" t="s">
        <v>313</v>
      </c>
      <c r="Q60">
        <v>1</v>
      </c>
      <c r="X60">
        <v>1.57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1</v>
      </c>
      <c r="AF60" t="s">
        <v>59</v>
      </c>
      <c r="AG60">
        <v>3.14</v>
      </c>
      <c r="AH60">
        <v>2</v>
      </c>
      <c r="AI60">
        <v>63640820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ROW(Source!A88)</f>
        <v>88</v>
      </c>
      <c r="B61">
        <v>63640821</v>
      </c>
      <c r="C61">
        <v>63408279</v>
      </c>
      <c r="D61">
        <v>63426486</v>
      </c>
      <c r="E61">
        <v>16536011</v>
      </c>
      <c r="F61">
        <v>1</v>
      </c>
      <c r="G61">
        <v>16536011</v>
      </c>
      <c r="H61">
        <v>1</v>
      </c>
      <c r="I61" t="s">
        <v>311</v>
      </c>
      <c r="J61" t="s">
        <v>3</v>
      </c>
      <c r="K61" t="s">
        <v>312</v>
      </c>
      <c r="L61">
        <v>1191</v>
      </c>
      <c r="N61">
        <v>1013</v>
      </c>
      <c r="O61" t="s">
        <v>313</v>
      </c>
      <c r="P61" t="s">
        <v>313</v>
      </c>
      <c r="Q61">
        <v>1</v>
      </c>
      <c r="X61">
        <v>1.57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1</v>
      </c>
      <c r="AF61" t="s">
        <v>59</v>
      </c>
      <c r="AG61">
        <v>3.14</v>
      </c>
      <c r="AH61">
        <v>2</v>
      </c>
      <c r="AI61">
        <v>63640821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ROW(Source!A154)</f>
        <v>154</v>
      </c>
      <c r="B62">
        <v>63640822</v>
      </c>
      <c r="C62">
        <v>63408338</v>
      </c>
      <c r="D62">
        <v>63426486</v>
      </c>
      <c r="E62">
        <v>16536011</v>
      </c>
      <c r="F62">
        <v>1</v>
      </c>
      <c r="G62">
        <v>16536011</v>
      </c>
      <c r="H62">
        <v>1</v>
      </c>
      <c r="I62" t="s">
        <v>311</v>
      </c>
      <c r="J62" t="s">
        <v>3</v>
      </c>
      <c r="K62" t="s">
        <v>312</v>
      </c>
      <c r="L62">
        <v>1191</v>
      </c>
      <c r="N62">
        <v>1013</v>
      </c>
      <c r="O62" t="s">
        <v>313</v>
      </c>
      <c r="P62" t="s">
        <v>313</v>
      </c>
      <c r="Q62">
        <v>1</v>
      </c>
      <c r="X62">
        <v>0.3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1</v>
      </c>
      <c r="AF62" t="s">
        <v>59</v>
      </c>
      <c r="AG62">
        <v>0.6</v>
      </c>
      <c r="AH62">
        <v>2</v>
      </c>
      <c r="AI62">
        <v>63640822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ROW(Source!A154)</f>
        <v>154</v>
      </c>
      <c r="B63">
        <v>63640823</v>
      </c>
      <c r="C63">
        <v>63408338</v>
      </c>
      <c r="D63">
        <v>63430355</v>
      </c>
      <c r="E63">
        <v>1</v>
      </c>
      <c r="F63">
        <v>1</v>
      </c>
      <c r="G63">
        <v>16536011</v>
      </c>
      <c r="H63">
        <v>3</v>
      </c>
      <c r="I63" t="s">
        <v>322</v>
      </c>
      <c r="J63" t="s">
        <v>323</v>
      </c>
      <c r="K63" t="s">
        <v>324</v>
      </c>
      <c r="L63">
        <v>1346</v>
      </c>
      <c r="N63">
        <v>1009</v>
      </c>
      <c r="O63" t="s">
        <v>317</v>
      </c>
      <c r="P63" t="s">
        <v>317</v>
      </c>
      <c r="Q63">
        <v>1</v>
      </c>
      <c r="X63">
        <v>5.0000000000000001E-4</v>
      </c>
      <c r="Y63">
        <v>29.6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 t="s">
        <v>59</v>
      </c>
      <c r="AG63">
        <v>1E-3</v>
      </c>
      <c r="AH63">
        <v>2</v>
      </c>
      <c r="AI63">
        <v>63640823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ROW(Source!A155)</f>
        <v>155</v>
      </c>
      <c r="B64">
        <v>63640831</v>
      </c>
      <c r="C64">
        <v>63408341</v>
      </c>
      <c r="D64">
        <v>63426486</v>
      </c>
      <c r="E64">
        <v>16536011</v>
      </c>
      <c r="F64">
        <v>1</v>
      </c>
      <c r="G64">
        <v>16536011</v>
      </c>
      <c r="H64">
        <v>1</v>
      </c>
      <c r="I64" t="s">
        <v>311</v>
      </c>
      <c r="J64" t="s">
        <v>3</v>
      </c>
      <c r="K64" t="s">
        <v>312</v>
      </c>
      <c r="L64">
        <v>1191</v>
      </c>
      <c r="N64">
        <v>1013</v>
      </c>
      <c r="O64" t="s">
        <v>313</v>
      </c>
      <c r="P64" t="s">
        <v>313</v>
      </c>
      <c r="Q64">
        <v>1</v>
      </c>
      <c r="X64">
        <v>0.36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1</v>
      </c>
      <c r="AF64" t="s">
        <v>39</v>
      </c>
      <c r="AG64">
        <v>0.18</v>
      </c>
      <c r="AH64">
        <v>2</v>
      </c>
      <c r="AI64">
        <v>63640831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ROW(Source!A155)</f>
        <v>155</v>
      </c>
      <c r="B65">
        <v>63640832</v>
      </c>
      <c r="C65">
        <v>63408341</v>
      </c>
      <c r="D65">
        <v>63430355</v>
      </c>
      <c r="E65">
        <v>1</v>
      </c>
      <c r="F65">
        <v>1</v>
      </c>
      <c r="G65">
        <v>16536011</v>
      </c>
      <c r="H65">
        <v>3</v>
      </c>
      <c r="I65" t="s">
        <v>322</v>
      </c>
      <c r="J65" t="s">
        <v>323</v>
      </c>
      <c r="K65" t="s">
        <v>324</v>
      </c>
      <c r="L65">
        <v>1346</v>
      </c>
      <c r="N65">
        <v>1009</v>
      </c>
      <c r="O65" t="s">
        <v>317</v>
      </c>
      <c r="P65" t="s">
        <v>317</v>
      </c>
      <c r="Q65">
        <v>1</v>
      </c>
      <c r="X65">
        <v>1E-3</v>
      </c>
      <c r="Y65">
        <v>29.6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39</v>
      </c>
      <c r="AG65">
        <v>5.0000000000000001E-4</v>
      </c>
      <c r="AH65">
        <v>2</v>
      </c>
      <c r="AI65">
        <v>63640832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ROW(Source!A155)</f>
        <v>155</v>
      </c>
      <c r="B66">
        <v>63640833</v>
      </c>
      <c r="C66">
        <v>63408341</v>
      </c>
      <c r="D66">
        <v>63428788</v>
      </c>
      <c r="E66">
        <v>1</v>
      </c>
      <c r="F66">
        <v>1</v>
      </c>
      <c r="G66">
        <v>16536011</v>
      </c>
      <c r="H66">
        <v>3</v>
      </c>
      <c r="I66" t="s">
        <v>345</v>
      </c>
      <c r="J66" t="s">
        <v>346</v>
      </c>
      <c r="K66" t="s">
        <v>347</v>
      </c>
      <c r="L66">
        <v>1296</v>
      </c>
      <c r="N66">
        <v>1002</v>
      </c>
      <c r="O66" t="s">
        <v>348</v>
      </c>
      <c r="P66" t="s">
        <v>348</v>
      </c>
      <c r="Q66">
        <v>1</v>
      </c>
      <c r="X66">
        <v>2E-3</v>
      </c>
      <c r="Y66">
        <v>16702.72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 t="s">
        <v>39</v>
      </c>
      <c r="AG66">
        <v>1E-3</v>
      </c>
      <c r="AH66">
        <v>2</v>
      </c>
      <c r="AI66">
        <v>63640833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ROW(Source!A156)</f>
        <v>156</v>
      </c>
      <c r="B67">
        <v>63640834</v>
      </c>
      <c r="C67">
        <v>63408342</v>
      </c>
      <c r="D67">
        <v>63426486</v>
      </c>
      <c r="E67">
        <v>16536011</v>
      </c>
      <c r="F67">
        <v>1</v>
      </c>
      <c r="G67">
        <v>16536011</v>
      </c>
      <c r="H67">
        <v>1</v>
      </c>
      <c r="I67" t="s">
        <v>311</v>
      </c>
      <c r="J67" t="s">
        <v>3</v>
      </c>
      <c r="K67" t="s">
        <v>312</v>
      </c>
      <c r="L67">
        <v>1191</v>
      </c>
      <c r="N67">
        <v>1013</v>
      </c>
      <c r="O67" t="s">
        <v>313</v>
      </c>
      <c r="P67" t="s">
        <v>313</v>
      </c>
      <c r="Q67">
        <v>1</v>
      </c>
      <c r="X67">
        <v>0.57999999999999996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1</v>
      </c>
      <c r="AF67" t="s">
        <v>3</v>
      </c>
      <c r="AG67">
        <v>0.57999999999999996</v>
      </c>
      <c r="AH67">
        <v>2</v>
      </c>
      <c r="AI67">
        <v>63640834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ROW(Source!A156)</f>
        <v>156</v>
      </c>
      <c r="B68">
        <v>63640835</v>
      </c>
      <c r="C68">
        <v>63408342</v>
      </c>
      <c r="D68">
        <v>63428008</v>
      </c>
      <c r="E68">
        <v>1</v>
      </c>
      <c r="F68">
        <v>1</v>
      </c>
      <c r="G68">
        <v>16536011</v>
      </c>
      <c r="H68">
        <v>2</v>
      </c>
      <c r="I68" t="s">
        <v>349</v>
      </c>
      <c r="J68" t="s">
        <v>350</v>
      </c>
      <c r="K68" t="s">
        <v>351</v>
      </c>
      <c r="L68">
        <v>1368</v>
      </c>
      <c r="N68">
        <v>1011</v>
      </c>
      <c r="O68" t="s">
        <v>328</v>
      </c>
      <c r="P68" t="s">
        <v>328</v>
      </c>
      <c r="Q68">
        <v>1</v>
      </c>
      <c r="X68">
        <v>0.04</v>
      </c>
      <c r="Y68">
        <v>0</v>
      </c>
      <c r="Z68">
        <v>17.95</v>
      </c>
      <c r="AA68">
        <v>0.03</v>
      </c>
      <c r="AB68">
        <v>0</v>
      </c>
      <c r="AC68">
        <v>0</v>
      </c>
      <c r="AD68">
        <v>1</v>
      </c>
      <c r="AE68">
        <v>0</v>
      </c>
      <c r="AF68" t="s">
        <v>3</v>
      </c>
      <c r="AG68">
        <v>0.04</v>
      </c>
      <c r="AH68">
        <v>2</v>
      </c>
      <c r="AI68">
        <v>63640835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ROW(Source!A156)</f>
        <v>156</v>
      </c>
      <c r="B69">
        <v>63640836</v>
      </c>
      <c r="C69">
        <v>63408342</v>
      </c>
      <c r="D69">
        <v>63430355</v>
      </c>
      <c r="E69">
        <v>1</v>
      </c>
      <c r="F69">
        <v>1</v>
      </c>
      <c r="G69">
        <v>16536011</v>
      </c>
      <c r="H69">
        <v>3</v>
      </c>
      <c r="I69" t="s">
        <v>322</v>
      </c>
      <c r="J69" t="s">
        <v>323</v>
      </c>
      <c r="K69" t="s">
        <v>324</v>
      </c>
      <c r="L69">
        <v>1346</v>
      </c>
      <c r="N69">
        <v>1009</v>
      </c>
      <c r="O69" t="s">
        <v>317</v>
      </c>
      <c r="P69" t="s">
        <v>317</v>
      </c>
      <c r="Q69">
        <v>1</v>
      </c>
      <c r="X69">
        <v>0.02</v>
      </c>
      <c r="Y69">
        <v>29.6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 t="s">
        <v>3</v>
      </c>
      <c r="AG69">
        <v>0.02</v>
      </c>
      <c r="AH69">
        <v>2</v>
      </c>
      <c r="AI69">
        <v>63640836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ROW(Source!A157)</f>
        <v>157</v>
      </c>
      <c r="B70">
        <v>63640837</v>
      </c>
      <c r="C70">
        <v>63408343</v>
      </c>
      <c r="D70">
        <v>63426486</v>
      </c>
      <c r="E70">
        <v>16536011</v>
      </c>
      <c r="F70">
        <v>1</v>
      </c>
      <c r="G70">
        <v>16536011</v>
      </c>
      <c r="H70">
        <v>1</v>
      </c>
      <c r="I70" t="s">
        <v>311</v>
      </c>
      <c r="J70" t="s">
        <v>3</v>
      </c>
      <c r="K70" t="s">
        <v>312</v>
      </c>
      <c r="L70">
        <v>1191</v>
      </c>
      <c r="N70">
        <v>1013</v>
      </c>
      <c r="O70" t="s">
        <v>313</v>
      </c>
      <c r="P70" t="s">
        <v>313</v>
      </c>
      <c r="Q70">
        <v>1</v>
      </c>
      <c r="X70">
        <v>0.1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1</v>
      </c>
      <c r="AF70" t="s">
        <v>3</v>
      </c>
      <c r="AG70">
        <v>0.1</v>
      </c>
      <c r="AH70">
        <v>2</v>
      </c>
      <c r="AI70">
        <v>63640837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ROW(Source!A157)</f>
        <v>157</v>
      </c>
      <c r="B71">
        <v>63640838</v>
      </c>
      <c r="C71">
        <v>63408343</v>
      </c>
      <c r="D71">
        <v>63428008</v>
      </c>
      <c r="E71">
        <v>1</v>
      </c>
      <c r="F71">
        <v>1</v>
      </c>
      <c r="G71">
        <v>16536011</v>
      </c>
      <c r="H71">
        <v>2</v>
      </c>
      <c r="I71" t="s">
        <v>349</v>
      </c>
      <c r="J71" t="s">
        <v>350</v>
      </c>
      <c r="K71" t="s">
        <v>351</v>
      </c>
      <c r="L71">
        <v>1368</v>
      </c>
      <c r="N71">
        <v>1011</v>
      </c>
      <c r="O71" t="s">
        <v>328</v>
      </c>
      <c r="P71" t="s">
        <v>328</v>
      </c>
      <c r="Q71">
        <v>1</v>
      </c>
      <c r="X71">
        <v>5.0000000000000001E-3</v>
      </c>
      <c r="Y71">
        <v>0</v>
      </c>
      <c r="Z71">
        <v>17.95</v>
      </c>
      <c r="AA71">
        <v>0.03</v>
      </c>
      <c r="AB71">
        <v>0</v>
      </c>
      <c r="AC71">
        <v>0</v>
      </c>
      <c r="AD71">
        <v>1</v>
      </c>
      <c r="AE71">
        <v>0</v>
      </c>
      <c r="AF71" t="s">
        <v>3</v>
      </c>
      <c r="AG71">
        <v>5.0000000000000001E-3</v>
      </c>
      <c r="AH71">
        <v>2</v>
      </c>
      <c r="AI71">
        <v>63640838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ROW(Source!A157)</f>
        <v>157</v>
      </c>
      <c r="B72">
        <v>63640839</v>
      </c>
      <c r="C72">
        <v>63408343</v>
      </c>
      <c r="D72">
        <v>63430355</v>
      </c>
      <c r="E72">
        <v>1</v>
      </c>
      <c r="F72">
        <v>1</v>
      </c>
      <c r="G72">
        <v>16536011</v>
      </c>
      <c r="H72">
        <v>3</v>
      </c>
      <c r="I72" t="s">
        <v>322</v>
      </c>
      <c r="J72" t="s">
        <v>323</v>
      </c>
      <c r="K72" t="s">
        <v>324</v>
      </c>
      <c r="L72">
        <v>1346</v>
      </c>
      <c r="N72">
        <v>1009</v>
      </c>
      <c r="O72" t="s">
        <v>317</v>
      </c>
      <c r="P72" t="s">
        <v>317</v>
      </c>
      <c r="Q72">
        <v>1</v>
      </c>
      <c r="X72">
        <v>8.0000000000000002E-3</v>
      </c>
      <c r="Y72">
        <v>29.6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3</v>
      </c>
      <c r="AG72">
        <v>8.0000000000000002E-3</v>
      </c>
      <c r="AH72">
        <v>2</v>
      </c>
      <c r="AI72">
        <v>63640839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ROW(Source!A158)</f>
        <v>158</v>
      </c>
      <c r="B73">
        <v>63640824</v>
      </c>
      <c r="C73">
        <v>63408339</v>
      </c>
      <c r="D73">
        <v>63426486</v>
      </c>
      <c r="E73">
        <v>16536011</v>
      </c>
      <c r="F73">
        <v>1</v>
      </c>
      <c r="G73">
        <v>16536011</v>
      </c>
      <c r="H73">
        <v>1</v>
      </c>
      <c r="I73" t="s">
        <v>311</v>
      </c>
      <c r="J73" t="s">
        <v>3</v>
      </c>
      <c r="K73" t="s">
        <v>312</v>
      </c>
      <c r="L73">
        <v>1191</v>
      </c>
      <c r="N73">
        <v>1013</v>
      </c>
      <c r="O73" t="s">
        <v>313</v>
      </c>
      <c r="P73" t="s">
        <v>313</v>
      </c>
      <c r="Q73">
        <v>1</v>
      </c>
      <c r="X73">
        <v>0.72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1</v>
      </c>
      <c r="AF73" t="s">
        <v>3</v>
      </c>
      <c r="AG73">
        <v>0.72</v>
      </c>
      <c r="AH73">
        <v>2</v>
      </c>
      <c r="AI73">
        <v>63640824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ROW(Source!A158)</f>
        <v>158</v>
      </c>
      <c r="B74">
        <v>63640825</v>
      </c>
      <c r="C74">
        <v>63408339</v>
      </c>
      <c r="D74">
        <v>63430306</v>
      </c>
      <c r="E74">
        <v>1</v>
      </c>
      <c r="F74">
        <v>1</v>
      </c>
      <c r="G74">
        <v>16536011</v>
      </c>
      <c r="H74">
        <v>3</v>
      </c>
      <c r="I74" t="s">
        <v>314</v>
      </c>
      <c r="J74" t="s">
        <v>315</v>
      </c>
      <c r="K74" t="s">
        <v>316</v>
      </c>
      <c r="L74">
        <v>1346</v>
      </c>
      <c r="N74">
        <v>1009</v>
      </c>
      <c r="O74" t="s">
        <v>317</v>
      </c>
      <c r="P74" t="s">
        <v>317</v>
      </c>
      <c r="Q74">
        <v>1</v>
      </c>
      <c r="X74">
        <v>5.0000000000000001E-4</v>
      </c>
      <c r="Y74">
        <v>547.51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5.0000000000000001E-4</v>
      </c>
      <c r="AH74">
        <v>2</v>
      </c>
      <c r="AI74">
        <v>63640825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ROW(Source!A158)</f>
        <v>158</v>
      </c>
      <c r="B75">
        <v>63640826</v>
      </c>
      <c r="C75">
        <v>63408339</v>
      </c>
      <c r="D75">
        <v>63430350</v>
      </c>
      <c r="E75">
        <v>1</v>
      </c>
      <c r="F75">
        <v>1</v>
      </c>
      <c r="G75">
        <v>16536011</v>
      </c>
      <c r="H75">
        <v>3</v>
      </c>
      <c r="I75" t="s">
        <v>318</v>
      </c>
      <c r="J75" t="s">
        <v>319</v>
      </c>
      <c r="K75" t="s">
        <v>320</v>
      </c>
      <c r="L75">
        <v>1327</v>
      </c>
      <c r="N75">
        <v>1005</v>
      </c>
      <c r="O75" t="s">
        <v>321</v>
      </c>
      <c r="P75" t="s">
        <v>321</v>
      </c>
      <c r="Q75">
        <v>1</v>
      </c>
      <c r="X75">
        <v>0.05</v>
      </c>
      <c r="Y75">
        <v>41.89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3</v>
      </c>
      <c r="AG75">
        <v>0.05</v>
      </c>
      <c r="AH75">
        <v>2</v>
      </c>
      <c r="AI75">
        <v>63640826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ROW(Source!A158)</f>
        <v>158</v>
      </c>
      <c r="B76">
        <v>63640827</v>
      </c>
      <c r="C76">
        <v>63408339</v>
      </c>
      <c r="D76">
        <v>63430355</v>
      </c>
      <c r="E76">
        <v>1</v>
      </c>
      <c r="F76">
        <v>1</v>
      </c>
      <c r="G76">
        <v>16536011</v>
      </c>
      <c r="H76">
        <v>3</v>
      </c>
      <c r="I76" t="s">
        <v>322</v>
      </c>
      <c r="J76" t="s">
        <v>323</v>
      </c>
      <c r="K76" t="s">
        <v>324</v>
      </c>
      <c r="L76">
        <v>1346</v>
      </c>
      <c r="N76">
        <v>1009</v>
      </c>
      <c r="O76" t="s">
        <v>317</v>
      </c>
      <c r="P76" t="s">
        <v>317</v>
      </c>
      <c r="Q76">
        <v>1</v>
      </c>
      <c r="X76">
        <v>0.05</v>
      </c>
      <c r="Y76">
        <v>29.6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0.05</v>
      </c>
      <c r="AH76">
        <v>2</v>
      </c>
      <c r="AI76">
        <v>63640827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ROW(Source!A159)</f>
        <v>159</v>
      </c>
      <c r="B77">
        <v>63640828</v>
      </c>
      <c r="C77">
        <v>63408340</v>
      </c>
      <c r="D77">
        <v>63426486</v>
      </c>
      <c r="E77">
        <v>16536011</v>
      </c>
      <c r="F77">
        <v>1</v>
      </c>
      <c r="G77">
        <v>16536011</v>
      </c>
      <c r="H77">
        <v>1</v>
      </c>
      <c r="I77" t="s">
        <v>311</v>
      </c>
      <c r="J77" t="s">
        <v>3</v>
      </c>
      <c r="K77" t="s">
        <v>312</v>
      </c>
      <c r="L77">
        <v>1191</v>
      </c>
      <c r="N77">
        <v>1013</v>
      </c>
      <c r="O77" t="s">
        <v>313</v>
      </c>
      <c r="P77" t="s">
        <v>313</v>
      </c>
      <c r="Q77">
        <v>1</v>
      </c>
      <c r="X77">
        <v>3.05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1</v>
      </c>
      <c r="AF77" t="s">
        <v>3</v>
      </c>
      <c r="AG77">
        <v>3.05</v>
      </c>
      <c r="AH77">
        <v>2</v>
      </c>
      <c r="AI77">
        <v>63640828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ROW(Source!A159)</f>
        <v>159</v>
      </c>
      <c r="B78">
        <v>63640829</v>
      </c>
      <c r="C78">
        <v>63408340</v>
      </c>
      <c r="D78">
        <v>63430306</v>
      </c>
      <c r="E78">
        <v>1</v>
      </c>
      <c r="F78">
        <v>1</v>
      </c>
      <c r="G78">
        <v>16536011</v>
      </c>
      <c r="H78">
        <v>3</v>
      </c>
      <c r="I78" t="s">
        <v>314</v>
      </c>
      <c r="J78" t="s">
        <v>315</v>
      </c>
      <c r="K78" t="s">
        <v>316</v>
      </c>
      <c r="L78">
        <v>1346</v>
      </c>
      <c r="N78">
        <v>1009</v>
      </c>
      <c r="O78" t="s">
        <v>317</v>
      </c>
      <c r="P78" t="s">
        <v>317</v>
      </c>
      <c r="Q78">
        <v>1</v>
      </c>
      <c r="X78">
        <v>8.0000000000000002E-3</v>
      </c>
      <c r="Y78">
        <v>547.51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8.0000000000000002E-3</v>
      </c>
      <c r="AH78">
        <v>2</v>
      </c>
      <c r="AI78">
        <v>63640829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ROW(Source!A159)</f>
        <v>159</v>
      </c>
      <c r="B79">
        <v>63640830</v>
      </c>
      <c r="C79">
        <v>63408340</v>
      </c>
      <c r="D79">
        <v>63430355</v>
      </c>
      <c r="E79">
        <v>1</v>
      </c>
      <c r="F79">
        <v>1</v>
      </c>
      <c r="G79">
        <v>16536011</v>
      </c>
      <c r="H79">
        <v>3</v>
      </c>
      <c r="I79" t="s">
        <v>322</v>
      </c>
      <c r="J79" t="s">
        <v>323</v>
      </c>
      <c r="K79" t="s">
        <v>324</v>
      </c>
      <c r="L79">
        <v>1346</v>
      </c>
      <c r="N79">
        <v>1009</v>
      </c>
      <c r="O79" t="s">
        <v>317</v>
      </c>
      <c r="P79" t="s">
        <v>317</v>
      </c>
      <c r="Q79">
        <v>1</v>
      </c>
      <c r="X79">
        <v>0.05</v>
      </c>
      <c r="Y79">
        <v>29.6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3</v>
      </c>
      <c r="AG79">
        <v>0.05</v>
      </c>
      <c r="AH79">
        <v>2</v>
      </c>
      <c r="AI79">
        <v>63640830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ROW(Source!A195)</f>
        <v>195</v>
      </c>
      <c r="B80">
        <v>63640840</v>
      </c>
      <c r="C80">
        <v>63408402</v>
      </c>
      <c r="D80">
        <v>63426486</v>
      </c>
      <c r="E80">
        <v>16536011</v>
      </c>
      <c r="F80">
        <v>1</v>
      </c>
      <c r="G80">
        <v>16536011</v>
      </c>
      <c r="H80">
        <v>1</v>
      </c>
      <c r="I80" t="s">
        <v>311</v>
      </c>
      <c r="J80" t="s">
        <v>3</v>
      </c>
      <c r="K80" t="s">
        <v>312</v>
      </c>
      <c r="L80">
        <v>1191</v>
      </c>
      <c r="N80">
        <v>1013</v>
      </c>
      <c r="O80" t="s">
        <v>313</v>
      </c>
      <c r="P80" t="s">
        <v>313</v>
      </c>
      <c r="Q80">
        <v>1</v>
      </c>
      <c r="X80">
        <v>0.17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1</v>
      </c>
      <c r="AF80" t="s">
        <v>3</v>
      </c>
      <c r="AG80">
        <v>0.17</v>
      </c>
      <c r="AH80">
        <v>2</v>
      </c>
      <c r="AI80">
        <v>63640840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ROW(Source!A195)</f>
        <v>195</v>
      </c>
      <c r="B81">
        <v>63640841</v>
      </c>
      <c r="C81">
        <v>63408402</v>
      </c>
      <c r="D81">
        <v>63430306</v>
      </c>
      <c r="E81">
        <v>1</v>
      </c>
      <c r="F81">
        <v>1</v>
      </c>
      <c r="G81">
        <v>16536011</v>
      </c>
      <c r="H81">
        <v>3</v>
      </c>
      <c r="I81" t="s">
        <v>314</v>
      </c>
      <c r="J81" t="s">
        <v>315</v>
      </c>
      <c r="K81" t="s">
        <v>316</v>
      </c>
      <c r="L81">
        <v>1346</v>
      </c>
      <c r="N81">
        <v>1009</v>
      </c>
      <c r="O81" t="s">
        <v>317</v>
      </c>
      <c r="P81" t="s">
        <v>317</v>
      </c>
      <c r="Q81">
        <v>1</v>
      </c>
      <c r="X81">
        <v>5.0000000000000001E-3</v>
      </c>
      <c r="Y81">
        <v>547.51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 t="s">
        <v>3</v>
      </c>
      <c r="AG81">
        <v>5.0000000000000001E-3</v>
      </c>
      <c r="AH81">
        <v>2</v>
      </c>
      <c r="AI81">
        <v>63640841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ROW(Source!A195)</f>
        <v>195</v>
      </c>
      <c r="B82">
        <v>63640842</v>
      </c>
      <c r="C82">
        <v>63408402</v>
      </c>
      <c r="D82">
        <v>63430350</v>
      </c>
      <c r="E82">
        <v>1</v>
      </c>
      <c r="F82">
        <v>1</v>
      </c>
      <c r="G82">
        <v>16536011</v>
      </c>
      <c r="H82">
        <v>3</v>
      </c>
      <c r="I82" t="s">
        <v>318</v>
      </c>
      <c r="J82" t="s">
        <v>319</v>
      </c>
      <c r="K82" t="s">
        <v>320</v>
      </c>
      <c r="L82">
        <v>1327</v>
      </c>
      <c r="N82">
        <v>1005</v>
      </c>
      <c r="O82" t="s">
        <v>321</v>
      </c>
      <c r="P82" t="s">
        <v>321</v>
      </c>
      <c r="Q82">
        <v>1</v>
      </c>
      <c r="X82">
        <v>0.03</v>
      </c>
      <c r="Y82">
        <v>41.89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 t="s">
        <v>3</v>
      </c>
      <c r="AG82">
        <v>0.03</v>
      </c>
      <c r="AH82">
        <v>2</v>
      </c>
      <c r="AI82">
        <v>63640842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ROW(Source!A195)</f>
        <v>195</v>
      </c>
      <c r="B83">
        <v>63640843</v>
      </c>
      <c r="C83">
        <v>63408402</v>
      </c>
      <c r="D83">
        <v>63430355</v>
      </c>
      <c r="E83">
        <v>1</v>
      </c>
      <c r="F83">
        <v>1</v>
      </c>
      <c r="G83">
        <v>16536011</v>
      </c>
      <c r="H83">
        <v>3</v>
      </c>
      <c r="I83" t="s">
        <v>322</v>
      </c>
      <c r="J83" t="s">
        <v>323</v>
      </c>
      <c r="K83" t="s">
        <v>324</v>
      </c>
      <c r="L83">
        <v>1346</v>
      </c>
      <c r="N83">
        <v>1009</v>
      </c>
      <c r="O83" t="s">
        <v>317</v>
      </c>
      <c r="P83" t="s">
        <v>317</v>
      </c>
      <c r="Q83">
        <v>1</v>
      </c>
      <c r="X83">
        <v>5.0000000000000001E-3</v>
      </c>
      <c r="Y83">
        <v>29.6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3</v>
      </c>
      <c r="AG83">
        <v>5.0000000000000001E-3</v>
      </c>
      <c r="AH83">
        <v>2</v>
      </c>
      <c r="AI83">
        <v>63640843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ROW(Source!A196)</f>
        <v>196</v>
      </c>
      <c r="B84">
        <v>63640844</v>
      </c>
      <c r="C84">
        <v>63408403</v>
      </c>
      <c r="D84">
        <v>63426486</v>
      </c>
      <c r="E84">
        <v>16536011</v>
      </c>
      <c r="F84">
        <v>1</v>
      </c>
      <c r="G84">
        <v>16536011</v>
      </c>
      <c r="H84">
        <v>1</v>
      </c>
      <c r="I84" t="s">
        <v>311</v>
      </c>
      <c r="J84" t="s">
        <v>3</v>
      </c>
      <c r="K84" t="s">
        <v>312</v>
      </c>
      <c r="L84">
        <v>1191</v>
      </c>
      <c r="N84">
        <v>1013</v>
      </c>
      <c r="O84" t="s">
        <v>313</v>
      </c>
      <c r="P84" t="s">
        <v>313</v>
      </c>
      <c r="Q84">
        <v>1</v>
      </c>
      <c r="X84">
        <v>1.28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1</v>
      </c>
      <c r="AF84" t="s">
        <v>3</v>
      </c>
      <c r="AG84">
        <v>1.28</v>
      </c>
      <c r="AH84">
        <v>2</v>
      </c>
      <c r="AI84">
        <v>63640844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ROW(Source!A196)</f>
        <v>196</v>
      </c>
      <c r="B85">
        <v>63640845</v>
      </c>
      <c r="C85">
        <v>63408403</v>
      </c>
      <c r="D85">
        <v>63428422</v>
      </c>
      <c r="E85">
        <v>1</v>
      </c>
      <c r="F85">
        <v>1</v>
      </c>
      <c r="G85">
        <v>16536011</v>
      </c>
      <c r="H85">
        <v>2</v>
      </c>
      <c r="I85" t="s">
        <v>325</v>
      </c>
      <c r="J85" t="s">
        <v>326</v>
      </c>
      <c r="K85" t="s">
        <v>327</v>
      </c>
      <c r="L85">
        <v>1368</v>
      </c>
      <c r="N85">
        <v>1011</v>
      </c>
      <c r="O85" t="s">
        <v>328</v>
      </c>
      <c r="P85" t="s">
        <v>328</v>
      </c>
      <c r="Q85">
        <v>1</v>
      </c>
      <c r="X85">
        <v>0.53</v>
      </c>
      <c r="Y85">
        <v>0</v>
      </c>
      <c r="Z85">
        <v>1378.32</v>
      </c>
      <c r="AA85">
        <v>830.66</v>
      </c>
      <c r="AB85">
        <v>0</v>
      </c>
      <c r="AC85">
        <v>0</v>
      </c>
      <c r="AD85">
        <v>1</v>
      </c>
      <c r="AE85">
        <v>0</v>
      </c>
      <c r="AF85" t="s">
        <v>3</v>
      </c>
      <c r="AG85">
        <v>0.53</v>
      </c>
      <c r="AH85">
        <v>2</v>
      </c>
      <c r="AI85">
        <v>63640845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ROW(Source!A196)</f>
        <v>196</v>
      </c>
      <c r="B86">
        <v>63640846</v>
      </c>
      <c r="C86">
        <v>63408403</v>
      </c>
      <c r="D86">
        <v>63430355</v>
      </c>
      <c r="E86">
        <v>1</v>
      </c>
      <c r="F86">
        <v>1</v>
      </c>
      <c r="G86">
        <v>16536011</v>
      </c>
      <c r="H86">
        <v>3</v>
      </c>
      <c r="I86" t="s">
        <v>322</v>
      </c>
      <c r="J86" t="s">
        <v>323</v>
      </c>
      <c r="K86" t="s">
        <v>324</v>
      </c>
      <c r="L86">
        <v>1346</v>
      </c>
      <c r="N86">
        <v>1009</v>
      </c>
      <c r="O86" t="s">
        <v>317</v>
      </c>
      <c r="P86" t="s">
        <v>317</v>
      </c>
      <c r="Q86">
        <v>1</v>
      </c>
      <c r="X86">
        <v>5.0000000000000001E-3</v>
      </c>
      <c r="Y86">
        <v>29.6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 t="s">
        <v>3</v>
      </c>
      <c r="AG86">
        <v>5.0000000000000001E-3</v>
      </c>
      <c r="AH86">
        <v>2</v>
      </c>
      <c r="AI86">
        <v>63640846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ROW(Source!A196)</f>
        <v>196</v>
      </c>
      <c r="B87">
        <v>63640847</v>
      </c>
      <c r="C87">
        <v>63408403</v>
      </c>
      <c r="D87">
        <v>63430560</v>
      </c>
      <c r="E87">
        <v>1</v>
      </c>
      <c r="F87">
        <v>1</v>
      </c>
      <c r="G87">
        <v>16536011</v>
      </c>
      <c r="H87">
        <v>3</v>
      </c>
      <c r="I87" t="s">
        <v>352</v>
      </c>
      <c r="J87" t="s">
        <v>353</v>
      </c>
      <c r="K87" t="s">
        <v>354</v>
      </c>
      <c r="L87">
        <v>1296</v>
      </c>
      <c r="N87">
        <v>1002</v>
      </c>
      <c r="O87" t="s">
        <v>348</v>
      </c>
      <c r="P87" t="s">
        <v>348</v>
      </c>
      <c r="Q87">
        <v>1</v>
      </c>
      <c r="X87">
        <v>1E-3</v>
      </c>
      <c r="Y87">
        <v>1149.81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 t="s">
        <v>3</v>
      </c>
      <c r="AG87">
        <v>1E-3</v>
      </c>
      <c r="AH87">
        <v>2</v>
      </c>
      <c r="AI87">
        <v>63640847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ROW(Source!A197)</f>
        <v>197</v>
      </c>
      <c r="B88">
        <v>63640848</v>
      </c>
      <c r="C88">
        <v>63408404</v>
      </c>
      <c r="D88">
        <v>63426486</v>
      </c>
      <c r="E88">
        <v>16536011</v>
      </c>
      <c r="F88">
        <v>1</v>
      </c>
      <c r="G88">
        <v>16536011</v>
      </c>
      <c r="H88">
        <v>1</v>
      </c>
      <c r="I88" t="s">
        <v>311</v>
      </c>
      <c r="J88" t="s">
        <v>3</v>
      </c>
      <c r="K88" t="s">
        <v>312</v>
      </c>
      <c r="L88">
        <v>1191</v>
      </c>
      <c r="N88">
        <v>1013</v>
      </c>
      <c r="O88" t="s">
        <v>313</v>
      </c>
      <c r="P88" t="s">
        <v>313</v>
      </c>
      <c r="Q88">
        <v>1</v>
      </c>
      <c r="X88">
        <v>0.46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1</v>
      </c>
      <c r="AF88" t="s">
        <v>3</v>
      </c>
      <c r="AG88">
        <v>0.46</v>
      </c>
      <c r="AH88">
        <v>2</v>
      </c>
      <c r="AI88">
        <v>63640848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ROW(Source!A197)</f>
        <v>197</v>
      </c>
      <c r="B89">
        <v>63640849</v>
      </c>
      <c r="C89">
        <v>63408404</v>
      </c>
      <c r="D89">
        <v>63430355</v>
      </c>
      <c r="E89">
        <v>1</v>
      </c>
      <c r="F89">
        <v>1</v>
      </c>
      <c r="G89">
        <v>16536011</v>
      </c>
      <c r="H89">
        <v>3</v>
      </c>
      <c r="I89" t="s">
        <v>322</v>
      </c>
      <c r="J89" t="s">
        <v>323</v>
      </c>
      <c r="K89" t="s">
        <v>324</v>
      </c>
      <c r="L89">
        <v>1346</v>
      </c>
      <c r="N89">
        <v>1009</v>
      </c>
      <c r="O89" t="s">
        <v>317</v>
      </c>
      <c r="P89" t="s">
        <v>317</v>
      </c>
      <c r="Q89">
        <v>1</v>
      </c>
      <c r="X89">
        <v>0.06</v>
      </c>
      <c r="Y89">
        <v>29.6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3</v>
      </c>
      <c r="AG89">
        <v>0.06</v>
      </c>
      <c r="AH89">
        <v>2</v>
      </c>
      <c r="AI89">
        <v>63640849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ROW(Source!A198)</f>
        <v>198</v>
      </c>
      <c r="B90">
        <v>63640850</v>
      </c>
      <c r="C90">
        <v>63408405</v>
      </c>
      <c r="D90">
        <v>63426486</v>
      </c>
      <c r="E90">
        <v>16536011</v>
      </c>
      <c r="F90">
        <v>1</v>
      </c>
      <c r="G90">
        <v>16536011</v>
      </c>
      <c r="H90">
        <v>1</v>
      </c>
      <c r="I90" t="s">
        <v>311</v>
      </c>
      <c r="J90" t="s">
        <v>3</v>
      </c>
      <c r="K90" t="s">
        <v>312</v>
      </c>
      <c r="L90">
        <v>1191</v>
      </c>
      <c r="N90">
        <v>1013</v>
      </c>
      <c r="O90" t="s">
        <v>313</v>
      </c>
      <c r="P90" t="s">
        <v>313</v>
      </c>
      <c r="Q90">
        <v>1</v>
      </c>
      <c r="X90">
        <v>0.46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1</v>
      </c>
      <c r="AF90" t="s">
        <v>3</v>
      </c>
      <c r="AG90">
        <v>0.46</v>
      </c>
      <c r="AH90">
        <v>2</v>
      </c>
      <c r="AI90">
        <v>63640850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ROW(Source!A198)</f>
        <v>198</v>
      </c>
      <c r="B91">
        <v>63640851</v>
      </c>
      <c r="C91">
        <v>63408405</v>
      </c>
      <c r="D91">
        <v>63430355</v>
      </c>
      <c r="E91">
        <v>1</v>
      </c>
      <c r="F91">
        <v>1</v>
      </c>
      <c r="G91">
        <v>16536011</v>
      </c>
      <c r="H91">
        <v>3</v>
      </c>
      <c r="I91" t="s">
        <v>322</v>
      </c>
      <c r="J91" t="s">
        <v>323</v>
      </c>
      <c r="K91" t="s">
        <v>324</v>
      </c>
      <c r="L91">
        <v>1346</v>
      </c>
      <c r="N91">
        <v>1009</v>
      </c>
      <c r="O91" t="s">
        <v>317</v>
      </c>
      <c r="P91" t="s">
        <v>317</v>
      </c>
      <c r="Q91">
        <v>1</v>
      </c>
      <c r="X91">
        <v>0.06</v>
      </c>
      <c r="Y91">
        <v>29.6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 t="s">
        <v>3</v>
      </c>
      <c r="AG91">
        <v>0.06</v>
      </c>
      <c r="AH91">
        <v>2</v>
      </c>
      <c r="AI91">
        <v>63640851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ROW(Source!A199)</f>
        <v>199</v>
      </c>
      <c r="B92">
        <v>63640852</v>
      </c>
      <c r="C92">
        <v>63408406</v>
      </c>
      <c r="D92">
        <v>63426486</v>
      </c>
      <c r="E92">
        <v>16536011</v>
      </c>
      <c r="F92">
        <v>1</v>
      </c>
      <c r="G92">
        <v>16536011</v>
      </c>
      <c r="H92">
        <v>1</v>
      </c>
      <c r="I92" t="s">
        <v>311</v>
      </c>
      <c r="J92" t="s">
        <v>3</v>
      </c>
      <c r="K92" t="s">
        <v>312</v>
      </c>
      <c r="L92">
        <v>1191</v>
      </c>
      <c r="N92">
        <v>1013</v>
      </c>
      <c r="O92" t="s">
        <v>313</v>
      </c>
      <c r="P92" t="s">
        <v>313</v>
      </c>
      <c r="Q92">
        <v>1</v>
      </c>
      <c r="X92">
        <v>0.6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1</v>
      </c>
      <c r="AF92" t="s">
        <v>3</v>
      </c>
      <c r="AG92">
        <v>0.6</v>
      </c>
      <c r="AH92">
        <v>2</v>
      </c>
      <c r="AI92">
        <v>63640852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ROW(Source!A200)</f>
        <v>200</v>
      </c>
      <c r="B93">
        <v>63640853</v>
      </c>
      <c r="C93">
        <v>63408407</v>
      </c>
      <c r="D93">
        <v>63426486</v>
      </c>
      <c r="E93">
        <v>16536011</v>
      </c>
      <c r="F93">
        <v>1</v>
      </c>
      <c r="G93">
        <v>16536011</v>
      </c>
      <c r="H93">
        <v>1</v>
      </c>
      <c r="I93" t="s">
        <v>311</v>
      </c>
      <c r="J93" t="s">
        <v>3</v>
      </c>
      <c r="K93" t="s">
        <v>312</v>
      </c>
      <c r="L93">
        <v>1191</v>
      </c>
      <c r="N93">
        <v>1013</v>
      </c>
      <c r="O93" t="s">
        <v>313</v>
      </c>
      <c r="P93" t="s">
        <v>313</v>
      </c>
      <c r="Q93">
        <v>1</v>
      </c>
      <c r="X93">
        <v>5.33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1</v>
      </c>
      <c r="AF93" t="s">
        <v>3</v>
      </c>
      <c r="AG93">
        <v>5.33</v>
      </c>
      <c r="AH93">
        <v>2</v>
      </c>
      <c r="AI93">
        <v>63640853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ROW(Source!A200)</f>
        <v>200</v>
      </c>
      <c r="B94">
        <v>63640854</v>
      </c>
      <c r="C94">
        <v>63408407</v>
      </c>
      <c r="D94">
        <v>63430350</v>
      </c>
      <c r="E94">
        <v>1</v>
      </c>
      <c r="F94">
        <v>1</v>
      </c>
      <c r="G94">
        <v>16536011</v>
      </c>
      <c r="H94">
        <v>3</v>
      </c>
      <c r="I94" t="s">
        <v>318</v>
      </c>
      <c r="J94" t="s">
        <v>319</v>
      </c>
      <c r="K94" t="s">
        <v>320</v>
      </c>
      <c r="L94">
        <v>1327</v>
      </c>
      <c r="N94">
        <v>1005</v>
      </c>
      <c r="O94" t="s">
        <v>321</v>
      </c>
      <c r="P94" t="s">
        <v>321</v>
      </c>
      <c r="Q94">
        <v>1</v>
      </c>
      <c r="X94">
        <v>0.5</v>
      </c>
      <c r="Y94">
        <v>41.89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 t="s">
        <v>3</v>
      </c>
      <c r="AG94">
        <v>0.5</v>
      </c>
      <c r="AH94">
        <v>2</v>
      </c>
      <c r="AI94">
        <v>63640854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ROW(Source!A200)</f>
        <v>200</v>
      </c>
      <c r="B95">
        <v>63640855</v>
      </c>
      <c r="C95">
        <v>63408407</v>
      </c>
      <c r="D95">
        <v>63430355</v>
      </c>
      <c r="E95">
        <v>1</v>
      </c>
      <c r="F95">
        <v>1</v>
      </c>
      <c r="G95">
        <v>16536011</v>
      </c>
      <c r="H95">
        <v>3</v>
      </c>
      <c r="I95" t="s">
        <v>322</v>
      </c>
      <c r="J95" t="s">
        <v>323</v>
      </c>
      <c r="K95" t="s">
        <v>324</v>
      </c>
      <c r="L95">
        <v>1346</v>
      </c>
      <c r="N95">
        <v>1009</v>
      </c>
      <c r="O95" t="s">
        <v>317</v>
      </c>
      <c r="P95" t="s">
        <v>317</v>
      </c>
      <c r="Q95">
        <v>1</v>
      </c>
      <c r="X95">
        <v>0.5</v>
      </c>
      <c r="Y95">
        <v>29.6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 t="s">
        <v>3</v>
      </c>
      <c r="AG95">
        <v>0.5</v>
      </c>
      <c r="AH95">
        <v>2</v>
      </c>
      <c r="AI95">
        <v>63640855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ROW(Source!A200)</f>
        <v>200</v>
      </c>
      <c r="B96">
        <v>63640856</v>
      </c>
      <c r="C96">
        <v>63408407</v>
      </c>
      <c r="D96">
        <v>63430914</v>
      </c>
      <c r="E96">
        <v>1</v>
      </c>
      <c r="F96">
        <v>1</v>
      </c>
      <c r="G96">
        <v>16536011</v>
      </c>
      <c r="H96">
        <v>3</v>
      </c>
      <c r="I96" t="s">
        <v>355</v>
      </c>
      <c r="J96" t="s">
        <v>356</v>
      </c>
      <c r="K96" t="s">
        <v>357</v>
      </c>
      <c r="L96">
        <v>1327</v>
      </c>
      <c r="N96">
        <v>1005</v>
      </c>
      <c r="O96" t="s">
        <v>321</v>
      </c>
      <c r="P96" t="s">
        <v>321</v>
      </c>
      <c r="Q96">
        <v>1</v>
      </c>
      <c r="X96">
        <v>0.1</v>
      </c>
      <c r="Y96">
        <v>452.88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3</v>
      </c>
      <c r="AG96">
        <v>0.1</v>
      </c>
      <c r="AH96">
        <v>2</v>
      </c>
      <c r="AI96">
        <v>63640856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ROW(Source!A200)</f>
        <v>200</v>
      </c>
      <c r="B97">
        <v>63640857</v>
      </c>
      <c r="C97">
        <v>63408407</v>
      </c>
      <c r="D97">
        <v>63429059</v>
      </c>
      <c r="E97">
        <v>1</v>
      </c>
      <c r="F97">
        <v>1</v>
      </c>
      <c r="G97">
        <v>16536011</v>
      </c>
      <c r="H97">
        <v>3</v>
      </c>
      <c r="I97" t="s">
        <v>337</v>
      </c>
      <c r="J97" t="s">
        <v>338</v>
      </c>
      <c r="K97" t="s">
        <v>339</v>
      </c>
      <c r="L97">
        <v>1346</v>
      </c>
      <c r="N97">
        <v>1009</v>
      </c>
      <c r="O97" t="s">
        <v>317</v>
      </c>
      <c r="P97" t="s">
        <v>317</v>
      </c>
      <c r="Q97">
        <v>1</v>
      </c>
      <c r="X97">
        <v>0.12</v>
      </c>
      <c r="Y97">
        <v>118.96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3</v>
      </c>
      <c r="AG97">
        <v>0.12</v>
      </c>
      <c r="AH97">
        <v>2</v>
      </c>
      <c r="AI97">
        <v>63640857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ROW(Source!A201)</f>
        <v>201</v>
      </c>
      <c r="B98">
        <v>63640858</v>
      </c>
      <c r="C98">
        <v>63408408</v>
      </c>
      <c r="D98">
        <v>63426486</v>
      </c>
      <c r="E98">
        <v>16536011</v>
      </c>
      <c r="F98">
        <v>1</v>
      </c>
      <c r="G98">
        <v>16536011</v>
      </c>
      <c r="H98">
        <v>1</v>
      </c>
      <c r="I98" t="s">
        <v>311</v>
      </c>
      <c r="J98" t="s">
        <v>3</v>
      </c>
      <c r="K98" t="s">
        <v>312</v>
      </c>
      <c r="L98">
        <v>1191</v>
      </c>
      <c r="N98">
        <v>1013</v>
      </c>
      <c r="O98" t="s">
        <v>313</v>
      </c>
      <c r="P98" t="s">
        <v>313</v>
      </c>
      <c r="Q98">
        <v>1</v>
      </c>
      <c r="X98">
        <v>0.56000000000000005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1</v>
      </c>
      <c r="AF98" t="s">
        <v>3</v>
      </c>
      <c r="AG98">
        <v>0.56000000000000005</v>
      </c>
      <c r="AH98">
        <v>2</v>
      </c>
      <c r="AI98">
        <v>63640858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ROW(Source!A202)</f>
        <v>202</v>
      </c>
      <c r="B99">
        <v>63640859</v>
      </c>
      <c r="C99">
        <v>63408409</v>
      </c>
      <c r="D99">
        <v>63426486</v>
      </c>
      <c r="E99">
        <v>16536011</v>
      </c>
      <c r="F99">
        <v>1</v>
      </c>
      <c r="G99">
        <v>16536011</v>
      </c>
      <c r="H99">
        <v>1</v>
      </c>
      <c r="I99" t="s">
        <v>311</v>
      </c>
      <c r="J99" t="s">
        <v>3</v>
      </c>
      <c r="K99" t="s">
        <v>312</v>
      </c>
      <c r="L99">
        <v>1191</v>
      </c>
      <c r="N99">
        <v>1013</v>
      </c>
      <c r="O99" t="s">
        <v>313</v>
      </c>
      <c r="P99" t="s">
        <v>313</v>
      </c>
      <c r="Q99">
        <v>1</v>
      </c>
      <c r="X99">
        <v>48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1</v>
      </c>
      <c r="AF99" t="s">
        <v>3</v>
      </c>
      <c r="AG99">
        <v>48</v>
      </c>
      <c r="AH99">
        <v>2</v>
      </c>
      <c r="AI99">
        <v>63640859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ROW(Source!A202)</f>
        <v>202</v>
      </c>
      <c r="B100">
        <v>63640860</v>
      </c>
      <c r="C100">
        <v>63408409</v>
      </c>
      <c r="D100">
        <v>63426777</v>
      </c>
      <c r="E100">
        <v>16536011</v>
      </c>
      <c r="F100">
        <v>1</v>
      </c>
      <c r="G100">
        <v>16536011</v>
      </c>
      <c r="H100">
        <v>3</v>
      </c>
      <c r="I100" t="s">
        <v>187</v>
      </c>
      <c r="J100" t="s">
        <v>3</v>
      </c>
      <c r="K100" t="s">
        <v>188</v>
      </c>
      <c r="L100">
        <v>1301</v>
      </c>
      <c r="N100">
        <v>1003</v>
      </c>
      <c r="O100" t="s">
        <v>189</v>
      </c>
      <c r="P100" t="s">
        <v>189</v>
      </c>
      <c r="Q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t="s">
        <v>3</v>
      </c>
      <c r="AG100">
        <v>0</v>
      </c>
      <c r="AH100">
        <v>2</v>
      </c>
      <c r="AI100">
        <v>63640860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ROW(Source!A204)</f>
        <v>204</v>
      </c>
      <c r="B101">
        <v>63640862</v>
      </c>
      <c r="C101">
        <v>63408410</v>
      </c>
      <c r="D101">
        <v>63426486</v>
      </c>
      <c r="E101">
        <v>16536011</v>
      </c>
      <c r="F101">
        <v>1</v>
      </c>
      <c r="G101">
        <v>16536011</v>
      </c>
      <c r="H101">
        <v>1</v>
      </c>
      <c r="I101" t="s">
        <v>311</v>
      </c>
      <c r="J101" t="s">
        <v>3</v>
      </c>
      <c r="K101" t="s">
        <v>312</v>
      </c>
      <c r="L101">
        <v>1191</v>
      </c>
      <c r="N101">
        <v>1013</v>
      </c>
      <c r="O101" t="s">
        <v>313</v>
      </c>
      <c r="P101" t="s">
        <v>313</v>
      </c>
      <c r="Q101">
        <v>1</v>
      </c>
      <c r="X101">
        <v>0.57999999999999996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1</v>
      </c>
      <c r="AF101" t="s">
        <v>3</v>
      </c>
      <c r="AG101">
        <v>0.57999999999999996</v>
      </c>
      <c r="AH101">
        <v>2</v>
      </c>
      <c r="AI101">
        <v>63640862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ROW(Source!A204)</f>
        <v>204</v>
      </c>
      <c r="B102">
        <v>63640863</v>
      </c>
      <c r="C102">
        <v>63408410</v>
      </c>
      <c r="D102">
        <v>63430355</v>
      </c>
      <c r="E102">
        <v>1</v>
      </c>
      <c r="F102">
        <v>1</v>
      </c>
      <c r="G102">
        <v>16536011</v>
      </c>
      <c r="H102">
        <v>3</v>
      </c>
      <c r="I102" t="s">
        <v>322</v>
      </c>
      <c r="J102" t="s">
        <v>323</v>
      </c>
      <c r="K102" t="s">
        <v>324</v>
      </c>
      <c r="L102">
        <v>1346</v>
      </c>
      <c r="N102">
        <v>1009</v>
      </c>
      <c r="O102" t="s">
        <v>317</v>
      </c>
      <c r="P102" t="s">
        <v>317</v>
      </c>
      <c r="Q102">
        <v>1</v>
      </c>
      <c r="X102">
        <v>0.02</v>
      </c>
      <c r="Y102">
        <v>29.6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 t="s">
        <v>3</v>
      </c>
      <c r="AG102">
        <v>0.02</v>
      </c>
      <c r="AH102">
        <v>2</v>
      </c>
      <c r="AI102">
        <v>63640863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ROW(Source!A205)</f>
        <v>205</v>
      </c>
      <c r="B103">
        <v>63640864</v>
      </c>
      <c r="C103">
        <v>63408411</v>
      </c>
      <c r="D103">
        <v>63426486</v>
      </c>
      <c r="E103">
        <v>16536011</v>
      </c>
      <c r="F103">
        <v>1</v>
      </c>
      <c r="G103">
        <v>16536011</v>
      </c>
      <c r="H103">
        <v>1</v>
      </c>
      <c r="I103" t="s">
        <v>311</v>
      </c>
      <c r="J103" t="s">
        <v>3</v>
      </c>
      <c r="K103" t="s">
        <v>312</v>
      </c>
      <c r="L103">
        <v>1191</v>
      </c>
      <c r="N103">
        <v>1013</v>
      </c>
      <c r="O103" t="s">
        <v>313</v>
      </c>
      <c r="P103" t="s">
        <v>313</v>
      </c>
      <c r="Q103">
        <v>1</v>
      </c>
      <c r="X103">
        <v>1.33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1</v>
      </c>
      <c r="AF103" t="s">
        <v>3</v>
      </c>
      <c r="AG103">
        <v>1.33</v>
      </c>
      <c r="AH103">
        <v>2</v>
      </c>
      <c r="AI103">
        <v>63640864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ROW(Source!A206)</f>
        <v>206</v>
      </c>
      <c r="B104">
        <v>63640865</v>
      </c>
      <c r="C104">
        <v>63408412</v>
      </c>
      <c r="D104">
        <v>63426486</v>
      </c>
      <c r="E104">
        <v>16536011</v>
      </c>
      <c r="F104">
        <v>1</v>
      </c>
      <c r="G104">
        <v>16536011</v>
      </c>
      <c r="H104">
        <v>1</v>
      </c>
      <c r="I104" t="s">
        <v>311</v>
      </c>
      <c r="J104" t="s">
        <v>3</v>
      </c>
      <c r="K104" t="s">
        <v>312</v>
      </c>
      <c r="L104">
        <v>1191</v>
      </c>
      <c r="N104">
        <v>1013</v>
      </c>
      <c r="O104" t="s">
        <v>313</v>
      </c>
      <c r="P104" t="s">
        <v>313</v>
      </c>
      <c r="Q104">
        <v>1</v>
      </c>
      <c r="X104">
        <v>0.16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1</v>
      </c>
      <c r="AF104" t="s">
        <v>3</v>
      </c>
      <c r="AG104">
        <v>0.16</v>
      </c>
      <c r="AH104">
        <v>2</v>
      </c>
      <c r="AI104">
        <v>63640865</v>
      </c>
      <c r="AJ104">
        <v>104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ROW(Source!A206)</f>
        <v>206</v>
      </c>
      <c r="B105">
        <v>63640866</v>
      </c>
      <c r="C105">
        <v>63408412</v>
      </c>
      <c r="D105">
        <v>63430355</v>
      </c>
      <c r="E105">
        <v>1</v>
      </c>
      <c r="F105">
        <v>1</v>
      </c>
      <c r="G105">
        <v>16536011</v>
      </c>
      <c r="H105">
        <v>3</v>
      </c>
      <c r="I105" t="s">
        <v>322</v>
      </c>
      <c r="J105" t="s">
        <v>323</v>
      </c>
      <c r="K105" t="s">
        <v>324</v>
      </c>
      <c r="L105">
        <v>1346</v>
      </c>
      <c r="N105">
        <v>1009</v>
      </c>
      <c r="O105" t="s">
        <v>317</v>
      </c>
      <c r="P105" t="s">
        <v>317</v>
      </c>
      <c r="Q105">
        <v>1</v>
      </c>
      <c r="X105">
        <v>2E-3</v>
      </c>
      <c r="Y105">
        <v>29.6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 t="s">
        <v>3</v>
      </c>
      <c r="AG105">
        <v>2E-3</v>
      </c>
      <c r="AH105">
        <v>2</v>
      </c>
      <c r="AI105">
        <v>63640866</v>
      </c>
      <c r="AJ105">
        <v>105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ROW(Source!A207)</f>
        <v>207</v>
      </c>
      <c r="B106">
        <v>63640867</v>
      </c>
      <c r="C106">
        <v>63408413</v>
      </c>
      <c r="D106">
        <v>63426486</v>
      </c>
      <c r="E106">
        <v>16536011</v>
      </c>
      <c r="F106">
        <v>1</v>
      </c>
      <c r="G106">
        <v>16536011</v>
      </c>
      <c r="H106">
        <v>1</v>
      </c>
      <c r="I106" t="s">
        <v>311</v>
      </c>
      <c r="J106" t="s">
        <v>3</v>
      </c>
      <c r="K106" t="s">
        <v>312</v>
      </c>
      <c r="L106">
        <v>1191</v>
      </c>
      <c r="N106">
        <v>1013</v>
      </c>
      <c r="O106" t="s">
        <v>313</v>
      </c>
      <c r="P106" t="s">
        <v>313</v>
      </c>
      <c r="Q106">
        <v>1</v>
      </c>
      <c r="X106">
        <v>0.85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1</v>
      </c>
      <c r="AF106" t="s">
        <v>3</v>
      </c>
      <c r="AG106">
        <v>0.85</v>
      </c>
      <c r="AH106">
        <v>2</v>
      </c>
      <c r="AI106">
        <v>63640867</v>
      </c>
      <c r="AJ106">
        <v>106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ROW(Source!A207)</f>
        <v>207</v>
      </c>
      <c r="B107">
        <v>63640868</v>
      </c>
      <c r="C107">
        <v>63408413</v>
      </c>
      <c r="D107">
        <v>63428422</v>
      </c>
      <c r="E107">
        <v>1</v>
      </c>
      <c r="F107">
        <v>1</v>
      </c>
      <c r="G107">
        <v>16536011</v>
      </c>
      <c r="H107">
        <v>2</v>
      </c>
      <c r="I107" t="s">
        <v>325</v>
      </c>
      <c r="J107" t="s">
        <v>326</v>
      </c>
      <c r="K107" t="s">
        <v>327</v>
      </c>
      <c r="L107">
        <v>1368</v>
      </c>
      <c r="N107">
        <v>1011</v>
      </c>
      <c r="O107" t="s">
        <v>328</v>
      </c>
      <c r="P107" t="s">
        <v>328</v>
      </c>
      <c r="Q107">
        <v>1</v>
      </c>
      <c r="X107">
        <v>0.35</v>
      </c>
      <c r="Y107">
        <v>0</v>
      </c>
      <c r="Z107">
        <v>1378.32</v>
      </c>
      <c r="AA107">
        <v>830.66</v>
      </c>
      <c r="AB107">
        <v>0</v>
      </c>
      <c r="AC107">
        <v>0</v>
      </c>
      <c r="AD107">
        <v>1</v>
      </c>
      <c r="AE107">
        <v>0</v>
      </c>
      <c r="AF107" t="s">
        <v>3</v>
      </c>
      <c r="AG107">
        <v>0.35</v>
      </c>
      <c r="AH107">
        <v>2</v>
      </c>
      <c r="AI107">
        <v>63640868</v>
      </c>
      <c r="AJ107">
        <v>107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ROW(Source!A207)</f>
        <v>207</v>
      </c>
      <c r="B108">
        <v>63640869</v>
      </c>
      <c r="C108">
        <v>63408413</v>
      </c>
      <c r="D108">
        <v>63430355</v>
      </c>
      <c r="E108">
        <v>1</v>
      </c>
      <c r="F108">
        <v>1</v>
      </c>
      <c r="G108">
        <v>16536011</v>
      </c>
      <c r="H108">
        <v>3</v>
      </c>
      <c r="I108" t="s">
        <v>322</v>
      </c>
      <c r="J108" t="s">
        <v>323</v>
      </c>
      <c r="K108" t="s">
        <v>324</v>
      </c>
      <c r="L108">
        <v>1346</v>
      </c>
      <c r="N108">
        <v>1009</v>
      </c>
      <c r="O108" t="s">
        <v>317</v>
      </c>
      <c r="P108" t="s">
        <v>317</v>
      </c>
      <c r="Q108">
        <v>1</v>
      </c>
      <c r="X108">
        <v>0.05</v>
      </c>
      <c r="Y108">
        <v>29.6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 t="s">
        <v>3</v>
      </c>
      <c r="AG108">
        <v>0.05</v>
      </c>
      <c r="AH108">
        <v>2</v>
      </c>
      <c r="AI108">
        <v>63640869</v>
      </c>
      <c r="AJ108">
        <v>108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ROW(Source!A207)</f>
        <v>207</v>
      </c>
      <c r="B109">
        <v>63640870</v>
      </c>
      <c r="C109">
        <v>63408413</v>
      </c>
      <c r="D109">
        <v>63428815</v>
      </c>
      <c r="E109">
        <v>1</v>
      </c>
      <c r="F109">
        <v>1</v>
      </c>
      <c r="G109">
        <v>16536011</v>
      </c>
      <c r="H109">
        <v>3</v>
      </c>
      <c r="I109" t="s">
        <v>358</v>
      </c>
      <c r="J109" t="s">
        <v>359</v>
      </c>
      <c r="K109" t="s">
        <v>360</v>
      </c>
      <c r="L109">
        <v>1348</v>
      </c>
      <c r="N109">
        <v>1009</v>
      </c>
      <c r="O109" t="s">
        <v>361</v>
      </c>
      <c r="P109" t="s">
        <v>361</v>
      </c>
      <c r="Q109">
        <v>1000</v>
      </c>
      <c r="X109">
        <v>5.0000000000000002E-5</v>
      </c>
      <c r="Y109">
        <v>127502.2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5.0000000000000002E-5</v>
      </c>
      <c r="AH109">
        <v>2</v>
      </c>
      <c r="AI109">
        <v>63640870</v>
      </c>
      <c r="AJ109">
        <v>109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ROW(Source!A207)</f>
        <v>207</v>
      </c>
      <c r="B110">
        <v>63640871</v>
      </c>
      <c r="C110">
        <v>63408413</v>
      </c>
      <c r="D110">
        <v>63428825</v>
      </c>
      <c r="E110">
        <v>1</v>
      </c>
      <c r="F110">
        <v>1</v>
      </c>
      <c r="G110">
        <v>16536011</v>
      </c>
      <c r="H110">
        <v>3</v>
      </c>
      <c r="I110" t="s">
        <v>362</v>
      </c>
      <c r="J110" t="s">
        <v>363</v>
      </c>
      <c r="K110" t="s">
        <v>364</v>
      </c>
      <c r="L110">
        <v>1346</v>
      </c>
      <c r="N110">
        <v>1009</v>
      </c>
      <c r="O110" t="s">
        <v>317</v>
      </c>
      <c r="P110" t="s">
        <v>317</v>
      </c>
      <c r="Q110">
        <v>1</v>
      </c>
      <c r="X110">
        <v>0.05</v>
      </c>
      <c r="Y110">
        <v>247.21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3</v>
      </c>
      <c r="AG110">
        <v>0.05</v>
      </c>
      <c r="AH110">
        <v>2</v>
      </c>
      <c r="AI110">
        <v>63640871</v>
      </c>
      <c r="AJ110">
        <v>110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ROW(Source!A208)</f>
        <v>208</v>
      </c>
      <c r="B111">
        <v>63640872</v>
      </c>
      <c r="C111">
        <v>63408414</v>
      </c>
      <c r="D111">
        <v>63426486</v>
      </c>
      <c r="E111">
        <v>16536011</v>
      </c>
      <c r="F111">
        <v>1</v>
      </c>
      <c r="G111">
        <v>16536011</v>
      </c>
      <c r="H111">
        <v>1</v>
      </c>
      <c r="I111" t="s">
        <v>311</v>
      </c>
      <c r="J111" t="s">
        <v>3</v>
      </c>
      <c r="K111" t="s">
        <v>312</v>
      </c>
      <c r="L111">
        <v>1191</v>
      </c>
      <c r="N111">
        <v>1013</v>
      </c>
      <c r="O111" t="s">
        <v>313</v>
      </c>
      <c r="P111" t="s">
        <v>313</v>
      </c>
      <c r="Q111">
        <v>1</v>
      </c>
      <c r="X111">
        <v>1.1000000000000001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1</v>
      </c>
      <c r="AF111" t="s">
        <v>3</v>
      </c>
      <c r="AG111">
        <v>1.1000000000000001</v>
      </c>
      <c r="AH111">
        <v>2</v>
      </c>
      <c r="AI111">
        <v>63640872</v>
      </c>
      <c r="AJ111">
        <v>111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ROW(Source!A208)</f>
        <v>208</v>
      </c>
      <c r="B112">
        <v>63640873</v>
      </c>
      <c r="C112">
        <v>63408414</v>
      </c>
      <c r="D112">
        <v>63428422</v>
      </c>
      <c r="E112">
        <v>1</v>
      </c>
      <c r="F112">
        <v>1</v>
      </c>
      <c r="G112">
        <v>16536011</v>
      </c>
      <c r="H112">
        <v>2</v>
      </c>
      <c r="I112" t="s">
        <v>325</v>
      </c>
      <c r="J112" t="s">
        <v>326</v>
      </c>
      <c r="K112" t="s">
        <v>327</v>
      </c>
      <c r="L112">
        <v>1368</v>
      </c>
      <c r="N112">
        <v>1011</v>
      </c>
      <c r="O112" t="s">
        <v>328</v>
      </c>
      <c r="P112" t="s">
        <v>328</v>
      </c>
      <c r="Q112">
        <v>1</v>
      </c>
      <c r="X112">
        <v>0.4</v>
      </c>
      <c r="Y112">
        <v>0</v>
      </c>
      <c r="Z112">
        <v>1378.32</v>
      </c>
      <c r="AA112">
        <v>830.66</v>
      </c>
      <c r="AB112">
        <v>0</v>
      </c>
      <c r="AC112">
        <v>0</v>
      </c>
      <c r="AD112">
        <v>1</v>
      </c>
      <c r="AE112">
        <v>0</v>
      </c>
      <c r="AF112" t="s">
        <v>3</v>
      </c>
      <c r="AG112">
        <v>0.4</v>
      </c>
      <c r="AH112">
        <v>2</v>
      </c>
      <c r="AI112">
        <v>63640873</v>
      </c>
      <c r="AJ112">
        <v>112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ROW(Source!A208)</f>
        <v>208</v>
      </c>
      <c r="B113">
        <v>63640874</v>
      </c>
      <c r="C113">
        <v>63408414</v>
      </c>
      <c r="D113">
        <v>63430355</v>
      </c>
      <c r="E113">
        <v>1</v>
      </c>
      <c r="F113">
        <v>1</v>
      </c>
      <c r="G113">
        <v>16536011</v>
      </c>
      <c r="H113">
        <v>3</v>
      </c>
      <c r="I113" t="s">
        <v>322</v>
      </c>
      <c r="J113" t="s">
        <v>323</v>
      </c>
      <c r="K113" t="s">
        <v>324</v>
      </c>
      <c r="L113">
        <v>1346</v>
      </c>
      <c r="N113">
        <v>1009</v>
      </c>
      <c r="O113" t="s">
        <v>317</v>
      </c>
      <c r="P113" t="s">
        <v>317</v>
      </c>
      <c r="Q113">
        <v>1</v>
      </c>
      <c r="X113">
        <v>0.05</v>
      </c>
      <c r="Y113">
        <v>29.6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0.05</v>
      </c>
      <c r="AH113">
        <v>2</v>
      </c>
      <c r="AI113">
        <v>63640874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ROW(Source!A208)</f>
        <v>208</v>
      </c>
      <c r="B114">
        <v>63640875</v>
      </c>
      <c r="C114">
        <v>63408414</v>
      </c>
      <c r="D114">
        <v>63428815</v>
      </c>
      <c r="E114">
        <v>1</v>
      </c>
      <c r="F114">
        <v>1</v>
      </c>
      <c r="G114">
        <v>16536011</v>
      </c>
      <c r="H114">
        <v>3</v>
      </c>
      <c r="I114" t="s">
        <v>358</v>
      </c>
      <c r="J114" t="s">
        <v>359</v>
      </c>
      <c r="K114" t="s">
        <v>360</v>
      </c>
      <c r="L114">
        <v>1348</v>
      </c>
      <c r="N114">
        <v>1009</v>
      </c>
      <c r="O114" t="s">
        <v>361</v>
      </c>
      <c r="P114" t="s">
        <v>361</v>
      </c>
      <c r="Q114">
        <v>1000</v>
      </c>
      <c r="X114">
        <v>5.0000000000000002E-5</v>
      </c>
      <c r="Y114">
        <v>127502.2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 t="s">
        <v>3</v>
      </c>
      <c r="AG114">
        <v>5.0000000000000002E-5</v>
      </c>
      <c r="AH114">
        <v>2</v>
      </c>
      <c r="AI114">
        <v>63640875</v>
      </c>
      <c r="AJ114">
        <v>114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ROW(Source!A208)</f>
        <v>208</v>
      </c>
      <c r="B115">
        <v>63640876</v>
      </c>
      <c r="C115">
        <v>63408414</v>
      </c>
      <c r="D115">
        <v>63428825</v>
      </c>
      <c r="E115">
        <v>1</v>
      </c>
      <c r="F115">
        <v>1</v>
      </c>
      <c r="G115">
        <v>16536011</v>
      </c>
      <c r="H115">
        <v>3</v>
      </c>
      <c r="I115" t="s">
        <v>362</v>
      </c>
      <c r="J115" t="s">
        <v>363</v>
      </c>
      <c r="K115" t="s">
        <v>364</v>
      </c>
      <c r="L115">
        <v>1346</v>
      </c>
      <c r="N115">
        <v>1009</v>
      </c>
      <c r="O115" t="s">
        <v>317</v>
      </c>
      <c r="P115" t="s">
        <v>317</v>
      </c>
      <c r="Q115">
        <v>1</v>
      </c>
      <c r="X115">
        <v>0.05</v>
      </c>
      <c r="Y115">
        <v>247.21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3</v>
      </c>
      <c r="AG115">
        <v>0.05</v>
      </c>
      <c r="AH115">
        <v>2</v>
      </c>
      <c r="AI115">
        <v>63640876</v>
      </c>
      <c r="AJ115">
        <v>115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ROW(Source!A209)</f>
        <v>209</v>
      </c>
      <c r="B116">
        <v>63640877</v>
      </c>
      <c r="C116">
        <v>63408415</v>
      </c>
      <c r="D116">
        <v>63426486</v>
      </c>
      <c r="E116">
        <v>16536011</v>
      </c>
      <c r="F116">
        <v>1</v>
      </c>
      <c r="G116">
        <v>16536011</v>
      </c>
      <c r="H116">
        <v>1</v>
      </c>
      <c r="I116" t="s">
        <v>311</v>
      </c>
      <c r="J116" t="s">
        <v>3</v>
      </c>
      <c r="K116" t="s">
        <v>312</v>
      </c>
      <c r="L116">
        <v>1191</v>
      </c>
      <c r="N116">
        <v>1013</v>
      </c>
      <c r="O116" t="s">
        <v>313</v>
      </c>
      <c r="P116" t="s">
        <v>313</v>
      </c>
      <c r="Q116">
        <v>1</v>
      </c>
      <c r="X116">
        <v>0.16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1</v>
      </c>
      <c r="AF116" t="s">
        <v>3</v>
      </c>
      <c r="AG116">
        <v>0.16</v>
      </c>
      <c r="AH116">
        <v>2</v>
      </c>
      <c r="AI116">
        <v>63640877</v>
      </c>
      <c r="AJ116">
        <v>116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ROW(Source!A209)</f>
        <v>209</v>
      </c>
      <c r="B117">
        <v>63640878</v>
      </c>
      <c r="C117">
        <v>63408415</v>
      </c>
      <c r="D117">
        <v>63430355</v>
      </c>
      <c r="E117">
        <v>1</v>
      </c>
      <c r="F117">
        <v>1</v>
      </c>
      <c r="G117">
        <v>16536011</v>
      </c>
      <c r="H117">
        <v>3</v>
      </c>
      <c r="I117" t="s">
        <v>322</v>
      </c>
      <c r="J117" t="s">
        <v>323</v>
      </c>
      <c r="K117" t="s">
        <v>324</v>
      </c>
      <c r="L117">
        <v>1346</v>
      </c>
      <c r="N117">
        <v>1009</v>
      </c>
      <c r="O117" t="s">
        <v>317</v>
      </c>
      <c r="P117" t="s">
        <v>317</v>
      </c>
      <c r="Q117">
        <v>1</v>
      </c>
      <c r="X117">
        <v>2E-3</v>
      </c>
      <c r="Y117">
        <v>29.6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 t="s">
        <v>3</v>
      </c>
      <c r="AG117">
        <v>2E-3</v>
      </c>
      <c r="AH117">
        <v>2</v>
      </c>
      <c r="AI117">
        <v>63640878</v>
      </c>
      <c r="AJ117">
        <v>117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ROW(Source!A210)</f>
        <v>210</v>
      </c>
      <c r="B118">
        <v>63640879</v>
      </c>
      <c r="C118">
        <v>63408416</v>
      </c>
      <c r="D118">
        <v>63426486</v>
      </c>
      <c r="E118">
        <v>16536011</v>
      </c>
      <c r="F118">
        <v>1</v>
      </c>
      <c r="G118">
        <v>16536011</v>
      </c>
      <c r="H118">
        <v>1</v>
      </c>
      <c r="I118" t="s">
        <v>311</v>
      </c>
      <c r="J118" t="s">
        <v>3</v>
      </c>
      <c r="K118" t="s">
        <v>312</v>
      </c>
      <c r="L118">
        <v>1191</v>
      </c>
      <c r="N118">
        <v>1013</v>
      </c>
      <c r="O118" t="s">
        <v>313</v>
      </c>
      <c r="P118" t="s">
        <v>313</v>
      </c>
      <c r="Q118">
        <v>1</v>
      </c>
      <c r="X118">
        <v>0.85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1</v>
      </c>
      <c r="AF118" t="s">
        <v>3</v>
      </c>
      <c r="AG118">
        <v>0.85</v>
      </c>
      <c r="AH118">
        <v>2</v>
      </c>
      <c r="AI118">
        <v>63640879</v>
      </c>
      <c r="AJ118">
        <v>118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ROW(Source!A210)</f>
        <v>210</v>
      </c>
      <c r="B119">
        <v>63640880</v>
      </c>
      <c r="C119">
        <v>63408416</v>
      </c>
      <c r="D119">
        <v>63428422</v>
      </c>
      <c r="E119">
        <v>1</v>
      </c>
      <c r="F119">
        <v>1</v>
      </c>
      <c r="G119">
        <v>16536011</v>
      </c>
      <c r="H119">
        <v>2</v>
      </c>
      <c r="I119" t="s">
        <v>325</v>
      </c>
      <c r="J119" t="s">
        <v>326</v>
      </c>
      <c r="K119" t="s">
        <v>327</v>
      </c>
      <c r="L119">
        <v>1368</v>
      </c>
      <c r="N119">
        <v>1011</v>
      </c>
      <c r="O119" t="s">
        <v>328</v>
      </c>
      <c r="P119" t="s">
        <v>328</v>
      </c>
      <c r="Q119">
        <v>1</v>
      </c>
      <c r="X119">
        <v>0.35</v>
      </c>
      <c r="Y119">
        <v>0</v>
      </c>
      <c r="Z119">
        <v>1378.32</v>
      </c>
      <c r="AA119">
        <v>830.66</v>
      </c>
      <c r="AB119">
        <v>0</v>
      </c>
      <c r="AC119">
        <v>0</v>
      </c>
      <c r="AD119">
        <v>1</v>
      </c>
      <c r="AE119">
        <v>0</v>
      </c>
      <c r="AF119" t="s">
        <v>3</v>
      </c>
      <c r="AG119">
        <v>0.35</v>
      </c>
      <c r="AH119">
        <v>2</v>
      </c>
      <c r="AI119">
        <v>63640880</v>
      </c>
      <c r="AJ119">
        <v>119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ROW(Source!A210)</f>
        <v>210</v>
      </c>
      <c r="B120">
        <v>63640881</v>
      </c>
      <c r="C120">
        <v>63408416</v>
      </c>
      <c r="D120">
        <v>63430355</v>
      </c>
      <c r="E120">
        <v>1</v>
      </c>
      <c r="F120">
        <v>1</v>
      </c>
      <c r="G120">
        <v>16536011</v>
      </c>
      <c r="H120">
        <v>3</v>
      </c>
      <c r="I120" t="s">
        <v>322</v>
      </c>
      <c r="J120" t="s">
        <v>323</v>
      </c>
      <c r="K120" t="s">
        <v>324</v>
      </c>
      <c r="L120">
        <v>1346</v>
      </c>
      <c r="N120">
        <v>1009</v>
      </c>
      <c r="O120" t="s">
        <v>317</v>
      </c>
      <c r="P120" t="s">
        <v>317</v>
      </c>
      <c r="Q120">
        <v>1</v>
      </c>
      <c r="X120">
        <v>0.05</v>
      </c>
      <c r="Y120">
        <v>29.6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</v>
      </c>
      <c r="AG120">
        <v>0.05</v>
      </c>
      <c r="AH120">
        <v>2</v>
      </c>
      <c r="AI120">
        <v>63640881</v>
      </c>
      <c r="AJ120">
        <v>120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ROW(Source!A210)</f>
        <v>210</v>
      </c>
      <c r="B121">
        <v>63640882</v>
      </c>
      <c r="C121">
        <v>63408416</v>
      </c>
      <c r="D121">
        <v>63428815</v>
      </c>
      <c r="E121">
        <v>1</v>
      </c>
      <c r="F121">
        <v>1</v>
      </c>
      <c r="G121">
        <v>16536011</v>
      </c>
      <c r="H121">
        <v>3</v>
      </c>
      <c r="I121" t="s">
        <v>358</v>
      </c>
      <c r="J121" t="s">
        <v>359</v>
      </c>
      <c r="K121" t="s">
        <v>360</v>
      </c>
      <c r="L121">
        <v>1348</v>
      </c>
      <c r="N121">
        <v>1009</v>
      </c>
      <c r="O121" t="s">
        <v>361</v>
      </c>
      <c r="P121" t="s">
        <v>361</v>
      </c>
      <c r="Q121">
        <v>1000</v>
      </c>
      <c r="X121">
        <v>5.0000000000000002E-5</v>
      </c>
      <c r="Y121">
        <v>127502.2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</v>
      </c>
      <c r="AG121">
        <v>5.0000000000000002E-5</v>
      </c>
      <c r="AH121">
        <v>2</v>
      </c>
      <c r="AI121">
        <v>63640882</v>
      </c>
      <c r="AJ121">
        <v>121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ROW(Source!A210)</f>
        <v>210</v>
      </c>
      <c r="B122">
        <v>63640883</v>
      </c>
      <c r="C122">
        <v>63408416</v>
      </c>
      <c r="D122">
        <v>63428825</v>
      </c>
      <c r="E122">
        <v>1</v>
      </c>
      <c r="F122">
        <v>1</v>
      </c>
      <c r="G122">
        <v>16536011</v>
      </c>
      <c r="H122">
        <v>3</v>
      </c>
      <c r="I122" t="s">
        <v>362</v>
      </c>
      <c r="J122" t="s">
        <v>363</v>
      </c>
      <c r="K122" t="s">
        <v>364</v>
      </c>
      <c r="L122">
        <v>1346</v>
      </c>
      <c r="N122">
        <v>1009</v>
      </c>
      <c r="O122" t="s">
        <v>317</v>
      </c>
      <c r="P122" t="s">
        <v>317</v>
      </c>
      <c r="Q122">
        <v>1</v>
      </c>
      <c r="X122">
        <v>0.05</v>
      </c>
      <c r="Y122">
        <v>247.21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0.05</v>
      </c>
      <c r="AH122">
        <v>2</v>
      </c>
      <c r="AI122">
        <v>63640883</v>
      </c>
      <c r="AJ122">
        <v>122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ROW(Source!A211)</f>
        <v>211</v>
      </c>
      <c r="B123">
        <v>63640884</v>
      </c>
      <c r="C123">
        <v>63408417</v>
      </c>
      <c r="D123">
        <v>63426486</v>
      </c>
      <c r="E123">
        <v>16536011</v>
      </c>
      <c r="F123">
        <v>1</v>
      </c>
      <c r="G123">
        <v>16536011</v>
      </c>
      <c r="H123">
        <v>1</v>
      </c>
      <c r="I123" t="s">
        <v>311</v>
      </c>
      <c r="J123" t="s">
        <v>3</v>
      </c>
      <c r="K123" t="s">
        <v>312</v>
      </c>
      <c r="L123">
        <v>1191</v>
      </c>
      <c r="N123">
        <v>1013</v>
      </c>
      <c r="O123" t="s">
        <v>313</v>
      </c>
      <c r="P123" t="s">
        <v>313</v>
      </c>
      <c r="Q123">
        <v>1</v>
      </c>
      <c r="X123">
        <v>1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1</v>
      </c>
      <c r="AF123" t="s">
        <v>3</v>
      </c>
      <c r="AG123">
        <v>1</v>
      </c>
      <c r="AH123">
        <v>2</v>
      </c>
      <c r="AI123">
        <v>63640884</v>
      </c>
      <c r="AJ123">
        <v>123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ROW(Source!A211)</f>
        <v>211</v>
      </c>
      <c r="B124">
        <v>63640885</v>
      </c>
      <c r="C124">
        <v>63408417</v>
      </c>
      <c r="D124">
        <v>63430355</v>
      </c>
      <c r="E124">
        <v>1</v>
      </c>
      <c r="F124">
        <v>1</v>
      </c>
      <c r="G124">
        <v>16536011</v>
      </c>
      <c r="H124">
        <v>3</v>
      </c>
      <c r="I124" t="s">
        <v>322</v>
      </c>
      <c r="J124" t="s">
        <v>323</v>
      </c>
      <c r="K124" t="s">
        <v>324</v>
      </c>
      <c r="L124">
        <v>1346</v>
      </c>
      <c r="N124">
        <v>1009</v>
      </c>
      <c r="O124" t="s">
        <v>317</v>
      </c>
      <c r="P124" t="s">
        <v>317</v>
      </c>
      <c r="Q124">
        <v>1</v>
      </c>
      <c r="X124">
        <v>1E-3</v>
      </c>
      <c r="Y124">
        <v>29.6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 t="s">
        <v>3</v>
      </c>
      <c r="AG124">
        <v>1E-3</v>
      </c>
      <c r="AH124">
        <v>2</v>
      </c>
      <c r="AI124">
        <v>63640885</v>
      </c>
      <c r="AJ124">
        <v>124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ROW(Source!A211)</f>
        <v>211</v>
      </c>
      <c r="B125">
        <v>63640886</v>
      </c>
      <c r="C125">
        <v>63408417</v>
      </c>
      <c r="D125">
        <v>63427023</v>
      </c>
      <c r="E125">
        <v>16536011</v>
      </c>
      <c r="F125">
        <v>1</v>
      </c>
      <c r="G125">
        <v>16536011</v>
      </c>
      <c r="H125">
        <v>3</v>
      </c>
      <c r="I125" t="s">
        <v>206</v>
      </c>
      <c r="J125" t="s">
        <v>3</v>
      </c>
      <c r="K125" t="s">
        <v>207</v>
      </c>
      <c r="L125">
        <v>1035</v>
      </c>
      <c r="N125">
        <v>1013</v>
      </c>
      <c r="O125" t="s">
        <v>208</v>
      </c>
      <c r="P125" t="s">
        <v>208</v>
      </c>
      <c r="Q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 t="s">
        <v>3</v>
      </c>
      <c r="AG125">
        <v>0</v>
      </c>
      <c r="AH125">
        <v>2</v>
      </c>
      <c r="AI125">
        <v>63640886</v>
      </c>
      <c r="AJ125">
        <v>125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ROW(Source!A213)</f>
        <v>213</v>
      </c>
      <c r="B126">
        <v>63640888</v>
      </c>
      <c r="C126">
        <v>63408418</v>
      </c>
      <c r="D126">
        <v>63426486</v>
      </c>
      <c r="E126">
        <v>16536011</v>
      </c>
      <c r="F126">
        <v>1</v>
      </c>
      <c r="G126">
        <v>16536011</v>
      </c>
      <c r="H126">
        <v>1</v>
      </c>
      <c r="I126" t="s">
        <v>311</v>
      </c>
      <c r="J126" t="s">
        <v>3</v>
      </c>
      <c r="K126" t="s">
        <v>312</v>
      </c>
      <c r="L126">
        <v>1191</v>
      </c>
      <c r="N126">
        <v>1013</v>
      </c>
      <c r="O126" t="s">
        <v>313</v>
      </c>
      <c r="P126" t="s">
        <v>313</v>
      </c>
      <c r="Q126">
        <v>1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1</v>
      </c>
      <c r="AF126" t="s">
        <v>3</v>
      </c>
      <c r="AG126">
        <v>1</v>
      </c>
      <c r="AH126">
        <v>2</v>
      </c>
      <c r="AI126">
        <v>63640888</v>
      </c>
      <c r="AJ126">
        <v>126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ROW(Source!A213)</f>
        <v>213</v>
      </c>
      <c r="B127">
        <v>63640889</v>
      </c>
      <c r="C127">
        <v>63408418</v>
      </c>
      <c r="D127">
        <v>63430355</v>
      </c>
      <c r="E127">
        <v>1</v>
      </c>
      <c r="F127">
        <v>1</v>
      </c>
      <c r="G127">
        <v>16536011</v>
      </c>
      <c r="H127">
        <v>3</v>
      </c>
      <c r="I127" t="s">
        <v>322</v>
      </c>
      <c r="J127" t="s">
        <v>323</v>
      </c>
      <c r="K127" t="s">
        <v>324</v>
      </c>
      <c r="L127">
        <v>1346</v>
      </c>
      <c r="N127">
        <v>1009</v>
      </c>
      <c r="O127" t="s">
        <v>317</v>
      </c>
      <c r="P127" t="s">
        <v>317</v>
      </c>
      <c r="Q127">
        <v>1</v>
      </c>
      <c r="X127">
        <v>1E-3</v>
      </c>
      <c r="Y127">
        <v>29.6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1E-3</v>
      </c>
      <c r="AH127">
        <v>2</v>
      </c>
      <c r="AI127">
        <v>63640889</v>
      </c>
      <c r="AJ127">
        <v>127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ROW(Source!A213)</f>
        <v>213</v>
      </c>
      <c r="B128">
        <v>63640890</v>
      </c>
      <c r="C128">
        <v>63408418</v>
      </c>
      <c r="D128">
        <v>63427023</v>
      </c>
      <c r="E128">
        <v>16536011</v>
      </c>
      <c r="F128">
        <v>1</v>
      </c>
      <c r="G128">
        <v>16536011</v>
      </c>
      <c r="H128">
        <v>3</v>
      </c>
      <c r="I128" t="s">
        <v>206</v>
      </c>
      <c r="J128" t="s">
        <v>3</v>
      </c>
      <c r="K128" t="s">
        <v>207</v>
      </c>
      <c r="L128">
        <v>1035</v>
      </c>
      <c r="N128">
        <v>1013</v>
      </c>
      <c r="O128" t="s">
        <v>208</v>
      </c>
      <c r="P128" t="s">
        <v>208</v>
      </c>
      <c r="Q128">
        <v>1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 t="s">
        <v>3</v>
      </c>
      <c r="AG128">
        <v>0</v>
      </c>
      <c r="AH128">
        <v>2</v>
      </c>
      <c r="AI128">
        <v>63640890</v>
      </c>
      <c r="AJ128">
        <v>128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ROW(Source!A215)</f>
        <v>215</v>
      </c>
      <c r="B129">
        <v>63640892</v>
      </c>
      <c r="C129">
        <v>63408419</v>
      </c>
      <c r="D129">
        <v>63426486</v>
      </c>
      <c r="E129">
        <v>16536011</v>
      </c>
      <c r="F129">
        <v>1</v>
      </c>
      <c r="G129">
        <v>16536011</v>
      </c>
      <c r="H129">
        <v>1</v>
      </c>
      <c r="I129" t="s">
        <v>311</v>
      </c>
      <c r="J129" t="s">
        <v>3</v>
      </c>
      <c r="K129" t="s">
        <v>312</v>
      </c>
      <c r="L129">
        <v>1191</v>
      </c>
      <c r="N129">
        <v>1013</v>
      </c>
      <c r="O129" t="s">
        <v>313</v>
      </c>
      <c r="P129" t="s">
        <v>313</v>
      </c>
      <c r="Q129">
        <v>1</v>
      </c>
      <c r="X129">
        <v>1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1</v>
      </c>
      <c r="AF129" t="s">
        <v>3</v>
      </c>
      <c r="AG129">
        <v>1</v>
      </c>
      <c r="AH129">
        <v>2</v>
      </c>
      <c r="AI129">
        <v>63640892</v>
      </c>
      <c r="AJ129">
        <v>129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ROW(Source!A215)</f>
        <v>215</v>
      </c>
      <c r="B130">
        <v>63640893</v>
      </c>
      <c r="C130">
        <v>63408419</v>
      </c>
      <c r="D130">
        <v>63430355</v>
      </c>
      <c r="E130">
        <v>1</v>
      </c>
      <c r="F130">
        <v>1</v>
      </c>
      <c r="G130">
        <v>16536011</v>
      </c>
      <c r="H130">
        <v>3</v>
      </c>
      <c r="I130" t="s">
        <v>322</v>
      </c>
      <c r="J130" t="s">
        <v>323</v>
      </c>
      <c r="K130" t="s">
        <v>324</v>
      </c>
      <c r="L130">
        <v>1346</v>
      </c>
      <c r="N130">
        <v>1009</v>
      </c>
      <c r="O130" t="s">
        <v>317</v>
      </c>
      <c r="P130" t="s">
        <v>317</v>
      </c>
      <c r="Q130">
        <v>1</v>
      </c>
      <c r="X130">
        <v>1E-3</v>
      </c>
      <c r="Y130">
        <v>29.6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1E-3</v>
      </c>
      <c r="AH130">
        <v>2</v>
      </c>
      <c r="AI130">
        <v>63640893</v>
      </c>
      <c r="AJ130">
        <v>130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ROW(Source!A215)</f>
        <v>215</v>
      </c>
      <c r="B131">
        <v>63640894</v>
      </c>
      <c r="C131">
        <v>63408419</v>
      </c>
      <c r="D131">
        <v>63427023</v>
      </c>
      <c r="E131">
        <v>16536011</v>
      </c>
      <c r="F131">
        <v>1</v>
      </c>
      <c r="G131">
        <v>16536011</v>
      </c>
      <c r="H131">
        <v>3</v>
      </c>
      <c r="I131" t="s">
        <v>206</v>
      </c>
      <c r="J131" t="s">
        <v>3</v>
      </c>
      <c r="K131" t="s">
        <v>207</v>
      </c>
      <c r="L131">
        <v>1035</v>
      </c>
      <c r="N131">
        <v>1013</v>
      </c>
      <c r="O131" t="s">
        <v>208</v>
      </c>
      <c r="P131" t="s">
        <v>208</v>
      </c>
      <c r="Q131">
        <v>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 t="s">
        <v>3</v>
      </c>
      <c r="AG131">
        <v>0</v>
      </c>
      <c r="AH131">
        <v>2</v>
      </c>
      <c r="AI131">
        <v>63640894</v>
      </c>
      <c r="AJ131">
        <v>131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ROW(Source!A217)</f>
        <v>217</v>
      </c>
      <c r="B132">
        <v>63640896</v>
      </c>
      <c r="C132">
        <v>63408420</v>
      </c>
      <c r="D132">
        <v>63426486</v>
      </c>
      <c r="E132">
        <v>16536011</v>
      </c>
      <c r="F132">
        <v>1</v>
      </c>
      <c r="G132">
        <v>16536011</v>
      </c>
      <c r="H132">
        <v>1</v>
      </c>
      <c r="I132" t="s">
        <v>311</v>
      </c>
      <c r="J132" t="s">
        <v>3</v>
      </c>
      <c r="K132" t="s">
        <v>312</v>
      </c>
      <c r="L132">
        <v>1191</v>
      </c>
      <c r="N132">
        <v>1013</v>
      </c>
      <c r="O132" t="s">
        <v>313</v>
      </c>
      <c r="P132" t="s">
        <v>313</v>
      </c>
      <c r="Q132">
        <v>1</v>
      </c>
      <c r="X132">
        <v>1.1000000000000001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1</v>
      </c>
      <c r="AF132" t="s">
        <v>3</v>
      </c>
      <c r="AG132">
        <v>1.1000000000000001</v>
      </c>
      <c r="AH132">
        <v>2</v>
      </c>
      <c r="AI132">
        <v>63640896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ROW(Source!A217)</f>
        <v>217</v>
      </c>
      <c r="B133">
        <v>63640897</v>
      </c>
      <c r="C133">
        <v>63408420</v>
      </c>
      <c r="D133">
        <v>63428422</v>
      </c>
      <c r="E133">
        <v>1</v>
      </c>
      <c r="F133">
        <v>1</v>
      </c>
      <c r="G133">
        <v>16536011</v>
      </c>
      <c r="H133">
        <v>2</v>
      </c>
      <c r="I133" t="s">
        <v>325</v>
      </c>
      <c r="J133" t="s">
        <v>326</v>
      </c>
      <c r="K133" t="s">
        <v>327</v>
      </c>
      <c r="L133">
        <v>1368</v>
      </c>
      <c r="N133">
        <v>1011</v>
      </c>
      <c r="O133" t="s">
        <v>328</v>
      </c>
      <c r="P133" t="s">
        <v>328</v>
      </c>
      <c r="Q133">
        <v>1</v>
      </c>
      <c r="X133">
        <v>0.4</v>
      </c>
      <c r="Y133">
        <v>0</v>
      </c>
      <c r="Z133">
        <v>1378.32</v>
      </c>
      <c r="AA133">
        <v>830.66</v>
      </c>
      <c r="AB133">
        <v>0</v>
      </c>
      <c r="AC133">
        <v>0</v>
      </c>
      <c r="AD133">
        <v>1</v>
      </c>
      <c r="AE133">
        <v>0</v>
      </c>
      <c r="AF133" t="s">
        <v>3</v>
      </c>
      <c r="AG133">
        <v>0.4</v>
      </c>
      <c r="AH133">
        <v>2</v>
      </c>
      <c r="AI133">
        <v>63640897</v>
      </c>
      <c r="AJ133">
        <v>133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ROW(Source!A217)</f>
        <v>217</v>
      </c>
      <c r="B134">
        <v>63640898</v>
      </c>
      <c r="C134">
        <v>63408420</v>
      </c>
      <c r="D134">
        <v>63430355</v>
      </c>
      <c r="E134">
        <v>1</v>
      </c>
      <c r="F134">
        <v>1</v>
      </c>
      <c r="G134">
        <v>16536011</v>
      </c>
      <c r="H134">
        <v>3</v>
      </c>
      <c r="I134" t="s">
        <v>322</v>
      </c>
      <c r="J134" t="s">
        <v>323</v>
      </c>
      <c r="K134" t="s">
        <v>324</v>
      </c>
      <c r="L134">
        <v>1346</v>
      </c>
      <c r="N134">
        <v>1009</v>
      </c>
      <c r="O134" t="s">
        <v>317</v>
      </c>
      <c r="P134" t="s">
        <v>317</v>
      </c>
      <c r="Q134">
        <v>1</v>
      </c>
      <c r="X134">
        <v>0.05</v>
      </c>
      <c r="Y134">
        <v>29.6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 t="s">
        <v>3</v>
      </c>
      <c r="AG134">
        <v>0.05</v>
      </c>
      <c r="AH134">
        <v>2</v>
      </c>
      <c r="AI134">
        <v>63640898</v>
      </c>
      <c r="AJ134">
        <v>134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ROW(Source!A217)</f>
        <v>217</v>
      </c>
      <c r="B135">
        <v>63640899</v>
      </c>
      <c r="C135">
        <v>63408420</v>
      </c>
      <c r="D135">
        <v>63428815</v>
      </c>
      <c r="E135">
        <v>1</v>
      </c>
      <c r="F135">
        <v>1</v>
      </c>
      <c r="G135">
        <v>16536011</v>
      </c>
      <c r="H135">
        <v>3</v>
      </c>
      <c r="I135" t="s">
        <v>358</v>
      </c>
      <c r="J135" t="s">
        <v>359</v>
      </c>
      <c r="K135" t="s">
        <v>360</v>
      </c>
      <c r="L135">
        <v>1348</v>
      </c>
      <c r="N135">
        <v>1009</v>
      </c>
      <c r="O135" t="s">
        <v>361</v>
      </c>
      <c r="P135" t="s">
        <v>361</v>
      </c>
      <c r="Q135">
        <v>1000</v>
      </c>
      <c r="X135">
        <v>5.0000000000000002E-5</v>
      </c>
      <c r="Y135">
        <v>127502.2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</v>
      </c>
      <c r="AG135">
        <v>5.0000000000000002E-5</v>
      </c>
      <c r="AH135">
        <v>2</v>
      </c>
      <c r="AI135">
        <v>63640899</v>
      </c>
      <c r="AJ135">
        <v>135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ROW(Source!A217)</f>
        <v>217</v>
      </c>
      <c r="B136">
        <v>63640900</v>
      </c>
      <c r="C136">
        <v>63408420</v>
      </c>
      <c r="D136">
        <v>63428825</v>
      </c>
      <c r="E136">
        <v>1</v>
      </c>
      <c r="F136">
        <v>1</v>
      </c>
      <c r="G136">
        <v>16536011</v>
      </c>
      <c r="H136">
        <v>3</v>
      </c>
      <c r="I136" t="s">
        <v>362</v>
      </c>
      <c r="J136" t="s">
        <v>363</v>
      </c>
      <c r="K136" t="s">
        <v>364</v>
      </c>
      <c r="L136">
        <v>1346</v>
      </c>
      <c r="N136">
        <v>1009</v>
      </c>
      <c r="O136" t="s">
        <v>317</v>
      </c>
      <c r="P136" t="s">
        <v>317</v>
      </c>
      <c r="Q136">
        <v>1</v>
      </c>
      <c r="X136">
        <v>0.05</v>
      </c>
      <c r="Y136">
        <v>247.21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 t="s">
        <v>3</v>
      </c>
      <c r="AG136">
        <v>0.05</v>
      </c>
      <c r="AH136">
        <v>2</v>
      </c>
      <c r="AI136">
        <v>63640900</v>
      </c>
      <c r="AJ136">
        <v>136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ROW(Source!A218)</f>
        <v>218</v>
      </c>
      <c r="B137">
        <v>63640901</v>
      </c>
      <c r="C137">
        <v>63408421</v>
      </c>
      <c r="D137">
        <v>63426486</v>
      </c>
      <c r="E137">
        <v>16536011</v>
      </c>
      <c r="F137">
        <v>1</v>
      </c>
      <c r="G137">
        <v>16536011</v>
      </c>
      <c r="H137">
        <v>1</v>
      </c>
      <c r="I137" t="s">
        <v>311</v>
      </c>
      <c r="J137" t="s">
        <v>3</v>
      </c>
      <c r="K137" t="s">
        <v>312</v>
      </c>
      <c r="L137">
        <v>1191</v>
      </c>
      <c r="N137">
        <v>1013</v>
      </c>
      <c r="O137" t="s">
        <v>313</v>
      </c>
      <c r="P137" t="s">
        <v>313</v>
      </c>
      <c r="Q137">
        <v>1</v>
      </c>
      <c r="X137">
        <v>0.85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1</v>
      </c>
      <c r="AF137" t="s">
        <v>3</v>
      </c>
      <c r="AG137">
        <v>0.85</v>
      </c>
      <c r="AH137">
        <v>2</v>
      </c>
      <c r="AI137">
        <v>63640901</v>
      </c>
      <c r="AJ137">
        <v>137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ROW(Source!A218)</f>
        <v>218</v>
      </c>
      <c r="B138">
        <v>63640902</v>
      </c>
      <c r="C138">
        <v>63408421</v>
      </c>
      <c r="D138">
        <v>63428422</v>
      </c>
      <c r="E138">
        <v>1</v>
      </c>
      <c r="F138">
        <v>1</v>
      </c>
      <c r="G138">
        <v>16536011</v>
      </c>
      <c r="H138">
        <v>2</v>
      </c>
      <c r="I138" t="s">
        <v>325</v>
      </c>
      <c r="J138" t="s">
        <v>326</v>
      </c>
      <c r="K138" t="s">
        <v>327</v>
      </c>
      <c r="L138">
        <v>1368</v>
      </c>
      <c r="N138">
        <v>1011</v>
      </c>
      <c r="O138" t="s">
        <v>328</v>
      </c>
      <c r="P138" t="s">
        <v>328</v>
      </c>
      <c r="Q138">
        <v>1</v>
      </c>
      <c r="X138">
        <v>0.35</v>
      </c>
      <c r="Y138">
        <v>0</v>
      </c>
      <c r="Z138">
        <v>1378.32</v>
      </c>
      <c r="AA138">
        <v>830.66</v>
      </c>
      <c r="AB138">
        <v>0</v>
      </c>
      <c r="AC138">
        <v>0</v>
      </c>
      <c r="AD138">
        <v>1</v>
      </c>
      <c r="AE138">
        <v>0</v>
      </c>
      <c r="AF138" t="s">
        <v>3</v>
      </c>
      <c r="AG138">
        <v>0.35</v>
      </c>
      <c r="AH138">
        <v>2</v>
      </c>
      <c r="AI138">
        <v>63640902</v>
      </c>
      <c r="AJ138">
        <v>138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ROW(Source!A218)</f>
        <v>218</v>
      </c>
      <c r="B139">
        <v>63640903</v>
      </c>
      <c r="C139">
        <v>63408421</v>
      </c>
      <c r="D139">
        <v>63430355</v>
      </c>
      <c r="E139">
        <v>1</v>
      </c>
      <c r="F139">
        <v>1</v>
      </c>
      <c r="G139">
        <v>16536011</v>
      </c>
      <c r="H139">
        <v>3</v>
      </c>
      <c r="I139" t="s">
        <v>322</v>
      </c>
      <c r="J139" t="s">
        <v>323</v>
      </c>
      <c r="K139" t="s">
        <v>324</v>
      </c>
      <c r="L139">
        <v>1346</v>
      </c>
      <c r="N139">
        <v>1009</v>
      </c>
      <c r="O139" t="s">
        <v>317</v>
      </c>
      <c r="P139" t="s">
        <v>317</v>
      </c>
      <c r="Q139">
        <v>1</v>
      </c>
      <c r="X139">
        <v>0.05</v>
      </c>
      <c r="Y139">
        <v>29.6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 t="s">
        <v>3</v>
      </c>
      <c r="AG139">
        <v>0.05</v>
      </c>
      <c r="AH139">
        <v>2</v>
      </c>
      <c r="AI139">
        <v>63640903</v>
      </c>
      <c r="AJ139">
        <v>139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ROW(Source!A218)</f>
        <v>218</v>
      </c>
      <c r="B140">
        <v>63640904</v>
      </c>
      <c r="C140">
        <v>63408421</v>
      </c>
      <c r="D140">
        <v>63428815</v>
      </c>
      <c r="E140">
        <v>1</v>
      </c>
      <c r="F140">
        <v>1</v>
      </c>
      <c r="G140">
        <v>16536011</v>
      </c>
      <c r="H140">
        <v>3</v>
      </c>
      <c r="I140" t="s">
        <v>358</v>
      </c>
      <c r="J140" t="s">
        <v>359</v>
      </c>
      <c r="K140" t="s">
        <v>360</v>
      </c>
      <c r="L140">
        <v>1348</v>
      </c>
      <c r="N140">
        <v>1009</v>
      </c>
      <c r="O140" t="s">
        <v>361</v>
      </c>
      <c r="P140" t="s">
        <v>361</v>
      </c>
      <c r="Q140">
        <v>1000</v>
      </c>
      <c r="X140">
        <v>5.0000000000000002E-5</v>
      </c>
      <c r="Y140">
        <v>127502.2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 t="s">
        <v>3</v>
      </c>
      <c r="AG140">
        <v>5.0000000000000002E-5</v>
      </c>
      <c r="AH140">
        <v>2</v>
      </c>
      <c r="AI140">
        <v>63640904</v>
      </c>
      <c r="AJ140">
        <v>140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ROW(Source!A218)</f>
        <v>218</v>
      </c>
      <c r="B141">
        <v>63640905</v>
      </c>
      <c r="C141">
        <v>63408421</v>
      </c>
      <c r="D141">
        <v>63428825</v>
      </c>
      <c r="E141">
        <v>1</v>
      </c>
      <c r="F141">
        <v>1</v>
      </c>
      <c r="G141">
        <v>16536011</v>
      </c>
      <c r="H141">
        <v>3</v>
      </c>
      <c r="I141" t="s">
        <v>362</v>
      </c>
      <c r="J141" t="s">
        <v>363</v>
      </c>
      <c r="K141" t="s">
        <v>364</v>
      </c>
      <c r="L141">
        <v>1346</v>
      </c>
      <c r="N141">
        <v>1009</v>
      </c>
      <c r="O141" t="s">
        <v>317</v>
      </c>
      <c r="P141" t="s">
        <v>317</v>
      </c>
      <c r="Q141">
        <v>1</v>
      </c>
      <c r="X141">
        <v>0.05</v>
      </c>
      <c r="Y141">
        <v>247.21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 t="s">
        <v>3</v>
      </c>
      <c r="AG141">
        <v>0.05</v>
      </c>
      <c r="AH141">
        <v>2</v>
      </c>
      <c r="AI141">
        <v>63640905</v>
      </c>
      <c r="AJ141">
        <v>141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ROW(Source!A219)</f>
        <v>219</v>
      </c>
      <c r="B142">
        <v>63640906</v>
      </c>
      <c r="C142">
        <v>63408422</v>
      </c>
      <c r="D142">
        <v>63426486</v>
      </c>
      <c r="E142">
        <v>16536011</v>
      </c>
      <c r="F142">
        <v>1</v>
      </c>
      <c r="G142">
        <v>16536011</v>
      </c>
      <c r="H142">
        <v>1</v>
      </c>
      <c r="I142" t="s">
        <v>311</v>
      </c>
      <c r="J142" t="s">
        <v>3</v>
      </c>
      <c r="K142" t="s">
        <v>312</v>
      </c>
      <c r="L142">
        <v>1191</v>
      </c>
      <c r="N142">
        <v>1013</v>
      </c>
      <c r="O142" t="s">
        <v>313</v>
      </c>
      <c r="P142" t="s">
        <v>313</v>
      </c>
      <c r="Q142">
        <v>1</v>
      </c>
      <c r="X142">
        <v>0.85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1</v>
      </c>
      <c r="AF142" t="s">
        <v>3</v>
      </c>
      <c r="AG142">
        <v>0.85</v>
      </c>
      <c r="AH142">
        <v>2</v>
      </c>
      <c r="AI142">
        <v>63640906</v>
      </c>
      <c r="AJ142">
        <v>142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ROW(Source!A219)</f>
        <v>219</v>
      </c>
      <c r="B143">
        <v>63640907</v>
      </c>
      <c r="C143">
        <v>63408422</v>
      </c>
      <c r="D143">
        <v>63428422</v>
      </c>
      <c r="E143">
        <v>1</v>
      </c>
      <c r="F143">
        <v>1</v>
      </c>
      <c r="G143">
        <v>16536011</v>
      </c>
      <c r="H143">
        <v>2</v>
      </c>
      <c r="I143" t="s">
        <v>325</v>
      </c>
      <c r="J143" t="s">
        <v>326</v>
      </c>
      <c r="K143" t="s">
        <v>327</v>
      </c>
      <c r="L143">
        <v>1368</v>
      </c>
      <c r="N143">
        <v>1011</v>
      </c>
      <c r="O143" t="s">
        <v>328</v>
      </c>
      <c r="P143" t="s">
        <v>328</v>
      </c>
      <c r="Q143">
        <v>1</v>
      </c>
      <c r="X143">
        <v>0.35</v>
      </c>
      <c r="Y143">
        <v>0</v>
      </c>
      <c r="Z143">
        <v>1378.32</v>
      </c>
      <c r="AA143">
        <v>830.66</v>
      </c>
      <c r="AB143">
        <v>0</v>
      </c>
      <c r="AC143">
        <v>0</v>
      </c>
      <c r="AD143">
        <v>1</v>
      </c>
      <c r="AE143">
        <v>0</v>
      </c>
      <c r="AF143" t="s">
        <v>3</v>
      </c>
      <c r="AG143">
        <v>0.35</v>
      </c>
      <c r="AH143">
        <v>2</v>
      </c>
      <c r="AI143">
        <v>63640907</v>
      </c>
      <c r="AJ143">
        <v>143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ROW(Source!A219)</f>
        <v>219</v>
      </c>
      <c r="B144">
        <v>63640908</v>
      </c>
      <c r="C144">
        <v>63408422</v>
      </c>
      <c r="D144">
        <v>63430355</v>
      </c>
      <c r="E144">
        <v>1</v>
      </c>
      <c r="F144">
        <v>1</v>
      </c>
      <c r="G144">
        <v>16536011</v>
      </c>
      <c r="H144">
        <v>3</v>
      </c>
      <c r="I144" t="s">
        <v>322</v>
      </c>
      <c r="J144" t="s">
        <v>323</v>
      </c>
      <c r="K144" t="s">
        <v>324</v>
      </c>
      <c r="L144">
        <v>1346</v>
      </c>
      <c r="N144">
        <v>1009</v>
      </c>
      <c r="O144" t="s">
        <v>317</v>
      </c>
      <c r="P144" t="s">
        <v>317</v>
      </c>
      <c r="Q144">
        <v>1</v>
      </c>
      <c r="X144">
        <v>0.05</v>
      </c>
      <c r="Y144">
        <v>29.6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 t="s">
        <v>3</v>
      </c>
      <c r="AG144">
        <v>0.05</v>
      </c>
      <c r="AH144">
        <v>2</v>
      </c>
      <c r="AI144">
        <v>63640908</v>
      </c>
      <c r="AJ144">
        <v>144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ROW(Source!A219)</f>
        <v>219</v>
      </c>
      <c r="B145">
        <v>63640909</v>
      </c>
      <c r="C145">
        <v>63408422</v>
      </c>
      <c r="D145">
        <v>63428815</v>
      </c>
      <c r="E145">
        <v>1</v>
      </c>
      <c r="F145">
        <v>1</v>
      </c>
      <c r="G145">
        <v>16536011</v>
      </c>
      <c r="H145">
        <v>3</v>
      </c>
      <c r="I145" t="s">
        <v>358</v>
      </c>
      <c r="J145" t="s">
        <v>359</v>
      </c>
      <c r="K145" t="s">
        <v>360</v>
      </c>
      <c r="L145">
        <v>1348</v>
      </c>
      <c r="N145">
        <v>1009</v>
      </c>
      <c r="O145" t="s">
        <v>361</v>
      </c>
      <c r="P145" t="s">
        <v>361</v>
      </c>
      <c r="Q145">
        <v>1000</v>
      </c>
      <c r="X145">
        <v>5.0000000000000002E-5</v>
      </c>
      <c r="Y145">
        <v>127502.2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 t="s">
        <v>3</v>
      </c>
      <c r="AG145">
        <v>5.0000000000000002E-5</v>
      </c>
      <c r="AH145">
        <v>2</v>
      </c>
      <c r="AI145">
        <v>63640909</v>
      </c>
      <c r="AJ145">
        <v>145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ROW(Source!A219)</f>
        <v>219</v>
      </c>
      <c r="B146">
        <v>63640910</v>
      </c>
      <c r="C146">
        <v>63408422</v>
      </c>
      <c r="D146">
        <v>63428825</v>
      </c>
      <c r="E146">
        <v>1</v>
      </c>
      <c r="F146">
        <v>1</v>
      </c>
      <c r="G146">
        <v>16536011</v>
      </c>
      <c r="H146">
        <v>3</v>
      </c>
      <c r="I146" t="s">
        <v>362</v>
      </c>
      <c r="J146" t="s">
        <v>363</v>
      </c>
      <c r="K146" t="s">
        <v>364</v>
      </c>
      <c r="L146">
        <v>1346</v>
      </c>
      <c r="N146">
        <v>1009</v>
      </c>
      <c r="O146" t="s">
        <v>317</v>
      </c>
      <c r="P146" t="s">
        <v>317</v>
      </c>
      <c r="Q146">
        <v>1</v>
      </c>
      <c r="X146">
        <v>0.05</v>
      </c>
      <c r="Y146">
        <v>247.21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 t="s">
        <v>3</v>
      </c>
      <c r="AG146">
        <v>0.05</v>
      </c>
      <c r="AH146">
        <v>2</v>
      </c>
      <c r="AI146">
        <v>63640910</v>
      </c>
      <c r="AJ146">
        <v>146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ROW(Source!A220)</f>
        <v>220</v>
      </c>
      <c r="B147">
        <v>63640911</v>
      </c>
      <c r="C147">
        <v>63408423</v>
      </c>
      <c r="D147">
        <v>63426486</v>
      </c>
      <c r="E147">
        <v>16536011</v>
      </c>
      <c r="F147">
        <v>1</v>
      </c>
      <c r="G147">
        <v>16536011</v>
      </c>
      <c r="H147">
        <v>1</v>
      </c>
      <c r="I147" t="s">
        <v>311</v>
      </c>
      <c r="J147" t="s">
        <v>3</v>
      </c>
      <c r="K147" t="s">
        <v>312</v>
      </c>
      <c r="L147">
        <v>1191</v>
      </c>
      <c r="N147">
        <v>1013</v>
      </c>
      <c r="O147" t="s">
        <v>313</v>
      </c>
      <c r="P147" t="s">
        <v>313</v>
      </c>
      <c r="Q147">
        <v>1</v>
      </c>
      <c r="X147">
        <v>0.85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1</v>
      </c>
      <c r="AF147" t="s">
        <v>3</v>
      </c>
      <c r="AG147">
        <v>0.85</v>
      </c>
      <c r="AH147">
        <v>2</v>
      </c>
      <c r="AI147">
        <v>63640911</v>
      </c>
      <c r="AJ147">
        <v>147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ROW(Source!A220)</f>
        <v>220</v>
      </c>
      <c r="B148">
        <v>63640912</v>
      </c>
      <c r="C148">
        <v>63408423</v>
      </c>
      <c r="D148">
        <v>63428422</v>
      </c>
      <c r="E148">
        <v>1</v>
      </c>
      <c r="F148">
        <v>1</v>
      </c>
      <c r="G148">
        <v>16536011</v>
      </c>
      <c r="H148">
        <v>2</v>
      </c>
      <c r="I148" t="s">
        <v>325</v>
      </c>
      <c r="J148" t="s">
        <v>326</v>
      </c>
      <c r="K148" t="s">
        <v>327</v>
      </c>
      <c r="L148">
        <v>1368</v>
      </c>
      <c r="N148">
        <v>1011</v>
      </c>
      <c r="O148" t="s">
        <v>328</v>
      </c>
      <c r="P148" t="s">
        <v>328</v>
      </c>
      <c r="Q148">
        <v>1</v>
      </c>
      <c r="X148">
        <v>0.35</v>
      </c>
      <c r="Y148">
        <v>0</v>
      </c>
      <c r="Z148">
        <v>1378.32</v>
      </c>
      <c r="AA148">
        <v>830.66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0.35</v>
      </c>
      <c r="AH148">
        <v>2</v>
      </c>
      <c r="AI148">
        <v>63640912</v>
      </c>
      <c r="AJ148">
        <v>148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ROW(Source!A220)</f>
        <v>220</v>
      </c>
      <c r="B149">
        <v>63640913</v>
      </c>
      <c r="C149">
        <v>63408423</v>
      </c>
      <c r="D149">
        <v>63430355</v>
      </c>
      <c r="E149">
        <v>1</v>
      </c>
      <c r="F149">
        <v>1</v>
      </c>
      <c r="G149">
        <v>16536011</v>
      </c>
      <c r="H149">
        <v>3</v>
      </c>
      <c r="I149" t="s">
        <v>322</v>
      </c>
      <c r="J149" t="s">
        <v>323</v>
      </c>
      <c r="K149" t="s">
        <v>324</v>
      </c>
      <c r="L149">
        <v>1346</v>
      </c>
      <c r="N149">
        <v>1009</v>
      </c>
      <c r="O149" t="s">
        <v>317</v>
      </c>
      <c r="P149" t="s">
        <v>317</v>
      </c>
      <c r="Q149">
        <v>1</v>
      </c>
      <c r="X149">
        <v>0.05</v>
      </c>
      <c r="Y149">
        <v>29.6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0.05</v>
      </c>
      <c r="AH149">
        <v>2</v>
      </c>
      <c r="AI149">
        <v>63640913</v>
      </c>
      <c r="AJ149">
        <v>149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ROW(Source!A220)</f>
        <v>220</v>
      </c>
      <c r="B150">
        <v>63640914</v>
      </c>
      <c r="C150">
        <v>63408423</v>
      </c>
      <c r="D150">
        <v>63428815</v>
      </c>
      <c r="E150">
        <v>1</v>
      </c>
      <c r="F150">
        <v>1</v>
      </c>
      <c r="G150">
        <v>16536011</v>
      </c>
      <c r="H150">
        <v>3</v>
      </c>
      <c r="I150" t="s">
        <v>358</v>
      </c>
      <c r="J150" t="s">
        <v>359</v>
      </c>
      <c r="K150" t="s">
        <v>360</v>
      </c>
      <c r="L150">
        <v>1348</v>
      </c>
      <c r="N150">
        <v>1009</v>
      </c>
      <c r="O150" t="s">
        <v>361</v>
      </c>
      <c r="P150" t="s">
        <v>361</v>
      </c>
      <c r="Q150">
        <v>1000</v>
      </c>
      <c r="X150">
        <v>5.0000000000000002E-5</v>
      </c>
      <c r="Y150">
        <v>127502.2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5.0000000000000002E-5</v>
      </c>
      <c r="AH150">
        <v>2</v>
      </c>
      <c r="AI150">
        <v>63640914</v>
      </c>
      <c r="AJ150">
        <v>150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ROW(Source!A220)</f>
        <v>220</v>
      </c>
      <c r="B151">
        <v>63640915</v>
      </c>
      <c r="C151">
        <v>63408423</v>
      </c>
      <c r="D151">
        <v>63428825</v>
      </c>
      <c r="E151">
        <v>1</v>
      </c>
      <c r="F151">
        <v>1</v>
      </c>
      <c r="G151">
        <v>16536011</v>
      </c>
      <c r="H151">
        <v>3</v>
      </c>
      <c r="I151" t="s">
        <v>362</v>
      </c>
      <c r="J151" t="s">
        <v>363</v>
      </c>
      <c r="K151" t="s">
        <v>364</v>
      </c>
      <c r="L151">
        <v>1346</v>
      </c>
      <c r="N151">
        <v>1009</v>
      </c>
      <c r="O151" t="s">
        <v>317</v>
      </c>
      <c r="P151" t="s">
        <v>317</v>
      </c>
      <c r="Q151">
        <v>1</v>
      </c>
      <c r="X151">
        <v>0.05</v>
      </c>
      <c r="Y151">
        <v>247.21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0.05</v>
      </c>
      <c r="AH151">
        <v>2</v>
      </c>
      <c r="AI151">
        <v>63640915</v>
      </c>
      <c r="AJ151">
        <v>151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ROW(Source!A221)</f>
        <v>221</v>
      </c>
      <c r="B152">
        <v>63640916</v>
      </c>
      <c r="C152">
        <v>63408424</v>
      </c>
      <c r="D152">
        <v>63426486</v>
      </c>
      <c r="E152">
        <v>16536011</v>
      </c>
      <c r="F152">
        <v>1</v>
      </c>
      <c r="G152">
        <v>16536011</v>
      </c>
      <c r="H152">
        <v>1</v>
      </c>
      <c r="I152" t="s">
        <v>311</v>
      </c>
      <c r="J152" t="s">
        <v>3</v>
      </c>
      <c r="K152" t="s">
        <v>312</v>
      </c>
      <c r="L152">
        <v>1191</v>
      </c>
      <c r="N152">
        <v>1013</v>
      </c>
      <c r="O152" t="s">
        <v>313</v>
      </c>
      <c r="P152" t="s">
        <v>313</v>
      </c>
      <c r="Q152">
        <v>1</v>
      </c>
      <c r="X152">
        <v>0.16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1</v>
      </c>
      <c r="AF152" t="s">
        <v>3</v>
      </c>
      <c r="AG152">
        <v>0.16</v>
      </c>
      <c r="AH152">
        <v>2</v>
      </c>
      <c r="AI152">
        <v>63640916</v>
      </c>
      <c r="AJ152">
        <v>152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ROW(Source!A221)</f>
        <v>221</v>
      </c>
      <c r="B153">
        <v>63640917</v>
      </c>
      <c r="C153">
        <v>63408424</v>
      </c>
      <c r="D153">
        <v>63430355</v>
      </c>
      <c r="E153">
        <v>1</v>
      </c>
      <c r="F153">
        <v>1</v>
      </c>
      <c r="G153">
        <v>16536011</v>
      </c>
      <c r="H153">
        <v>3</v>
      </c>
      <c r="I153" t="s">
        <v>322</v>
      </c>
      <c r="J153" t="s">
        <v>323</v>
      </c>
      <c r="K153" t="s">
        <v>324</v>
      </c>
      <c r="L153">
        <v>1346</v>
      </c>
      <c r="N153">
        <v>1009</v>
      </c>
      <c r="O153" t="s">
        <v>317</v>
      </c>
      <c r="P153" t="s">
        <v>317</v>
      </c>
      <c r="Q153">
        <v>1</v>
      </c>
      <c r="X153">
        <v>2E-3</v>
      </c>
      <c r="Y153">
        <v>29.6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 t="s">
        <v>3</v>
      </c>
      <c r="AG153">
        <v>2E-3</v>
      </c>
      <c r="AH153">
        <v>2</v>
      </c>
      <c r="AI153">
        <v>63640917</v>
      </c>
      <c r="AJ153">
        <v>153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ROW(Source!A222)</f>
        <v>222</v>
      </c>
      <c r="B154">
        <v>63640918</v>
      </c>
      <c r="C154">
        <v>63408425</v>
      </c>
      <c r="D154">
        <v>63426486</v>
      </c>
      <c r="E154">
        <v>16536011</v>
      </c>
      <c r="F154">
        <v>1</v>
      </c>
      <c r="G154">
        <v>16536011</v>
      </c>
      <c r="H154">
        <v>1</v>
      </c>
      <c r="I154" t="s">
        <v>311</v>
      </c>
      <c r="J154" t="s">
        <v>3</v>
      </c>
      <c r="K154" t="s">
        <v>312</v>
      </c>
      <c r="L154">
        <v>1191</v>
      </c>
      <c r="N154">
        <v>1013</v>
      </c>
      <c r="O154" t="s">
        <v>313</v>
      </c>
      <c r="P154" t="s">
        <v>313</v>
      </c>
      <c r="Q154">
        <v>1</v>
      </c>
      <c r="X154">
        <v>0.32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1</v>
      </c>
      <c r="AF154" t="s">
        <v>3</v>
      </c>
      <c r="AG154">
        <v>0.32</v>
      </c>
      <c r="AH154">
        <v>2</v>
      </c>
      <c r="AI154">
        <v>63640918</v>
      </c>
      <c r="AJ154">
        <v>154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ROW(Source!A222)</f>
        <v>222</v>
      </c>
      <c r="B155">
        <v>63640919</v>
      </c>
      <c r="C155">
        <v>63408425</v>
      </c>
      <c r="D155">
        <v>63428422</v>
      </c>
      <c r="E155">
        <v>1</v>
      </c>
      <c r="F155">
        <v>1</v>
      </c>
      <c r="G155">
        <v>16536011</v>
      </c>
      <c r="H155">
        <v>2</v>
      </c>
      <c r="I155" t="s">
        <v>325</v>
      </c>
      <c r="J155" t="s">
        <v>326</v>
      </c>
      <c r="K155" t="s">
        <v>327</v>
      </c>
      <c r="L155">
        <v>1368</v>
      </c>
      <c r="N155">
        <v>1011</v>
      </c>
      <c r="O155" t="s">
        <v>328</v>
      </c>
      <c r="P155" t="s">
        <v>328</v>
      </c>
      <c r="Q155">
        <v>1</v>
      </c>
      <c r="X155">
        <v>0.08</v>
      </c>
      <c r="Y155">
        <v>0</v>
      </c>
      <c r="Z155">
        <v>1378.32</v>
      </c>
      <c r="AA155">
        <v>830.66</v>
      </c>
      <c r="AB155">
        <v>0</v>
      </c>
      <c r="AC155">
        <v>0</v>
      </c>
      <c r="AD155">
        <v>1</v>
      </c>
      <c r="AE155">
        <v>0</v>
      </c>
      <c r="AF155" t="s">
        <v>3</v>
      </c>
      <c r="AG155">
        <v>0.08</v>
      </c>
      <c r="AH155">
        <v>2</v>
      </c>
      <c r="AI155">
        <v>63640919</v>
      </c>
      <c r="AJ155">
        <v>155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ROW(Source!A222)</f>
        <v>222</v>
      </c>
      <c r="B156">
        <v>63640920</v>
      </c>
      <c r="C156">
        <v>63408425</v>
      </c>
      <c r="D156">
        <v>63430670</v>
      </c>
      <c r="E156">
        <v>1</v>
      </c>
      <c r="F156">
        <v>1</v>
      </c>
      <c r="G156">
        <v>16536011</v>
      </c>
      <c r="H156">
        <v>3</v>
      </c>
      <c r="I156" t="s">
        <v>365</v>
      </c>
      <c r="J156" t="s">
        <v>366</v>
      </c>
      <c r="K156" t="s">
        <v>367</v>
      </c>
      <c r="L156">
        <v>1346</v>
      </c>
      <c r="N156">
        <v>1009</v>
      </c>
      <c r="O156" t="s">
        <v>317</v>
      </c>
      <c r="P156" t="s">
        <v>317</v>
      </c>
      <c r="Q156">
        <v>1</v>
      </c>
      <c r="X156">
        <v>0.01</v>
      </c>
      <c r="Y156">
        <v>1553.15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 t="s">
        <v>3</v>
      </c>
      <c r="AG156">
        <v>0.01</v>
      </c>
      <c r="AH156">
        <v>2</v>
      </c>
      <c r="AI156">
        <v>63640920</v>
      </c>
      <c r="AJ156">
        <v>156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ROW(Source!A223)</f>
        <v>223</v>
      </c>
      <c r="B157">
        <v>63640921</v>
      </c>
      <c r="C157">
        <v>63408426</v>
      </c>
      <c r="D157">
        <v>63426486</v>
      </c>
      <c r="E157">
        <v>16536011</v>
      </c>
      <c r="F157">
        <v>1</v>
      </c>
      <c r="G157">
        <v>16536011</v>
      </c>
      <c r="H157">
        <v>1</v>
      </c>
      <c r="I157" t="s">
        <v>311</v>
      </c>
      <c r="J157" t="s">
        <v>3</v>
      </c>
      <c r="K157" t="s">
        <v>312</v>
      </c>
      <c r="L157">
        <v>1191</v>
      </c>
      <c r="N157">
        <v>1013</v>
      </c>
      <c r="O157" t="s">
        <v>313</v>
      </c>
      <c r="P157" t="s">
        <v>313</v>
      </c>
      <c r="Q157">
        <v>1</v>
      </c>
      <c r="X157">
        <v>0.2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1</v>
      </c>
      <c r="AF157" t="s">
        <v>3</v>
      </c>
      <c r="AG157">
        <v>0.2</v>
      </c>
      <c r="AH157">
        <v>2</v>
      </c>
      <c r="AI157">
        <v>63640921</v>
      </c>
      <c r="AJ157">
        <v>157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ROW(Source!A223)</f>
        <v>223</v>
      </c>
      <c r="B158">
        <v>63640922</v>
      </c>
      <c r="C158">
        <v>63408426</v>
      </c>
      <c r="D158">
        <v>63428422</v>
      </c>
      <c r="E158">
        <v>1</v>
      </c>
      <c r="F158">
        <v>1</v>
      </c>
      <c r="G158">
        <v>16536011</v>
      </c>
      <c r="H158">
        <v>2</v>
      </c>
      <c r="I158" t="s">
        <v>325</v>
      </c>
      <c r="J158" t="s">
        <v>326</v>
      </c>
      <c r="K158" t="s">
        <v>327</v>
      </c>
      <c r="L158">
        <v>1368</v>
      </c>
      <c r="N158">
        <v>1011</v>
      </c>
      <c r="O158" t="s">
        <v>328</v>
      </c>
      <c r="P158" t="s">
        <v>328</v>
      </c>
      <c r="Q158">
        <v>1</v>
      </c>
      <c r="X158">
        <v>0.05</v>
      </c>
      <c r="Y158">
        <v>0</v>
      </c>
      <c r="Z158">
        <v>1378.32</v>
      </c>
      <c r="AA158">
        <v>830.66</v>
      </c>
      <c r="AB158">
        <v>0</v>
      </c>
      <c r="AC158">
        <v>0</v>
      </c>
      <c r="AD158">
        <v>1</v>
      </c>
      <c r="AE158">
        <v>0</v>
      </c>
      <c r="AF158" t="s">
        <v>3</v>
      </c>
      <c r="AG158">
        <v>0.05</v>
      </c>
      <c r="AH158">
        <v>2</v>
      </c>
      <c r="AI158">
        <v>63640922</v>
      </c>
      <c r="AJ158">
        <v>158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ROW(Source!A223)</f>
        <v>223</v>
      </c>
      <c r="B159">
        <v>63640923</v>
      </c>
      <c r="C159">
        <v>63408426</v>
      </c>
      <c r="D159">
        <v>63430913</v>
      </c>
      <c r="E159">
        <v>1</v>
      </c>
      <c r="F159">
        <v>1</v>
      </c>
      <c r="G159">
        <v>16536011</v>
      </c>
      <c r="H159">
        <v>3</v>
      </c>
      <c r="I159" t="s">
        <v>332</v>
      </c>
      <c r="J159" t="s">
        <v>333</v>
      </c>
      <c r="K159" t="s">
        <v>334</v>
      </c>
      <c r="L159">
        <v>1327</v>
      </c>
      <c r="N159">
        <v>1005</v>
      </c>
      <c r="O159" t="s">
        <v>321</v>
      </c>
      <c r="P159" t="s">
        <v>321</v>
      </c>
      <c r="Q159">
        <v>1</v>
      </c>
      <c r="X159">
        <v>5.0000000000000001E-4</v>
      </c>
      <c r="Y159">
        <v>215.37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 t="s">
        <v>3</v>
      </c>
      <c r="AG159">
        <v>5.0000000000000001E-4</v>
      </c>
      <c r="AH159">
        <v>2</v>
      </c>
      <c r="AI159">
        <v>63640923</v>
      </c>
      <c r="AJ159">
        <v>159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ROW(Source!A223)</f>
        <v>223</v>
      </c>
      <c r="B160">
        <v>63640924</v>
      </c>
      <c r="C160">
        <v>63408426</v>
      </c>
      <c r="D160">
        <v>63428822</v>
      </c>
      <c r="E160">
        <v>1</v>
      </c>
      <c r="F160">
        <v>1</v>
      </c>
      <c r="G160">
        <v>16536011</v>
      </c>
      <c r="H160">
        <v>3</v>
      </c>
      <c r="I160" t="s">
        <v>368</v>
      </c>
      <c r="J160" t="s">
        <v>369</v>
      </c>
      <c r="K160" t="s">
        <v>370</v>
      </c>
      <c r="L160">
        <v>1346</v>
      </c>
      <c r="N160">
        <v>1009</v>
      </c>
      <c r="O160" t="s">
        <v>317</v>
      </c>
      <c r="P160" t="s">
        <v>317</v>
      </c>
      <c r="Q160">
        <v>1</v>
      </c>
      <c r="X160">
        <v>7.0000000000000001E-3</v>
      </c>
      <c r="Y160">
        <v>931.16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0</v>
      </c>
      <c r="AF160" t="s">
        <v>3</v>
      </c>
      <c r="AG160">
        <v>7.0000000000000001E-3</v>
      </c>
      <c r="AH160">
        <v>2</v>
      </c>
      <c r="AI160">
        <v>63640924</v>
      </c>
      <c r="AJ160">
        <v>160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ROW(Source!A223)</f>
        <v>223</v>
      </c>
      <c r="B161">
        <v>63640925</v>
      </c>
      <c r="C161">
        <v>63408426</v>
      </c>
      <c r="D161">
        <v>63428790</v>
      </c>
      <c r="E161">
        <v>1</v>
      </c>
      <c r="F161">
        <v>1</v>
      </c>
      <c r="G161">
        <v>16536011</v>
      </c>
      <c r="H161">
        <v>3</v>
      </c>
      <c r="I161" t="s">
        <v>371</v>
      </c>
      <c r="J161" t="s">
        <v>372</v>
      </c>
      <c r="K161" t="s">
        <v>373</v>
      </c>
      <c r="L161">
        <v>1348</v>
      </c>
      <c r="N161">
        <v>1009</v>
      </c>
      <c r="O161" t="s">
        <v>361</v>
      </c>
      <c r="P161" t="s">
        <v>361</v>
      </c>
      <c r="Q161">
        <v>1000</v>
      </c>
      <c r="X161">
        <v>4.2500000000000003E-3</v>
      </c>
      <c r="Y161">
        <v>88306.51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 t="s">
        <v>3</v>
      </c>
      <c r="AG161">
        <v>4.2500000000000003E-3</v>
      </c>
      <c r="AH161">
        <v>2</v>
      </c>
      <c r="AI161">
        <v>63640925</v>
      </c>
      <c r="AJ161">
        <v>161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ROW(Source!A224)</f>
        <v>224</v>
      </c>
      <c r="B162">
        <v>63640926</v>
      </c>
      <c r="C162">
        <v>63408427</v>
      </c>
      <c r="D162">
        <v>63426486</v>
      </c>
      <c r="E162">
        <v>16536011</v>
      </c>
      <c r="F162">
        <v>1</v>
      </c>
      <c r="G162">
        <v>16536011</v>
      </c>
      <c r="H162">
        <v>1</v>
      </c>
      <c r="I162" t="s">
        <v>311</v>
      </c>
      <c r="J162" t="s">
        <v>3</v>
      </c>
      <c r="K162" t="s">
        <v>312</v>
      </c>
      <c r="L162">
        <v>1191</v>
      </c>
      <c r="N162">
        <v>1013</v>
      </c>
      <c r="O162" t="s">
        <v>313</v>
      </c>
      <c r="P162" t="s">
        <v>313</v>
      </c>
      <c r="Q162">
        <v>1</v>
      </c>
      <c r="X162">
        <v>0.42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1</v>
      </c>
      <c r="AF162" t="s">
        <v>3</v>
      </c>
      <c r="AG162">
        <v>0.42</v>
      </c>
      <c r="AH162">
        <v>2</v>
      </c>
      <c r="AI162">
        <v>63640926</v>
      </c>
      <c r="AJ162">
        <v>162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ROW(Source!A224)</f>
        <v>224</v>
      </c>
      <c r="B163">
        <v>63640927</v>
      </c>
      <c r="C163">
        <v>63408427</v>
      </c>
      <c r="D163">
        <v>63428422</v>
      </c>
      <c r="E163">
        <v>1</v>
      </c>
      <c r="F163">
        <v>1</v>
      </c>
      <c r="G163">
        <v>16536011</v>
      </c>
      <c r="H163">
        <v>2</v>
      </c>
      <c r="I163" t="s">
        <v>325</v>
      </c>
      <c r="J163" t="s">
        <v>326</v>
      </c>
      <c r="K163" t="s">
        <v>327</v>
      </c>
      <c r="L163">
        <v>1368</v>
      </c>
      <c r="N163">
        <v>1011</v>
      </c>
      <c r="O163" t="s">
        <v>328</v>
      </c>
      <c r="P163" t="s">
        <v>328</v>
      </c>
      <c r="Q163">
        <v>1</v>
      </c>
      <c r="X163">
        <v>0.1</v>
      </c>
      <c r="Y163">
        <v>0</v>
      </c>
      <c r="Z163">
        <v>1378.32</v>
      </c>
      <c r="AA163">
        <v>830.66</v>
      </c>
      <c r="AB163">
        <v>0</v>
      </c>
      <c r="AC163">
        <v>0</v>
      </c>
      <c r="AD163">
        <v>1</v>
      </c>
      <c r="AE163">
        <v>0</v>
      </c>
      <c r="AF163" t="s">
        <v>3</v>
      </c>
      <c r="AG163">
        <v>0.1</v>
      </c>
      <c r="AH163">
        <v>2</v>
      </c>
      <c r="AI163">
        <v>63640927</v>
      </c>
      <c r="AJ163">
        <v>163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ROW(Source!A224)</f>
        <v>224</v>
      </c>
      <c r="B164">
        <v>63640928</v>
      </c>
      <c r="C164">
        <v>63408427</v>
      </c>
      <c r="D164">
        <v>63430913</v>
      </c>
      <c r="E164">
        <v>1</v>
      </c>
      <c r="F164">
        <v>1</v>
      </c>
      <c r="G164">
        <v>16536011</v>
      </c>
      <c r="H164">
        <v>3</v>
      </c>
      <c r="I164" t="s">
        <v>332</v>
      </c>
      <c r="J164" t="s">
        <v>333</v>
      </c>
      <c r="K164" t="s">
        <v>334</v>
      </c>
      <c r="L164">
        <v>1327</v>
      </c>
      <c r="N164">
        <v>1005</v>
      </c>
      <c r="O164" t="s">
        <v>321</v>
      </c>
      <c r="P164" t="s">
        <v>321</v>
      </c>
      <c r="Q164">
        <v>1</v>
      </c>
      <c r="X164">
        <v>1E-3</v>
      </c>
      <c r="Y164">
        <v>215.37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 t="s">
        <v>3</v>
      </c>
      <c r="AG164">
        <v>1E-3</v>
      </c>
      <c r="AH164">
        <v>2</v>
      </c>
      <c r="AI164">
        <v>63640928</v>
      </c>
      <c r="AJ164">
        <v>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ROW(Source!A224)</f>
        <v>224</v>
      </c>
      <c r="B165">
        <v>63640929</v>
      </c>
      <c r="C165">
        <v>63408427</v>
      </c>
      <c r="D165">
        <v>63428822</v>
      </c>
      <c r="E165">
        <v>1</v>
      </c>
      <c r="F165">
        <v>1</v>
      </c>
      <c r="G165">
        <v>16536011</v>
      </c>
      <c r="H165">
        <v>3</v>
      </c>
      <c r="I165" t="s">
        <v>368</v>
      </c>
      <c r="J165" t="s">
        <v>369</v>
      </c>
      <c r="K165" t="s">
        <v>370</v>
      </c>
      <c r="L165">
        <v>1346</v>
      </c>
      <c r="N165">
        <v>1009</v>
      </c>
      <c r="O165" t="s">
        <v>317</v>
      </c>
      <c r="P165" t="s">
        <v>317</v>
      </c>
      <c r="Q165">
        <v>1</v>
      </c>
      <c r="X165">
        <v>0.03</v>
      </c>
      <c r="Y165">
        <v>931.16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 t="s">
        <v>3</v>
      </c>
      <c r="AG165">
        <v>0.03</v>
      </c>
      <c r="AH165">
        <v>2</v>
      </c>
      <c r="AI165">
        <v>63640929</v>
      </c>
      <c r="AJ165">
        <v>165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ROW(Source!A224)</f>
        <v>224</v>
      </c>
      <c r="B166">
        <v>63640930</v>
      </c>
      <c r="C166">
        <v>63408427</v>
      </c>
      <c r="D166">
        <v>63428790</v>
      </c>
      <c r="E166">
        <v>1</v>
      </c>
      <c r="F166">
        <v>1</v>
      </c>
      <c r="G166">
        <v>16536011</v>
      </c>
      <c r="H166">
        <v>3</v>
      </c>
      <c r="I166" t="s">
        <v>371</v>
      </c>
      <c r="J166" t="s">
        <v>372</v>
      </c>
      <c r="K166" t="s">
        <v>373</v>
      </c>
      <c r="L166">
        <v>1348</v>
      </c>
      <c r="N166">
        <v>1009</v>
      </c>
      <c r="O166" t="s">
        <v>361</v>
      </c>
      <c r="P166" t="s">
        <v>361</v>
      </c>
      <c r="Q166">
        <v>1000</v>
      </c>
      <c r="X166">
        <v>8.5000000000000006E-3</v>
      </c>
      <c r="Y166">
        <v>88306.51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 t="s">
        <v>3</v>
      </c>
      <c r="AG166">
        <v>8.5000000000000006E-3</v>
      </c>
      <c r="AH166">
        <v>2</v>
      </c>
      <c r="AI166">
        <v>63640930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ROW(Source!A260)</f>
        <v>260</v>
      </c>
      <c r="B167">
        <v>63641146</v>
      </c>
      <c r="C167">
        <v>63641141</v>
      </c>
      <c r="D167">
        <v>63426486</v>
      </c>
      <c r="E167">
        <v>16536011</v>
      </c>
      <c r="F167">
        <v>1</v>
      </c>
      <c r="G167">
        <v>16536011</v>
      </c>
      <c r="H167">
        <v>1</v>
      </c>
      <c r="I167" t="s">
        <v>311</v>
      </c>
      <c r="J167" t="s">
        <v>3</v>
      </c>
      <c r="K167" t="s">
        <v>312</v>
      </c>
      <c r="L167">
        <v>1191</v>
      </c>
      <c r="N167">
        <v>1013</v>
      </c>
      <c r="O167" t="s">
        <v>313</v>
      </c>
      <c r="P167" t="s">
        <v>313</v>
      </c>
      <c r="Q167">
        <v>1</v>
      </c>
      <c r="X167">
        <v>0.74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1</v>
      </c>
      <c r="AF167" t="s">
        <v>3</v>
      </c>
      <c r="AG167">
        <v>0.74</v>
      </c>
      <c r="AH167">
        <v>2</v>
      </c>
      <c r="AI167">
        <v>63641142</v>
      </c>
      <c r="AJ167">
        <v>167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ROW(Source!A260)</f>
        <v>260</v>
      </c>
      <c r="B168">
        <v>63641147</v>
      </c>
      <c r="C168">
        <v>63641141</v>
      </c>
      <c r="D168">
        <v>63430306</v>
      </c>
      <c r="E168">
        <v>1</v>
      </c>
      <c r="F168">
        <v>1</v>
      </c>
      <c r="G168">
        <v>16536011</v>
      </c>
      <c r="H168">
        <v>3</v>
      </c>
      <c r="I168" t="s">
        <v>314</v>
      </c>
      <c r="J168" t="s">
        <v>315</v>
      </c>
      <c r="K168" t="s">
        <v>316</v>
      </c>
      <c r="L168">
        <v>1346</v>
      </c>
      <c r="N168">
        <v>1009</v>
      </c>
      <c r="O168" t="s">
        <v>317</v>
      </c>
      <c r="P168" t="s">
        <v>317</v>
      </c>
      <c r="Q168">
        <v>1</v>
      </c>
      <c r="X168">
        <v>5.0000000000000001E-4</v>
      </c>
      <c r="Y168">
        <v>547.51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 t="s">
        <v>3</v>
      </c>
      <c r="AG168">
        <v>5.0000000000000001E-4</v>
      </c>
      <c r="AH168">
        <v>2</v>
      </c>
      <c r="AI168">
        <v>63641143</v>
      </c>
      <c r="AJ168">
        <v>168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ROW(Source!A260)</f>
        <v>260</v>
      </c>
      <c r="B169">
        <v>63641148</v>
      </c>
      <c r="C169">
        <v>63641141</v>
      </c>
      <c r="D169">
        <v>63430350</v>
      </c>
      <c r="E169">
        <v>1</v>
      </c>
      <c r="F169">
        <v>1</v>
      </c>
      <c r="G169">
        <v>16536011</v>
      </c>
      <c r="H169">
        <v>3</v>
      </c>
      <c r="I169" t="s">
        <v>318</v>
      </c>
      <c r="J169" t="s">
        <v>319</v>
      </c>
      <c r="K169" t="s">
        <v>320</v>
      </c>
      <c r="L169">
        <v>1327</v>
      </c>
      <c r="N169">
        <v>1005</v>
      </c>
      <c r="O169" t="s">
        <v>321</v>
      </c>
      <c r="P169" t="s">
        <v>321</v>
      </c>
      <c r="Q169">
        <v>1</v>
      </c>
      <c r="X169">
        <v>0.05</v>
      </c>
      <c r="Y169">
        <v>41.89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 t="s">
        <v>3</v>
      </c>
      <c r="AG169">
        <v>0.05</v>
      </c>
      <c r="AH169">
        <v>2</v>
      </c>
      <c r="AI169">
        <v>63641144</v>
      </c>
      <c r="AJ169">
        <v>169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ROW(Source!A260)</f>
        <v>260</v>
      </c>
      <c r="B170">
        <v>63641149</v>
      </c>
      <c r="C170">
        <v>63641141</v>
      </c>
      <c r="D170">
        <v>63430355</v>
      </c>
      <c r="E170">
        <v>1</v>
      </c>
      <c r="F170">
        <v>1</v>
      </c>
      <c r="G170">
        <v>16536011</v>
      </c>
      <c r="H170">
        <v>3</v>
      </c>
      <c r="I170" t="s">
        <v>322</v>
      </c>
      <c r="J170" t="s">
        <v>323</v>
      </c>
      <c r="K170" t="s">
        <v>324</v>
      </c>
      <c r="L170">
        <v>1346</v>
      </c>
      <c r="N170">
        <v>1009</v>
      </c>
      <c r="O170" t="s">
        <v>317</v>
      </c>
      <c r="P170" t="s">
        <v>317</v>
      </c>
      <c r="Q170">
        <v>1</v>
      </c>
      <c r="X170">
        <v>0.05</v>
      </c>
      <c r="Y170">
        <v>29.6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 t="s">
        <v>3</v>
      </c>
      <c r="AG170">
        <v>0.05</v>
      </c>
      <c r="AH170">
        <v>2</v>
      </c>
      <c r="AI170">
        <v>63641145</v>
      </c>
      <c r="AJ170">
        <v>170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ROW(Source!A261)</f>
        <v>261</v>
      </c>
      <c r="B171">
        <v>63641152</v>
      </c>
      <c r="C171">
        <v>63641150</v>
      </c>
      <c r="D171">
        <v>63426486</v>
      </c>
      <c r="E171">
        <v>16536011</v>
      </c>
      <c r="F171">
        <v>1</v>
      </c>
      <c r="G171">
        <v>16536011</v>
      </c>
      <c r="H171">
        <v>1</v>
      </c>
      <c r="I171" t="s">
        <v>311</v>
      </c>
      <c r="J171" t="s">
        <v>3</v>
      </c>
      <c r="K171" t="s">
        <v>312</v>
      </c>
      <c r="L171">
        <v>1191</v>
      </c>
      <c r="N171">
        <v>1013</v>
      </c>
      <c r="O171" t="s">
        <v>313</v>
      </c>
      <c r="P171" t="s">
        <v>313</v>
      </c>
      <c r="Q171">
        <v>1</v>
      </c>
      <c r="X171">
        <v>0.3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1</v>
      </c>
      <c r="AF171" t="s">
        <v>3</v>
      </c>
      <c r="AG171">
        <v>0.3</v>
      </c>
      <c r="AH171">
        <v>2</v>
      </c>
      <c r="AI171">
        <v>63641151</v>
      </c>
      <c r="AJ171">
        <v>171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ROW(Source!A262)</f>
        <v>262</v>
      </c>
      <c r="B172">
        <v>63641157</v>
      </c>
      <c r="C172">
        <v>63641153</v>
      </c>
      <c r="D172">
        <v>63426486</v>
      </c>
      <c r="E172">
        <v>16536011</v>
      </c>
      <c r="F172">
        <v>1</v>
      </c>
      <c r="G172">
        <v>16536011</v>
      </c>
      <c r="H172">
        <v>1</v>
      </c>
      <c r="I172" t="s">
        <v>311</v>
      </c>
      <c r="J172" t="s">
        <v>3</v>
      </c>
      <c r="K172" t="s">
        <v>312</v>
      </c>
      <c r="L172">
        <v>1191</v>
      </c>
      <c r="N172">
        <v>1013</v>
      </c>
      <c r="O172" t="s">
        <v>313</v>
      </c>
      <c r="P172" t="s">
        <v>313</v>
      </c>
      <c r="Q172">
        <v>1</v>
      </c>
      <c r="X172">
        <v>0.26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1</v>
      </c>
      <c r="AF172" t="s">
        <v>39</v>
      </c>
      <c r="AG172">
        <v>0.13</v>
      </c>
      <c r="AH172">
        <v>2</v>
      </c>
      <c r="AI172">
        <v>63641154</v>
      </c>
      <c r="AJ172">
        <v>172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ROW(Source!A262)</f>
        <v>262</v>
      </c>
      <c r="B173">
        <v>63641158</v>
      </c>
      <c r="C173">
        <v>63641153</v>
      </c>
      <c r="D173">
        <v>63430355</v>
      </c>
      <c r="E173">
        <v>1</v>
      </c>
      <c r="F173">
        <v>1</v>
      </c>
      <c r="G173">
        <v>16536011</v>
      </c>
      <c r="H173">
        <v>3</v>
      </c>
      <c r="I173" t="s">
        <v>322</v>
      </c>
      <c r="J173" t="s">
        <v>323</v>
      </c>
      <c r="K173" t="s">
        <v>324</v>
      </c>
      <c r="L173">
        <v>1346</v>
      </c>
      <c r="N173">
        <v>1009</v>
      </c>
      <c r="O173" t="s">
        <v>317</v>
      </c>
      <c r="P173" t="s">
        <v>317</v>
      </c>
      <c r="Q173">
        <v>1</v>
      </c>
      <c r="X173">
        <v>5.0000000000000001E-3</v>
      </c>
      <c r="Y173">
        <v>29.6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39</v>
      </c>
      <c r="AG173">
        <v>2.5000000000000001E-3</v>
      </c>
      <c r="AH173">
        <v>2</v>
      </c>
      <c r="AI173">
        <v>63641155</v>
      </c>
      <c r="AJ173">
        <v>173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ROW(Source!A262)</f>
        <v>262</v>
      </c>
      <c r="B174">
        <v>63641159</v>
      </c>
      <c r="C174">
        <v>63641153</v>
      </c>
      <c r="D174">
        <v>63428788</v>
      </c>
      <c r="E174">
        <v>1</v>
      </c>
      <c r="F174">
        <v>1</v>
      </c>
      <c r="G174">
        <v>16536011</v>
      </c>
      <c r="H174">
        <v>3</v>
      </c>
      <c r="I174" t="s">
        <v>345</v>
      </c>
      <c r="J174" t="s">
        <v>346</v>
      </c>
      <c r="K174" t="s">
        <v>347</v>
      </c>
      <c r="L174">
        <v>1296</v>
      </c>
      <c r="N174">
        <v>1002</v>
      </c>
      <c r="O174" t="s">
        <v>348</v>
      </c>
      <c r="P174" t="s">
        <v>348</v>
      </c>
      <c r="Q174">
        <v>1</v>
      </c>
      <c r="X174">
        <v>4.0000000000000001E-3</v>
      </c>
      <c r="Y174">
        <v>16702.72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 t="s">
        <v>39</v>
      </c>
      <c r="AG174">
        <v>2E-3</v>
      </c>
      <c r="AH174">
        <v>2</v>
      </c>
      <c r="AI174">
        <v>63641156</v>
      </c>
      <c r="AJ174">
        <v>174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ROW(Source!A263)</f>
        <v>263</v>
      </c>
      <c r="B175">
        <v>63640931</v>
      </c>
      <c r="C175">
        <v>63408486</v>
      </c>
      <c r="D175">
        <v>63426486</v>
      </c>
      <c r="E175">
        <v>16536011</v>
      </c>
      <c r="F175">
        <v>1</v>
      </c>
      <c r="G175">
        <v>16536011</v>
      </c>
      <c r="H175">
        <v>1</v>
      </c>
      <c r="I175" t="s">
        <v>311</v>
      </c>
      <c r="J175" t="s">
        <v>3</v>
      </c>
      <c r="K175" t="s">
        <v>312</v>
      </c>
      <c r="L175">
        <v>1191</v>
      </c>
      <c r="N175">
        <v>1013</v>
      </c>
      <c r="O175" t="s">
        <v>313</v>
      </c>
      <c r="P175" t="s">
        <v>313</v>
      </c>
      <c r="Q175">
        <v>1</v>
      </c>
      <c r="X175">
        <v>2.34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1</v>
      </c>
      <c r="AF175" t="s">
        <v>3</v>
      </c>
      <c r="AG175">
        <v>2.34</v>
      </c>
      <c r="AH175">
        <v>2</v>
      </c>
      <c r="AI175">
        <v>63640931</v>
      </c>
      <c r="AJ175">
        <v>175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ROW(Source!A263)</f>
        <v>263</v>
      </c>
      <c r="B176">
        <v>63640932</v>
      </c>
      <c r="C176">
        <v>63408486</v>
      </c>
      <c r="D176">
        <v>63426697</v>
      </c>
      <c r="E176">
        <v>16536011</v>
      </c>
      <c r="F176">
        <v>1</v>
      </c>
      <c r="G176">
        <v>16536011</v>
      </c>
      <c r="H176">
        <v>3</v>
      </c>
      <c r="I176" t="s">
        <v>374</v>
      </c>
      <c r="J176" t="s">
        <v>3</v>
      </c>
      <c r="K176" t="s">
        <v>375</v>
      </c>
      <c r="L176">
        <v>1346</v>
      </c>
      <c r="N176">
        <v>1009</v>
      </c>
      <c r="O176" t="s">
        <v>317</v>
      </c>
      <c r="P176" t="s">
        <v>317</v>
      </c>
      <c r="Q176">
        <v>1</v>
      </c>
      <c r="X176">
        <v>6.4000000000000005E-4</v>
      </c>
      <c r="Y176">
        <v>128.40089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3</v>
      </c>
      <c r="AG176">
        <v>6.4000000000000005E-4</v>
      </c>
      <c r="AH176">
        <v>2</v>
      </c>
      <c r="AI176">
        <v>63640932</v>
      </c>
      <c r="AJ176">
        <v>176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ROW(Source!A263)</f>
        <v>263</v>
      </c>
      <c r="B177">
        <v>63640933</v>
      </c>
      <c r="C177">
        <v>63408486</v>
      </c>
      <c r="D177">
        <v>63430216</v>
      </c>
      <c r="E177">
        <v>1</v>
      </c>
      <c r="F177">
        <v>1</v>
      </c>
      <c r="G177">
        <v>16536011</v>
      </c>
      <c r="H177">
        <v>3</v>
      </c>
      <c r="I177" t="s">
        <v>376</v>
      </c>
      <c r="J177" t="s">
        <v>377</v>
      </c>
      <c r="K177" t="s">
        <v>378</v>
      </c>
      <c r="L177">
        <v>1346</v>
      </c>
      <c r="N177">
        <v>1009</v>
      </c>
      <c r="O177" t="s">
        <v>317</v>
      </c>
      <c r="P177" t="s">
        <v>317</v>
      </c>
      <c r="Q177">
        <v>1</v>
      </c>
      <c r="X177">
        <v>8.0000000000000002E-3</v>
      </c>
      <c r="Y177">
        <v>180.83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 t="s">
        <v>3</v>
      </c>
      <c r="AG177">
        <v>8.0000000000000002E-3</v>
      </c>
      <c r="AH177">
        <v>2</v>
      </c>
      <c r="AI177">
        <v>63640933</v>
      </c>
      <c r="AJ177">
        <v>177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ROW(Source!A263)</f>
        <v>263</v>
      </c>
      <c r="B178">
        <v>63640934</v>
      </c>
      <c r="C178">
        <v>63408486</v>
      </c>
      <c r="D178">
        <v>63430355</v>
      </c>
      <c r="E178">
        <v>1</v>
      </c>
      <c r="F178">
        <v>1</v>
      </c>
      <c r="G178">
        <v>16536011</v>
      </c>
      <c r="H178">
        <v>3</v>
      </c>
      <c r="I178" t="s">
        <v>322</v>
      </c>
      <c r="J178" t="s">
        <v>323</v>
      </c>
      <c r="K178" t="s">
        <v>324</v>
      </c>
      <c r="L178">
        <v>1346</v>
      </c>
      <c r="N178">
        <v>1009</v>
      </c>
      <c r="O178" t="s">
        <v>317</v>
      </c>
      <c r="P178" t="s">
        <v>317</v>
      </c>
      <c r="Q178">
        <v>1</v>
      </c>
      <c r="X178">
        <v>0.02</v>
      </c>
      <c r="Y178">
        <v>29.6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3</v>
      </c>
      <c r="AG178">
        <v>0.02</v>
      </c>
      <c r="AH178">
        <v>2</v>
      </c>
      <c r="AI178">
        <v>63640934</v>
      </c>
      <c r="AJ178">
        <v>178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ROW(Source!A263)</f>
        <v>263</v>
      </c>
      <c r="B179">
        <v>63640935</v>
      </c>
      <c r="C179">
        <v>63408486</v>
      </c>
      <c r="D179">
        <v>63428827</v>
      </c>
      <c r="E179">
        <v>1</v>
      </c>
      <c r="F179">
        <v>1</v>
      </c>
      <c r="G179">
        <v>16536011</v>
      </c>
      <c r="H179">
        <v>3</v>
      </c>
      <c r="I179" t="s">
        <v>379</v>
      </c>
      <c r="J179" t="s">
        <v>380</v>
      </c>
      <c r="K179" t="s">
        <v>381</v>
      </c>
      <c r="L179">
        <v>1348</v>
      </c>
      <c r="N179">
        <v>1009</v>
      </c>
      <c r="O179" t="s">
        <v>361</v>
      </c>
      <c r="P179" t="s">
        <v>361</v>
      </c>
      <c r="Q179">
        <v>1000</v>
      </c>
      <c r="X179">
        <v>1.0000000000000001E-5</v>
      </c>
      <c r="Y179">
        <v>152413.67000000001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 t="s">
        <v>3</v>
      </c>
      <c r="AG179">
        <v>1.0000000000000001E-5</v>
      </c>
      <c r="AH179">
        <v>2</v>
      </c>
      <c r="AI179">
        <v>63640935</v>
      </c>
      <c r="AJ179">
        <v>179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ROW(Source!A299)</f>
        <v>299</v>
      </c>
      <c r="B180">
        <v>63640940</v>
      </c>
      <c r="C180">
        <v>63408547</v>
      </c>
      <c r="D180">
        <v>63426486</v>
      </c>
      <c r="E180">
        <v>16536011</v>
      </c>
      <c r="F180">
        <v>1</v>
      </c>
      <c r="G180">
        <v>16536011</v>
      </c>
      <c r="H180">
        <v>1</v>
      </c>
      <c r="I180" t="s">
        <v>311</v>
      </c>
      <c r="J180" t="s">
        <v>3</v>
      </c>
      <c r="K180" t="s">
        <v>312</v>
      </c>
      <c r="L180">
        <v>1191</v>
      </c>
      <c r="N180">
        <v>1013</v>
      </c>
      <c r="O180" t="s">
        <v>313</v>
      </c>
      <c r="P180" t="s">
        <v>313</v>
      </c>
      <c r="Q180">
        <v>1</v>
      </c>
      <c r="X180">
        <v>0.8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1</v>
      </c>
      <c r="AF180" t="s">
        <v>3</v>
      </c>
      <c r="AG180">
        <v>0.8</v>
      </c>
      <c r="AH180">
        <v>2</v>
      </c>
      <c r="AI180">
        <v>63640940</v>
      </c>
      <c r="AJ180">
        <v>180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ROW(Source!A299)</f>
        <v>299</v>
      </c>
      <c r="B181">
        <v>63640941</v>
      </c>
      <c r="C181">
        <v>63408547</v>
      </c>
      <c r="D181">
        <v>63428422</v>
      </c>
      <c r="E181">
        <v>1</v>
      </c>
      <c r="F181">
        <v>1</v>
      </c>
      <c r="G181">
        <v>16536011</v>
      </c>
      <c r="H181">
        <v>2</v>
      </c>
      <c r="I181" t="s">
        <v>325</v>
      </c>
      <c r="J181" t="s">
        <v>326</v>
      </c>
      <c r="K181" t="s">
        <v>327</v>
      </c>
      <c r="L181">
        <v>1368</v>
      </c>
      <c r="N181">
        <v>1011</v>
      </c>
      <c r="O181" t="s">
        <v>328</v>
      </c>
      <c r="P181" t="s">
        <v>328</v>
      </c>
      <c r="Q181">
        <v>1</v>
      </c>
      <c r="X181">
        <v>0.04</v>
      </c>
      <c r="Y181">
        <v>0</v>
      </c>
      <c r="Z181">
        <v>1378.32</v>
      </c>
      <c r="AA181">
        <v>830.66</v>
      </c>
      <c r="AB181">
        <v>0</v>
      </c>
      <c r="AC181">
        <v>0</v>
      </c>
      <c r="AD181">
        <v>1</v>
      </c>
      <c r="AE181">
        <v>0</v>
      </c>
      <c r="AF181" t="s">
        <v>3</v>
      </c>
      <c r="AG181">
        <v>0.04</v>
      </c>
      <c r="AH181">
        <v>2</v>
      </c>
      <c r="AI181">
        <v>63640941</v>
      </c>
      <c r="AJ181">
        <v>181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ROW(Source!A299)</f>
        <v>299</v>
      </c>
      <c r="B182">
        <v>63640942</v>
      </c>
      <c r="C182">
        <v>63408547</v>
      </c>
      <c r="D182">
        <v>63430355</v>
      </c>
      <c r="E182">
        <v>1</v>
      </c>
      <c r="F182">
        <v>1</v>
      </c>
      <c r="G182">
        <v>16536011</v>
      </c>
      <c r="H182">
        <v>3</v>
      </c>
      <c r="I182" t="s">
        <v>322</v>
      </c>
      <c r="J182" t="s">
        <v>323</v>
      </c>
      <c r="K182" t="s">
        <v>324</v>
      </c>
      <c r="L182">
        <v>1346</v>
      </c>
      <c r="N182">
        <v>1009</v>
      </c>
      <c r="O182" t="s">
        <v>317</v>
      </c>
      <c r="P182" t="s">
        <v>317</v>
      </c>
      <c r="Q182">
        <v>1</v>
      </c>
      <c r="X182">
        <v>2.5000000000000001E-2</v>
      </c>
      <c r="Y182">
        <v>29.6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 t="s">
        <v>3</v>
      </c>
      <c r="AG182">
        <v>2.5000000000000001E-2</v>
      </c>
      <c r="AH182">
        <v>2</v>
      </c>
      <c r="AI182">
        <v>63640942</v>
      </c>
      <c r="AJ182">
        <v>182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ROW(Source!A300)</f>
        <v>300</v>
      </c>
      <c r="B183">
        <v>63640943</v>
      </c>
      <c r="C183">
        <v>63408548</v>
      </c>
      <c r="D183">
        <v>63426486</v>
      </c>
      <c r="E183">
        <v>16536011</v>
      </c>
      <c r="F183">
        <v>1</v>
      </c>
      <c r="G183">
        <v>16536011</v>
      </c>
      <c r="H183">
        <v>1</v>
      </c>
      <c r="I183" t="s">
        <v>311</v>
      </c>
      <c r="J183" t="s">
        <v>3</v>
      </c>
      <c r="K183" t="s">
        <v>312</v>
      </c>
      <c r="L183">
        <v>1191</v>
      </c>
      <c r="N183">
        <v>1013</v>
      </c>
      <c r="O183" t="s">
        <v>313</v>
      </c>
      <c r="P183" t="s">
        <v>313</v>
      </c>
      <c r="Q183">
        <v>1</v>
      </c>
      <c r="X183">
        <v>1.1000000000000001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1</v>
      </c>
      <c r="AF183" t="s">
        <v>3</v>
      </c>
      <c r="AG183">
        <v>1.1000000000000001</v>
      </c>
      <c r="AH183">
        <v>2</v>
      </c>
      <c r="AI183">
        <v>63640943</v>
      </c>
      <c r="AJ183">
        <v>183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ROW(Source!A300)</f>
        <v>300</v>
      </c>
      <c r="B184">
        <v>63640944</v>
      </c>
      <c r="C184">
        <v>63408548</v>
      </c>
      <c r="D184">
        <v>63428422</v>
      </c>
      <c r="E184">
        <v>1</v>
      </c>
      <c r="F184">
        <v>1</v>
      </c>
      <c r="G184">
        <v>16536011</v>
      </c>
      <c r="H184">
        <v>2</v>
      </c>
      <c r="I184" t="s">
        <v>325</v>
      </c>
      <c r="J184" t="s">
        <v>326</v>
      </c>
      <c r="K184" t="s">
        <v>327</v>
      </c>
      <c r="L184">
        <v>1368</v>
      </c>
      <c r="N184">
        <v>1011</v>
      </c>
      <c r="O184" t="s">
        <v>328</v>
      </c>
      <c r="P184" t="s">
        <v>328</v>
      </c>
      <c r="Q184">
        <v>1</v>
      </c>
      <c r="X184">
        <v>0.06</v>
      </c>
      <c r="Y184">
        <v>0</v>
      </c>
      <c r="Z184">
        <v>1378.32</v>
      </c>
      <c r="AA184">
        <v>830.66</v>
      </c>
      <c r="AB184">
        <v>0</v>
      </c>
      <c r="AC184">
        <v>0</v>
      </c>
      <c r="AD184">
        <v>1</v>
      </c>
      <c r="AE184">
        <v>0</v>
      </c>
      <c r="AF184" t="s">
        <v>3</v>
      </c>
      <c r="AG184">
        <v>0.06</v>
      </c>
      <c r="AH184">
        <v>2</v>
      </c>
      <c r="AI184">
        <v>63640944</v>
      </c>
      <c r="AJ184">
        <v>184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ROW(Source!A300)</f>
        <v>300</v>
      </c>
      <c r="B185">
        <v>63640945</v>
      </c>
      <c r="C185">
        <v>63408548</v>
      </c>
      <c r="D185">
        <v>63430355</v>
      </c>
      <c r="E185">
        <v>1</v>
      </c>
      <c r="F185">
        <v>1</v>
      </c>
      <c r="G185">
        <v>16536011</v>
      </c>
      <c r="H185">
        <v>3</v>
      </c>
      <c r="I185" t="s">
        <v>322</v>
      </c>
      <c r="J185" t="s">
        <v>323</v>
      </c>
      <c r="K185" t="s">
        <v>324</v>
      </c>
      <c r="L185">
        <v>1346</v>
      </c>
      <c r="N185">
        <v>1009</v>
      </c>
      <c r="O185" t="s">
        <v>317</v>
      </c>
      <c r="P185" t="s">
        <v>317</v>
      </c>
      <c r="Q185">
        <v>1</v>
      </c>
      <c r="X185">
        <v>0.05</v>
      </c>
      <c r="Y185">
        <v>29.6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 t="s">
        <v>3</v>
      </c>
      <c r="AG185">
        <v>0.05</v>
      </c>
      <c r="AH185">
        <v>2</v>
      </c>
      <c r="AI185">
        <v>63640945</v>
      </c>
      <c r="AJ185">
        <v>185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ROW(Source!A336)</f>
        <v>336</v>
      </c>
      <c r="B186">
        <v>63640946</v>
      </c>
      <c r="C186">
        <v>63408607</v>
      </c>
      <c r="D186">
        <v>63426486</v>
      </c>
      <c r="E186">
        <v>16536011</v>
      </c>
      <c r="F186">
        <v>1</v>
      </c>
      <c r="G186">
        <v>16536011</v>
      </c>
      <c r="H186">
        <v>1</v>
      </c>
      <c r="I186" t="s">
        <v>311</v>
      </c>
      <c r="J186" t="s">
        <v>3</v>
      </c>
      <c r="K186" t="s">
        <v>312</v>
      </c>
      <c r="L186">
        <v>1191</v>
      </c>
      <c r="N186">
        <v>1013</v>
      </c>
      <c r="O186" t="s">
        <v>313</v>
      </c>
      <c r="P186" t="s">
        <v>313</v>
      </c>
      <c r="Q186">
        <v>1</v>
      </c>
      <c r="X186">
        <v>0.26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1</v>
      </c>
      <c r="AF186" t="s">
        <v>27</v>
      </c>
      <c r="AG186">
        <v>0.78</v>
      </c>
      <c r="AH186">
        <v>2</v>
      </c>
      <c r="AI186">
        <v>63640946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ROW(Source!A336)</f>
        <v>336</v>
      </c>
      <c r="B187">
        <v>63640947</v>
      </c>
      <c r="C187">
        <v>63408607</v>
      </c>
      <c r="D187">
        <v>63430355</v>
      </c>
      <c r="E187">
        <v>1</v>
      </c>
      <c r="F187">
        <v>1</v>
      </c>
      <c r="G187">
        <v>16536011</v>
      </c>
      <c r="H187">
        <v>3</v>
      </c>
      <c r="I187" t="s">
        <v>322</v>
      </c>
      <c r="J187" t="s">
        <v>323</v>
      </c>
      <c r="K187" t="s">
        <v>324</v>
      </c>
      <c r="L187">
        <v>1346</v>
      </c>
      <c r="N187">
        <v>1009</v>
      </c>
      <c r="O187" t="s">
        <v>317</v>
      </c>
      <c r="P187" t="s">
        <v>317</v>
      </c>
      <c r="Q187">
        <v>1</v>
      </c>
      <c r="X187">
        <v>0.2</v>
      </c>
      <c r="Y187">
        <v>29.6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27</v>
      </c>
      <c r="AG187">
        <v>0.60000000000000009</v>
      </c>
      <c r="AH187">
        <v>2</v>
      </c>
      <c r="AI187">
        <v>63640947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ROW(Source!A337)</f>
        <v>337</v>
      </c>
      <c r="B188">
        <v>63640948</v>
      </c>
      <c r="C188">
        <v>63408608</v>
      </c>
      <c r="D188">
        <v>63426486</v>
      </c>
      <c r="E188">
        <v>16536011</v>
      </c>
      <c r="F188">
        <v>1</v>
      </c>
      <c r="G188">
        <v>16536011</v>
      </c>
      <c r="H188">
        <v>1</v>
      </c>
      <c r="I188" t="s">
        <v>311</v>
      </c>
      <c r="J188" t="s">
        <v>3</v>
      </c>
      <c r="K188" t="s">
        <v>312</v>
      </c>
      <c r="L188">
        <v>1191</v>
      </c>
      <c r="N188">
        <v>1013</v>
      </c>
      <c r="O188" t="s">
        <v>313</v>
      </c>
      <c r="P188" t="s">
        <v>313</v>
      </c>
      <c r="Q188">
        <v>1</v>
      </c>
      <c r="X188">
        <v>0.42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1</v>
      </c>
      <c r="AF188" t="s">
        <v>27</v>
      </c>
      <c r="AG188">
        <v>1.26</v>
      </c>
      <c r="AH188">
        <v>2</v>
      </c>
      <c r="AI188">
        <v>63640948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ROW(Source!A337)</f>
        <v>337</v>
      </c>
      <c r="B189">
        <v>63640949</v>
      </c>
      <c r="C189">
        <v>63408608</v>
      </c>
      <c r="D189">
        <v>63430306</v>
      </c>
      <c r="E189">
        <v>1</v>
      </c>
      <c r="F189">
        <v>1</v>
      </c>
      <c r="G189">
        <v>16536011</v>
      </c>
      <c r="H189">
        <v>3</v>
      </c>
      <c r="I189" t="s">
        <v>314</v>
      </c>
      <c r="J189" t="s">
        <v>315</v>
      </c>
      <c r="K189" t="s">
        <v>316</v>
      </c>
      <c r="L189">
        <v>1346</v>
      </c>
      <c r="N189">
        <v>1009</v>
      </c>
      <c r="O189" t="s">
        <v>317</v>
      </c>
      <c r="P189" t="s">
        <v>317</v>
      </c>
      <c r="Q189">
        <v>1</v>
      </c>
      <c r="X189">
        <v>2E-3</v>
      </c>
      <c r="Y189">
        <v>547.51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27</v>
      </c>
      <c r="AG189">
        <v>6.0000000000000001E-3</v>
      </c>
      <c r="AH189">
        <v>2</v>
      </c>
      <c r="AI189">
        <v>63640949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ROW(Source!A337)</f>
        <v>337</v>
      </c>
      <c r="B190">
        <v>63640950</v>
      </c>
      <c r="C190">
        <v>63408608</v>
      </c>
      <c r="D190">
        <v>63430350</v>
      </c>
      <c r="E190">
        <v>1</v>
      </c>
      <c r="F190">
        <v>1</v>
      </c>
      <c r="G190">
        <v>16536011</v>
      </c>
      <c r="H190">
        <v>3</v>
      </c>
      <c r="I190" t="s">
        <v>318</v>
      </c>
      <c r="J190" t="s">
        <v>319</v>
      </c>
      <c r="K190" t="s">
        <v>320</v>
      </c>
      <c r="L190">
        <v>1327</v>
      </c>
      <c r="N190">
        <v>1005</v>
      </c>
      <c r="O190" t="s">
        <v>321</v>
      </c>
      <c r="P190" t="s">
        <v>321</v>
      </c>
      <c r="Q190">
        <v>1</v>
      </c>
      <c r="X190">
        <v>5.0000000000000001E-3</v>
      </c>
      <c r="Y190">
        <v>41.89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 t="s">
        <v>27</v>
      </c>
      <c r="AG190">
        <v>1.4999999999999999E-2</v>
      </c>
      <c r="AH190">
        <v>2</v>
      </c>
      <c r="AI190">
        <v>63640950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ROW(Source!A338)</f>
        <v>338</v>
      </c>
      <c r="B191">
        <v>63640951</v>
      </c>
      <c r="C191">
        <v>63408609</v>
      </c>
      <c r="D191">
        <v>63426486</v>
      </c>
      <c r="E191">
        <v>16536011</v>
      </c>
      <c r="F191">
        <v>1</v>
      </c>
      <c r="G191">
        <v>16536011</v>
      </c>
      <c r="H191">
        <v>1</v>
      </c>
      <c r="I191" t="s">
        <v>311</v>
      </c>
      <c r="J191" t="s">
        <v>3</v>
      </c>
      <c r="K191" t="s">
        <v>312</v>
      </c>
      <c r="L191">
        <v>1191</v>
      </c>
      <c r="N191">
        <v>1013</v>
      </c>
      <c r="O191" t="s">
        <v>313</v>
      </c>
      <c r="P191" t="s">
        <v>313</v>
      </c>
      <c r="Q191">
        <v>1</v>
      </c>
      <c r="X191">
        <v>0.05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1</v>
      </c>
      <c r="AF191" t="s">
        <v>27</v>
      </c>
      <c r="AG191">
        <v>0.15000000000000002</v>
      </c>
      <c r="AH191">
        <v>2</v>
      </c>
      <c r="AI191">
        <v>63640951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ROW(Source!A338)</f>
        <v>338</v>
      </c>
      <c r="B192">
        <v>63640952</v>
      </c>
      <c r="C192">
        <v>63408609</v>
      </c>
      <c r="D192">
        <v>63428422</v>
      </c>
      <c r="E192">
        <v>1</v>
      </c>
      <c r="F192">
        <v>1</v>
      </c>
      <c r="G192">
        <v>16536011</v>
      </c>
      <c r="H192">
        <v>2</v>
      </c>
      <c r="I192" t="s">
        <v>325</v>
      </c>
      <c r="J192" t="s">
        <v>326</v>
      </c>
      <c r="K192" t="s">
        <v>327</v>
      </c>
      <c r="L192">
        <v>1368</v>
      </c>
      <c r="N192">
        <v>1011</v>
      </c>
      <c r="O192" t="s">
        <v>328</v>
      </c>
      <c r="P192" t="s">
        <v>328</v>
      </c>
      <c r="Q192">
        <v>1</v>
      </c>
      <c r="X192">
        <v>0.01</v>
      </c>
      <c r="Y192">
        <v>0</v>
      </c>
      <c r="Z192">
        <v>1378.32</v>
      </c>
      <c r="AA192">
        <v>830.66</v>
      </c>
      <c r="AB192">
        <v>0</v>
      </c>
      <c r="AC192">
        <v>0</v>
      </c>
      <c r="AD192">
        <v>1</v>
      </c>
      <c r="AE192">
        <v>0</v>
      </c>
      <c r="AF192" t="s">
        <v>27</v>
      </c>
      <c r="AG192">
        <v>0.03</v>
      </c>
      <c r="AH192">
        <v>2</v>
      </c>
      <c r="AI192">
        <v>63640952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ROW(Source!A338)</f>
        <v>338</v>
      </c>
      <c r="B193">
        <v>63640953</v>
      </c>
      <c r="C193">
        <v>63408609</v>
      </c>
      <c r="D193">
        <v>63430306</v>
      </c>
      <c r="E193">
        <v>1</v>
      </c>
      <c r="F193">
        <v>1</v>
      </c>
      <c r="G193">
        <v>16536011</v>
      </c>
      <c r="H193">
        <v>3</v>
      </c>
      <c r="I193" t="s">
        <v>314</v>
      </c>
      <c r="J193" t="s">
        <v>315</v>
      </c>
      <c r="K193" t="s">
        <v>316</v>
      </c>
      <c r="L193">
        <v>1346</v>
      </c>
      <c r="N193">
        <v>1009</v>
      </c>
      <c r="O193" t="s">
        <v>317</v>
      </c>
      <c r="P193" t="s">
        <v>317</v>
      </c>
      <c r="Q193">
        <v>1</v>
      </c>
      <c r="X193">
        <v>2E-3</v>
      </c>
      <c r="Y193">
        <v>547.51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 t="s">
        <v>27</v>
      </c>
      <c r="AG193">
        <v>6.0000000000000001E-3</v>
      </c>
      <c r="AH193">
        <v>2</v>
      </c>
      <c r="AI193">
        <v>63640953</v>
      </c>
      <c r="AJ193">
        <v>193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ROW(Source!A338)</f>
        <v>338</v>
      </c>
      <c r="B194">
        <v>63640954</v>
      </c>
      <c r="C194">
        <v>63408609</v>
      </c>
      <c r="D194">
        <v>63430350</v>
      </c>
      <c r="E194">
        <v>1</v>
      </c>
      <c r="F194">
        <v>1</v>
      </c>
      <c r="G194">
        <v>16536011</v>
      </c>
      <c r="H194">
        <v>3</v>
      </c>
      <c r="I194" t="s">
        <v>318</v>
      </c>
      <c r="J194" t="s">
        <v>319</v>
      </c>
      <c r="K194" t="s">
        <v>320</v>
      </c>
      <c r="L194">
        <v>1327</v>
      </c>
      <c r="N194">
        <v>1005</v>
      </c>
      <c r="O194" t="s">
        <v>321</v>
      </c>
      <c r="P194" t="s">
        <v>321</v>
      </c>
      <c r="Q194">
        <v>1</v>
      </c>
      <c r="X194">
        <v>0.02</v>
      </c>
      <c r="Y194">
        <v>41.89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27</v>
      </c>
      <c r="AG194">
        <v>0.06</v>
      </c>
      <c r="AH194">
        <v>2</v>
      </c>
      <c r="AI194">
        <v>63640954</v>
      </c>
      <c r="AJ194">
        <v>194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ROW(Source!A339)</f>
        <v>339</v>
      </c>
      <c r="B195">
        <v>63640955</v>
      </c>
      <c r="C195">
        <v>63408610</v>
      </c>
      <c r="D195">
        <v>63426486</v>
      </c>
      <c r="E195">
        <v>16536011</v>
      </c>
      <c r="F195">
        <v>1</v>
      </c>
      <c r="G195">
        <v>16536011</v>
      </c>
      <c r="H195">
        <v>1</v>
      </c>
      <c r="I195" t="s">
        <v>311</v>
      </c>
      <c r="J195" t="s">
        <v>3</v>
      </c>
      <c r="K195" t="s">
        <v>312</v>
      </c>
      <c r="L195">
        <v>1191</v>
      </c>
      <c r="N195">
        <v>1013</v>
      </c>
      <c r="O195" t="s">
        <v>313</v>
      </c>
      <c r="P195" t="s">
        <v>313</v>
      </c>
      <c r="Q195">
        <v>1</v>
      </c>
      <c r="X195">
        <v>0.17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1</v>
      </c>
      <c r="AF195" t="s">
        <v>27</v>
      </c>
      <c r="AG195">
        <v>0.51</v>
      </c>
      <c r="AH195">
        <v>2</v>
      </c>
      <c r="AI195">
        <v>63640955</v>
      </c>
      <c r="AJ195">
        <v>195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ROW(Source!A339)</f>
        <v>339</v>
      </c>
      <c r="B196">
        <v>63640956</v>
      </c>
      <c r="C196">
        <v>63408610</v>
      </c>
      <c r="D196">
        <v>63430306</v>
      </c>
      <c r="E196">
        <v>1</v>
      </c>
      <c r="F196">
        <v>1</v>
      </c>
      <c r="G196">
        <v>16536011</v>
      </c>
      <c r="H196">
        <v>3</v>
      </c>
      <c r="I196" t="s">
        <v>314</v>
      </c>
      <c r="J196" t="s">
        <v>315</v>
      </c>
      <c r="K196" t="s">
        <v>316</v>
      </c>
      <c r="L196">
        <v>1346</v>
      </c>
      <c r="N196">
        <v>1009</v>
      </c>
      <c r="O196" t="s">
        <v>317</v>
      </c>
      <c r="P196" t="s">
        <v>317</v>
      </c>
      <c r="Q196">
        <v>1</v>
      </c>
      <c r="X196">
        <v>5.0000000000000001E-3</v>
      </c>
      <c r="Y196">
        <v>547.51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 t="s">
        <v>27</v>
      </c>
      <c r="AG196">
        <v>1.4999999999999999E-2</v>
      </c>
      <c r="AH196">
        <v>2</v>
      </c>
      <c r="AI196">
        <v>63640956</v>
      </c>
      <c r="AJ196">
        <v>196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ROW(Source!A339)</f>
        <v>339</v>
      </c>
      <c r="B197">
        <v>63640957</v>
      </c>
      <c r="C197">
        <v>63408610</v>
      </c>
      <c r="D197">
        <v>63430350</v>
      </c>
      <c r="E197">
        <v>1</v>
      </c>
      <c r="F197">
        <v>1</v>
      </c>
      <c r="G197">
        <v>16536011</v>
      </c>
      <c r="H197">
        <v>3</v>
      </c>
      <c r="I197" t="s">
        <v>318</v>
      </c>
      <c r="J197" t="s">
        <v>319</v>
      </c>
      <c r="K197" t="s">
        <v>320</v>
      </c>
      <c r="L197">
        <v>1327</v>
      </c>
      <c r="N197">
        <v>1005</v>
      </c>
      <c r="O197" t="s">
        <v>321</v>
      </c>
      <c r="P197" t="s">
        <v>321</v>
      </c>
      <c r="Q197">
        <v>1</v>
      </c>
      <c r="X197">
        <v>0.03</v>
      </c>
      <c r="Y197">
        <v>41.89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 t="s">
        <v>27</v>
      </c>
      <c r="AG197">
        <v>0.09</v>
      </c>
      <c r="AH197">
        <v>2</v>
      </c>
      <c r="AI197">
        <v>63640957</v>
      </c>
      <c r="AJ197">
        <v>197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ROW(Source!A339)</f>
        <v>339</v>
      </c>
      <c r="B198">
        <v>63640958</v>
      </c>
      <c r="C198">
        <v>63408610</v>
      </c>
      <c r="D198">
        <v>63430355</v>
      </c>
      <c r="E198">
        <v>1</v>
      </c>
      <c r="F198">
        <v>1</v>
      </c>
      <c r="G198">
        <v>16536011</v>
      </c>
      <c r="H198">
        <v>3</v>
      </c>
      <c r="I198" t="s">
        <v>322</v>
      </c>
      <c r="J198" t="s">
        <v>323</v>
      </c>
      <c r="K198" t="s">
        <v>324</v>
      </c>
      <c r="L198">
        <v>1346</v>
      </c>
      <c r="N198">
        <v>1009</v>
      </c>
      <c r="O198" t="s">
        <v>317</v>
      </c>
      <c r="P198" t="s">
        <v>317</v>
      </c>
      <c r="Q198">
        <v>1</v>
      </c>
      <c r="X198">
        <v>5.0000000000000001E-3</v>
      </c>
      <c r="Y198">
        <v>29.6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 t="s">
        <v>27</v>
      </c>
      <c r="AG198">
        <v>1.4999999999999999E-2</v>
      </c>
      <c r="AH198">
        <v>2</v>
      </c>
      <c r="AI198">
        <v>63640958</v>
      </c>
      <c r="AJ198">
        <v>198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ROW(Source!A340)</f>
        <v>340</v>
      </c>
      <c r="B199">
        <v>63640959</v>
      </c>
      <c r="C199">
        <v>63408611</v>
      </c>
      <c r="D199">
        <v>63426486</v>
      </c>
      <c r="E199">
        <v>16536011</v>
      </c>
      <c r="F199">
        <v>1</v>
      </c>
      <c r="G199">
        <v>16536011</v>
      </c>
      <c r="H199">
        <v>1</v>
      </c>
      <c r="I199" t="s">
        <v>311</v>
      </c>
      <c r="J199" t="s">
        <v>3</v>
      </c>
      <c r="K199" t="s">
        <v>312</v>
      </c>
      <c r="L199">
        <v>1191</v>
      </c>
      <c r="N199">
        <v>1013</v>
      </c>
      <c r="O199" t="s">
        <v>313</v>
      </c>
      <c r="P199" t="s">
        <v>313</v>
      </c>
      <c r="Q199">
        <v>1</v>
      </c>
      <c r="X199">
        <v>0.48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1</v>
      </c>
      <c r="AF199" t="s">
        <v>27</v>
      </c>
      <c r="AG199">
        <v>1.44</v>
      </c>
      <c r="AH199">
        <v>2</v>
      </c>
      <c r="AI199">
        <v>63640959</v>
      </c>
      <c r="AJ199">
        <v>199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ROW(Source!A340)</f>
        <v>340</v>
      </c>
      <c r="B200">
        <v>63640960</v>
      </c>
      <c r="C200">
        <v>63408611</v>
      </c>
      <c r="D200">
        <v>63428422</v>
      </c>
      <c r="E200">
        <v>1</v>
      </c>
      <c r="F200">
        <v>1</v>
      </c>
      <c r="G200">
        <v>16536011</v>
      </c>
      <c r="H200">
        <v>2</v>
      </c>
      <c r="I200" t="s">
        <v>325</v>
      </c>
      <c r="J200" t="s">
        <v>326</v>
      </c>
      <c r="K200" t="s">
        <v>327</v>
      </c>
      <c r="L200">
        <v>1368</v>
      </c>
      <c r="N200">
        <v>1011</v>
      </c>
      <c r="O200" t="s">
        <v>328</v>
      </c>
      <c r="P200" t="s">
        <v>328</v>
      </c>
      <c r="Q200">
        <v>1</v>
      </c>
      <c r="X200">
        <v>0.26200000000000001</v>
      </c>
      <c r="Y200">
        <v>0</v>
      </c>
      <c r="Z200">
        <v>1378.32</v>
      </c>
      <c r="AA200">
        <v>830.66</v>
      </c>
      <c r="AB200">
        <v>0</v>
      </c>
      <c r="AC200">
        <v>0</v>
      </c>
      <c r="AD200">
        <v>1</v>
      </c>
      <c r="AE200">
        <v>0</v>
      </c>
      <c r="AF200" t="s">
        <v>27</v>
      </c>
      <c r="AG200">
        <v>0.78600000000000003</v>
      </c>
      <c r="AH200">
        <v>2</v>
      </c>
      <c r="AI200">
        <v>63640960</v>
      </c>
      <c r="AJ200">
        <v>200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ROW(Source!A340)</f>
        <v>340</v>
      </c>
      <c r="B201">
        <v>63640961</v>
      </c>
      <c r="C201">
        <v>63408611</v>
      </c>
      <c r="D201">
        <v>63430350</v>
      </c>
      <c r="E201">
        <v>1</v>
      </c>
      <c r="F201">
        <v>1</v>
      </c>
      <c r="G201">
        <v>16536011</v>
      </c>
      <c r="H201">
        <v>3</v>
      </c>
      <c r="I201" t="s">
        <v>318</v>
      </c>
      <c r="J201" t="s">
        <v>319</v>
      </c>
      <c r="K201" t="s">
        <v>320</v>
      </c>
      <c r="L201">
        <v>1327</v>
      </c>
      <c r="N201">
        <v>1005</v>
      </c>
      <c r="O201" t="s">
        <v>321</v>
      </c>
      <c r="P201" t="s">
        <v>321</v>
      </c>
      <c r="Q201">
        <v>1</v>
      </c>
      <c r="X201">
        <v>0.05</v>
      </c>
      <c r="Y201">
        <v>41.89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27</v>
      </c>
      <c r="AG201">
        <v>0.15000000000000002</v>
      </c>
      <c r="AH201">
        <v>2</v>
      </c>
      <c r="AI201">
        <v>63640961</v>
      </c>
      <c r="AJ201">
        <v>201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ROW(Source!A340)</f>
        <v>340</v>
      </c>
      <c r="B202">
        <v>63640962</v>
      </c>
      <c r="C202">
        <v>63408611</v>
      </c>
      <c r="D202">
        <v>63430355</v>
      </c>
      <c r="E202">
        <v>1</v>
      </c>
      <c r="F202">
        <v>1</v>
      </c>
      <c r="G202">
        <v>16536011</v>
      </c>
      <c r="H202">
        <v>3</v>
      </c>
      <c r="I202" t="s">
        <v>322</v>
      </c>
      <c r="J202" t="s">
        <v>323</v>
      </c>
      <c r="K202" t="s">
        <v>324</v>
      </c>
      <c r="L202">
        <v>1346</v>
      </c>
      <c r="N202">
        <v>1009</v>
      </c>
      <c r="O202" t="s">
        <v>317</v>
      </c>
      <c r="P202" t="s">
        <v>317</v>
      </c>
      <c r="Q202">
        <v>1</v>
      </c>
      <c r="X202">
        <v>0.05</v>
      </c>
      <c r="Y202">
        <v>29.6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 t="s">
        <v>27</v>
      </c>
      <c r="AG202">
        <v>0.15000000000000002</v>
      </c>
      <c r="AH202">
        <v>2</v>
      </c>
      <c r="AI202">
        <v>63640962</v>
      </c>
      <c r="AJ202">
        <v>202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ROW(Source!A341)</f>
        <v>341</v>
      </c>
      <c r="B203">
        <v>63640963</v>
      </c>
      <c r="C203">
        <v>63408612</v>
      </c>
      <c r="D203">
        <v>63426486</v>
      </c>
      <c r="E203">
        <v>16536011</v>
      </c>
      <c r="F203">
        <v>1</v>
      </c>
      <c r="G203">
        <v>16536011</v>
      </c>
      <c r="H203">
        <v>1</v>
      </c>
      <c r="I203" t="s">
        <v>311</v>
      </c>
      <c r="J203" t="s">
        <v>3</v>
      </c>
      <c r="K203" t="s">
        <v>312</v>
      </c>
      <c r="L203">
        <v>1191</v>
      </c>
      <c r="N203">
        <v>1013</v>
      </c>
      <c r="O203" t="s">
        <v>313</v>
      </c>
      <c r="P203" t="s">
        <v>313</v>
      </c>
      <c r="Q203">
        <v>1</v>
      </c>
      <c r="X203">
        <v>0.7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1</v>
      </c>
      <c r="AF203" t="s">
        <v>27</v>
      </c>
      <c r="AG203">
        <v>2.0999999999999996</v>
      </c>
      <c r="AH203">
        <v>2</v>
      </c>
      <c r="AI203">
        <v>63640963</v>
      </c>
      <c r="AJ203">
        <v>203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ROW(Source!A341)</f>
        <v>341</v>
      </c>
      <c r="B204">
        <v>63640964</v>
      </c>
      <c r="C204">
        <v>63408612</v>
      </c>
      <c r="D204">
        <v>63430355</v>
      </c>
      <c r="E204">
        <v>1</v>
      </c>
      <c r="F204">
        <v>1</v>
      </c>
      <c r="G204">
        <v>16536011</v>
      </c>
      <c r="H204">
        <v>3</v>
      </c>
      <c r="I204" t="s">
        <v>322</v>
      </c>
      <c r="J204" t="s">
        <v>323</v>
      </c>
      <c r="K204" t="s">
        <v>324</v>
      </c>
      <c r="L204">
        <v>1346</v>
      </c>
      <c r="N204">
        <v>1009</v>
      </c>
      <c r="O204" t="s">
        <v>317</v>
      </c>
      <c r="P204" t="s">
        <v>317</v>
      </c>
      <c r="Q204">
        <v>1</v>
      </c>
      <c r="X204">
        <v>0.4</v>
      </c>
      <c r="Y204">
        <v>29.6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27</v>
      </c>
      <c r="AG204">
        <v>1.2000000000000002</v>
      </c>
      <c r="AH204">
        <v>2</v>
      </c>
      <c r="AI204">
        <v>63640964</v>
      </c>
      <c r="AJ204">
        <v>204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ROW(Source!A342)</f>
        <v>342</v>
      </c>
      <c r="B205">
        <v>63640965</v>
      </c>
      <c r="C205">
        <v>63408613</v>
      </c>
      <c r="D205">
        <v>63426486</v>
      </c>
      <c r="E205">
        <v>16536011</v>
      </c>
      <c r="F205">
        <v>1</v>
      </c>
      <c r="G205">
        <v>16536011</v>
      </c>
      <c r="H205">
        <v>1</v>
      </c>
      <c r="I205" t="s">
        <v>311</v>
      </c>
      <c r="J205" t="s">
        <v>3</v>
      </c>
      <c r="K205" t="s">
        <v>312</v>
      </c>
      <c r="L205">
        <v>1191</v>
      </c>
      <c r="N205">
        <v>1013</v>
      </c>
      <c r="O205" t="s">
        <v>313</v>
      </c>
      <c r="P205" t="s">
        <v>313</v>
      </c>
      <c r="Q205">
        <v>1</v>
      </c>
      <c r="X205">
        <v>0.26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1</v>
      </c>
      <c r="AF205" t="s">
        <v>39</v>
      </c>
      <c r="AG205">
        <v>0.13</v>
      </c>
      <c r="AH205">
        <v>2</v>
      </c>
      <c r="AI205">
        <v>63640965</v>
      </c>
      <c r="AJ205">
        <v>205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ROW(Source!A342)</f>
        <v>342</v>
      </c>
      <c r="B206">
        <v>63640966</v>
      </c>
      <c r="C206">
        <v>63408613</v>
      </c>
      <c r="D206">
        <v>63430355</v>
      </c>
      <c r="E206">
        <v>1</v>
      </c>
      <c r="F206">
        <v>1</v>
      </c>
      <c r="G206">
        <v>16536011</v>
      </c>
      <c r="H206">
        <v>3</v>
      </c>
      <c r="I206" t="s">
        <v>322</v>
      </c>
      <c r="J206" t="s">
        <v>323</v>
      </c>
      <c r="K206" t="s">
        <v>324</v>
      </c>
      <c r="L206">
        <v>1346</v>
      </c>
      <c r="N206">
        <v>1009</v>
      </c>
      <c r="O206" t="s">
        <v>317</v>
      </c>
      <c r="P206" t="s">
        <v>317</v>
      </c>
      <c r="Q206">
        <v>1</v>
      </c>
      <c r="X206">
        <v>6.0000000000000001E-3</v>
      </c>
      <c r="Y206">
        <v>29.6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39</v>
      </c>
      <c r="AG206">
        <v>3.0000000000000001E-3</v>
      </c>
      <c r="AH206">
        <v>2</v>
      </c>
      <c r="AI206">
        <v>63640966</v>
      </c>
      <c r="AJ206">
        <v>206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ROW(Source!A342)</f>
        <v>342</v>
      </c>
      <c r="B207">
        <v>63640967</v>
      </c>
      <c r="C207">
        <v>63408613</v>
      </c>
      <c r="D207">
        <v>63428788</v>
      </c>
      <c r="E207">
        <v>1</v>
      </c>
      <c r="F207">
        <v>1</v>
      </c>
      <c r="G207">
        <v>16536011</v>
      </c>
      <c r="H207">
        <v>3</v>
      </c>
      <c r="I207" t="s">
        <v>345</v>
      </c>
      <c r="J207" t="s">
        <v>346</v>
      </c>
      <c r="K207" t="s">
        <v>347</v>
      </c>
      <c r="L207">
        <v>1296</v>
      </c>
      <c r="N207">
        <v>1002</v>
      </c>
      <c r="O207" t="s">
        <v>348</v>
      </c>
      <c r="P207" t="s">
        <v>348</v>
      </c>
      <c r="Q207">
        <v>1</v>
      </c>
      <c r="X207">
        <v>3.0000000000000001E-3</v>
      </c>
      <c r="Y207">
        <v>16702.72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39</v>
      </c>
      <c r="AG207">
        <v>1.5E-3</v>
      </c>
      <c r="AH207">
        <v>2</v>
      </c>
      <c r="AI207">
        <v>63640967</v>
      </c>
      <c r="AJ207">
        <v>207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ROW(Source!A343)</f>
        <v>343</v>
      </c>
      <c r="B208">
        <v>63640968</v>
      </c>
      <c r="C208">
        <v>63408614</v>
      </c>
      <c r="D208">
        <v>63426486</v>
      </c>
      <c r="E208">
        <v>16536011</v>
      </c>
      <c r="F208">
        <v>1</v>
      </c>
      <c r="G208">
        <v>16536011</v>
      </c>
      <c r="H208">
        <v>1</v>
      </c>
      <c r="I208" t="s">
        <v>311</v>
      </c>
      <c r="J208" t="s">
        <v>3</v>
      </c>
      <c r="K208" t="s">
        <v>312</v>
      </c>
      <c r="L208">
        <v>1191</v>
      </c>
      <c r="N208">
        <v>1013</v>
      </c>
      <c r="O208" t="s">
        <v>313</v>
      </c>
      <c r="P208" t="s">
        <v>313</v>
      </c>
      <c r="Q208">
        <v>1</v>
      </c>
      <c r="X208">
        <v>0.28000000000000003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1</v>
      </c>
      <c r="AF208" t="s">
        <v>39</v>
      </c>
      <c r="AG208">
        <v>0.14000000000000001</v>
      </c>
      <c r="AH208">
        <v>2</v>
      </c>
      <c r="AI208">
        <v>63640968</v>
      </c>
      <c r="AJ208">
        <v>208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ROW(Source!A343)</f>
        <v>343</v>
      </c>
      <c r="B209">
        <v>63640969</v>
      </c>
      <c r="C209">
        <v>63408614</v>
      </c>
      <c r="D209">
        <v>63430355</v>
      </c>
      <c r="E209">
        <v>1</v>
      </c>
      <c r="F209">
        <v>1</v>
      </c>
      <c r="G209">
        <v>16536011</v>
      </c>
      <c r="H209">
        <v>3</v>
      </c>
      <c r="I209" t="s">
        <v>322</v>
      </c>
      <c r="J209" t="s">
        <v>323</v>
      </c>
      <c r="K209" t="s">
        <v>324</v>
      </c>
      <c r="L209">
        <v>1346</v>
      </c>
      <c r="N209">
        <v>1009</v>
      </c>
      <c r="O209" t="s">
        <v>317</v>
      </c>
      <c r="P209" t="s">
        <v>317</v>
      </c>
      <c r="Q209">
        <v>1</v>
      </c>
      <c r="X209">
        <v>0.01</v>
      </c>
      <c r="Y209">
        <v>29.6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39</v>
      </c>
      <c r="AG209">
        <v>5.0000000000000001E-3</v>
      </c>
      <c r="AH209">
        <v>2</v>
      </c>
      <c r="AI209">
        <v>63640969</v>
      </c>
      <c r="AJ209">
        <v>209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ROW(Source!A343)</f>
        <v>343</v>
      </c>
      <c r="B210">
        <v>63640970</v>
      </c>
      <c r="C210">
        <v>63408614</v>
      </c>
      <c r="D210">
        <v>63428788</v>
      </c>
      <c r="E210">
        <v>1</v>
      </c>
      <c r="F210">
        <v>1</v>
      </c>
      <c r="G210">
        <v>16536011</v>
      </c>
      <c r="H210">
        <v>3</v>
      </c>
      <c r="I210" t="s">
        <v>345</v>
      </c>
      <c r="J210" t="s">
        <v>346</v>
      </c>
      <c r="K210" t="s">
        <v>347</v>
      </c>
      <c r="L210">
        <v>1296</v>
      </c>
      <c r="N210">
        <v>1002</v>
      </c>
      <c r="O210" t="s">
        <v>348</v>
      </c>
      <c r="P210" t="s">
        <v>348</v>
      </c>
      <c r="Q210">
        <v>1</v>
      </c>
      <c r="X210">
        <v>5.0000000000000001E-3</v>
      </c>
      <c r="Y210">
        <v>16702.72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 t="s">
        <v>39</v>
      </c>
      <c r="AG210">
        <v>2.5000000000000001E-3</v>
      </c>
      <c r="AH210">
        <v>2</v>
      </c>
      <c r="AI210">
        <v>63640970</v>
      </c>
      <c r="AJ210">
        <v>210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ROW(Source!A344)</f>
        <v>344</v>
      </c>
      <c r="B211">
        <v>63640971</v>
      </c>
      <c r="C211">
        <v>63408615</v>
      </c>
      <c r="D211">
        <v>63426486</v>
      </c>
      <c r="E211">
        <v>16536011</v>
      </c>
      <c r="F211">
        <v>1</v>
      </c>
      <c r="G211">
        <v>16536011</v>
      </c>
      <c r="H211">
        <v>1</v>
      </c>
      <c r="I211" t="s">
        <v>311</v>
      </c>
      <c r="J211" t="s">
        <v>3</v>
      </c>
      <c r="K211" t="s">
        <v>312</v>
      </c>
      <c r="L211">
        <v>1191</v>
      </c>
      <c r="N211">
        <v>1013</v>
      </c>
      <c r="O211" t="s">
        <v>313</v>
      </c>
      <c r="P211" t="s">
        <v>313</v>
      </c>
      <c r="Q211">
        <v>1</v>
      </c>
      <c r="X211">
        <v>1.26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1</v>
      </c>
      <c r="AF211" t="s">
        <v>27</v>
      </c>
      <c r="AG211">
        <v>3.7800000000000002</v>
      </c>
      <c r="AH211">
        <v>2</v>
      </c>
      <c r="AI211">
        <v>63640971</v>
      </c>
      <c r="AJ211">
        <v>211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ROW(Source!A344)</f>
        <v>344</v>
      </c>
      <c r="B212">
        <v>63640972</v>
      </c>
      <c r="C212">
        <v>63408615</v>
      </c>
      <c r="D212">
        <v>63430350</v>
      </c>
      <c r="E212">
        <v>1</v>
      </c>
      <c r="F212">
        <v>1</v>
      </c>
      <c r="G212">
        <v>16536011</v>
      </c>
      <c r="H212">
        <v>3</v>
      </c>
      <c r="I212" t="s">
        <v>318</v>
      </c>
      <c r="J212" t="s">
        <v>319</v>
      </c>
      <c r="K212" t="s">
        <v>320</v>
      </c>
      <c r="L212">
        <v>1327</v>
      </c>
      <c r="N212">
        <v>1005</v>
      </c>
      <c r="O212" t="s">
        <v>321</v>
      </c>
      <c r="P212" t="s">
        <v>321</v>
      </c>
      <c r="Q212">
        <v>1</v>
      </c>
      <c r="X212">
        <v>0.01</v>
      </c>
      <c r="Y212">
        <v>41.89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 t="s">
        <v>27</v>
      </c>
      <c r="AG212">
        <v>0.03</v>
      </c>
      <c r="AH212">
        <v>2</v>
      </c>
      <c r="AI212">
        <v>63640972</v>
      </c>
      <c r="AJ212">
        <v>212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ROW(Source!A344)</f>
        <v>344</v>
      </c>
      <c r="B213">
        <v>63640973</v>
      </c>
      <c r="C213">
        <v>63408615</v>
      </c>
      <c r="D213">
        <v>63430355</v>
      </c>
      <c r="E213">
        <v>1</v>
      </c>
      <c r="F213">
        <v>1</v>
      </c>
      <c r="G213">
        <v>16536011</v>
      </c>
      <c r="H213">
        <v>3</v>
      </c>
      <c r="I213" t="s">
        <v>322</v>
      </c>
      <c r="J213" t="s">
        <v>323</v>
      </c>
      <c r="K213" t="s">
        <v>324</v>
      </c>
      <c r="L213">
        <v>1346</v>
      </c>
      <c r="N213">
        <v>1009</v>
      </c>
      <c r="O213" t="s">
        <v>317</v>
      </c>
      <c r="P213" t="s">
        <v>317</v>
      </c>
      <c r="Q213">
        <v>1</v>
      </c>
      <c r="X213">
        <v>0.1</v>
      </c>
      <c r="Y213">
        <v>29.6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 t="s">
        <v>27</v>
      </c>
      <c r="AG213">
        <v>0.30000000000000004</v>
      </c>
      <c r="AH213">
        <v>2</v>
      </c>
      <c r="AI213">
        <v>63640973</v>
      </c>
      <c r="AJ213">
        <v>213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ROW(Source!A345)</f>
        <v>345</v>
      </c>
      <c r="B214">
        <v>63640974</v>
      </c>
      <c r="C214">
        <v>63408616</v>
      </c>
      <c r="D214">
        <v>63426486</v>
      </c>
      <c r="E214">
        <v>16536011</v>
      </c>
      <c r="F214">
        <v>1</v>
      </c>
      <c r="G214">
        <v>16536011</v>
      </c>
      <c r="H214">
        <v>1</v>
      </c>
      <c r="I214" t="s">
        <v>311</v>
      </c>
      <c r="J214" t="s">
        <v>3</v>
      </c>
      <c r="K214" t="s">
        <v>312</v>
      </c>
      <c r="L214">
        <v>1191</v>
      </c>
      <c r="N214">
        <v>1013</v>
      </c>
      <c r="O214" t="s">
        <v>313</v>
      </c>
      <c r="P214" t="s">
        <v>313</v>
      </c>
      <c r="Q214">
        <v>1</v>
      </c>
      <c r="X214">
        <v>0.28000000000000003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1</v>
      </c>
      <c r="AF214" t="s">
        <v>3</v>
      </c>
      <c r="AG214">
        <v>0.28000000000000003</v>
      </c>
      <c r="AH214">
        <v>2</v>
      </c>
      <c r="AI214">
        <v>63640974</v>
      </c>
      <c r="AJ214">
        <v>214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ROW(Source!A345)</f>
        <v>345</v>
      </c>
      <c r="B215">
        <v>63640975</v>
      </c>
      <c r="C215">
        <v>63408616</v>
      </c>
      <c r="D215">
        <v>63430355</v>
      </c>
      <c r="E215">
        <v>1</v>
      </c>
      <c r="F215">
        <v>1</v>
      </c>
      <c r="G215">
        <v>16536011</v>
      </c>
      <c r="H215">
        <v>3</v>
      </c>
      <c r="I215" t="s">
        <v>322</v>
      </c>
      <c r="J215" t="s">
        <v>323</v>
      </c>
      <c r="K215" t="s">
        <v>324</v>
      </c>
      <c r="L215">
        <v>1346</v>
      </c>
      <c r="N215">
        <v>1009</v>
      </c>
      <c r="O215" t="s">
        <v>317</v>
      </c>
      <c r="P215" t="s">
        <v>317</v>
      </c>
      <c r="Q215">
        <v>1</v>
      </c>
      <c r="X215">
        <v>0.05</v>
      </c>
      <c r="Y215">
        <v>29.6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 t="s">
        <v>3</v>
      </c>
      <c r="AG215">
        <v>0.05</v>
      </c>
      <c r="AH215">
        <v>2</v>
      </c>
      <c r="AI215">
        <v>63640975</v>
      </c>
      <c r="AJ215">
        <v>215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ROW(Source!A346)</f>
        <v>346</v>
      </c>
      <c r="B216">
        <v>63640976</v>
      </c>
      <c r="C216">
        <v>63408617</v>
      </c>
      <c r="D216">
        <v>63426486</v>
      </c>
      <c r="E216">
        <v>16536011</v>
      </c>
      <c r="F216">
        <v>1</v>
      </c>
      <c r="G216">
        <v>16536011</v>
      </c>
      <c r="H216">
        <v>1</v>
      </c>
      <c r="I216" t="s">
        <v>311</v>
      </c>
      <c r="J216" t="s">
        <v>3</v>
      </c>
      <c r="K216" t="s">
        <v>312</v>
      </c>
      <c r="L216">
        <v>1191</v>
      </c>
      <c r="N216">
        <v>1013</v>
      </c>
      <c r="O216" t="s">
        <v>313</v>
      </c>
      <c r="P216" t="s">
        <v>313</v>
      </c>
      <c r="Q216">
        <v>1</v>
      </c>
      <c r="X216">
        <v>0.28000000000000003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1</v>
      </c>
      <c r="AF216" t="s">
        <v>39</v>
      </c>
      <c r="AG216">
        <v>0.14000000000000001</v>
      </c>
      <c r="AH216">
        <v>2</v>
      </c>
      <c r="AI216">
        <v>63640976</v>
      </c>
      <c r="AJ216">
        <v>216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ROW(Source!A346)</f>
        <v>346</v>
      </c>
      <c r="B217">
        <v>63640977</v>
      </c>
      <c r="C217">
        <v>63408617</v>
      </c>
      <c r="D217">
        <v>63430355</v>
      </c>
      <c r="E217">
        <v>1</v>
      </c>
      <c r="F217">
        <v>1</v>
      </c>
      <c r="G217">
        <v>16536011</v>
      </c>
      <c r="H217">
        <v>3</v>
      </c>
      <c r="I217" t="s">
        <v>322</v>
      </c>
      <c r="J217" t="s">
        <v>323</v>
      </c>
      <c r="K217" t="s">
        <v>324</v>
      </c>
      <c r="L217">
        <v>1346</v>
      </c>
      <c r="N217">
        <v>1009</v>
      </c>
      <c r="O217" t="s">
        <v>317</v>
      </c>
      <c r="P217" t="s">
        <v>317</v>
      </c>
      <c r="Q217">
        <v>1</v>
      </c>
      <c r="X217">
        <v>0.01</v>
      </c>
      <c r="Y217">
        <v>29.6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 t="s">
        <v>39</v>
      </c>
      <c r="AG217">
        <v>5.0000000000000001E-3</v>
      </c>
      <c r="AH217">
        <v>2</v>
      </c>
      <c r="AI217">
        <v>63640977</v>
      </c>
      <c r="AJ217">
        <v>217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ROW(Source!A346)</f>
        <v>346</v>
      </c>
      <c r="B218">
        <v>63640978</v>
      </c>
      <c r="C218">
        <v>63408617</v>
      </c>
      <c r="D218">
        <v>63428788</v>
      </c>
      <c r="E218">
        <v>1</v>
      </c>
      <c r="F218">
        <v>1</v>
      </c>
      <c r="G218">
        <v>16536011</v>
      </c>
      <c r="H218">
        <v>3</v>
      </c>
      <c r="I218" t="s">
        <v>345</v>
      </c>
      <c r="J218" t="s">
        <v>346</v>
      </c>
      <c r="K218" t="s">
        <v>347</v>
      </c>
      <c r="L218">
        <v>1296</v>
      </c>
      <c r="N218">
        <v>1002</v>
      </c>
      <c r="O218" t="s">
        <v>348</v>
      </c>
      <c r="P218" t="s">
        <v>348</v>
      </c>
      <c r="Q218">
        <v>1</v>
      </c>
      <c r="X218">
        <v>5.0000000000000001E-3</v>
      </c>
      <c r="Y218">
        <v>16702.72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 t="s">
        <v>39</v>
      </c>
      <c r="AG218">
        <v>2.5000000000000001E-3</v>
      </c>
      <c r="AH218">
        <v>2</v>
      </c>
      <c r="AI218">
        <v>63640978</v>
      </c>
      <c r="AJ218">
        <v>218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ROW(Source!A347)</f>
        <v>347</v>
      </c>
      <c r="B219">
        <v>63640979</v>
      </c>
      <c r="C219">
        <v>63408618</v>
      </c>
      <c r="D219">
        <v>63426486</v>
      </c>
      <c r="E219">
        <v>16536011</v>
      </c>
      <c r="F219">
        <v>1</v>
      </c>
      <c r="G219">
        <v>16536011</v>
      </c>
      <c r="H219">
        <v>1</v>
      </c>
      <c r="I219" t="s">
        <v>311</v>
      </c>
      <c r="J219" t="s">
        <v>3</v>
      </c>
      <c r="K219" t="s">
        <v>312</v>
      </c>
      <c r="L219">
        <v>1191</v>
      </c>
      <c r="N219">
        <v>1013</v>
      </c>
      <c r="O219" t="s">
        <v>313</v>
      </c>
      <c r="P219" t="s">
        <v>313</v>
      </c>
      <c r="Q219">
        <v>1</v>
      </c>
      <c r="X219">
        <v>0.3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1</v>
      </c>
      <c r="AF219" t="s">
        <v>27</v>
      </c>
      <c r="AG219">
        <v>0.89999999999999991</v>
      </c>
      <c r="AH219">
        <v>2</v>
      </c>
      <c r="AI219">
        <v>63640979</v>
      </c>
      <c r="AJ219">
        <v>219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ROW(Source!A347)</f>
        <v>347</v>
      </c>
      <c r="B220">
        <v>63640980</v>
      </c>
      <c r="C220">
        <v>63408618</v>
      </c>
      <c r="D220">
        <v>63430355</v>
      </c>
      <c r="E220">
        <v>1</v>
      </c>
      <c r="F220">
        <v>1</v>
      </c>
      <c r="G220">
        <v>16536011</v>
      </c>
      <c r="H220">
        <v>3</v>
      </c>
      <c r="I220" t="s">
        <v>322</v>
      </c>
      <c r="J220" t="s">
        <v>323</v>
      </c>
      <c r="K220" t="s">
        <v>324</v>
      </c>
      <c r="L220">
        <v>1346</v>
      </c>
      <c r="N220">
        <v>1009</v>
      </c>
      <c r="O220" t="s">
        <v>317</v>
      </c>
      <c r="P220" t="s">
        <v>317</v>
      </c>
      <c r="Q220">
        <v>1</v>
      </c>
      <c r="X220">
        <v>0.05</v>
      </c>
      <c r="Y220">
        <v>29.6</v>
      </c>
      <c r="Z220">
        <v>0</v>
      </c>
      <c r="AA220">
        <v>0</v>
      </c>
      <c r="AB220">
        <v>0</v>
      </c>
      <c r="AC220">
        <v>0</v>
      </c>
      <c r="AD220">
        <v>1</v>
      </c>
      <c r="AE220">
        <v>0</v>
      </c>
      <c r="AF220" t="s">
        <v>27</v>
      </c>
      <c r="AG220">
        <v>0.15000000000000002</v>
      </c>
      <c r="AH220">
        <v>2</v>
      </c>
      <c r="AI220">
        <v>63640980</v>
      </c>
      <c r="AJ220">
        <v>220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ROW(Source!A347)</f>
        <v>347</v>
      </c>
      <c r="B221">
        <v>63640981</v>
      </c>
      <c r="C221">
        <v>63408618</v>
      </c>
      <c r="D221">
        <v>63428784</v>
      </c>
      <c r="E221">
        <v>1</v>
      </c>
      <c r="F221">
        <v>1</v>
      </c>
      <c r="G221">
        <v>16536011</v>
      </c>
      <c r="H221">
        <v>3</v>
      </c>
      <c r="I221" t="s">
        <v>382</v>
      </c>
      <c r="J221" t="s">
        <v>383</v>
      </c>
      <c r="K221" t="s">
        <v>384</v>
      </c>
      <c r="L221">
        <v>1348</v>
      </c>
      <c r="N221">
        <v>1009</v>
      </c>
      <c r="O221" t="s">
        <v>361</v>
      </c>
      <c r="P221" t="s">
        <v>361</v>
      </c>
      <c r="Q221">
        <v>1000</v>
      </c>
      <c r="X221">
        <v>4.0000000000000003E-5</v>
      </c>
      <c r="Y221">
        <v>80644.95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 t="s">
        <v>27</v>
      </c>
      <c r="AG221">
        <v>1.2000000000000002E-4</v>
      </c>
      <c r="AH221">
        <v>2</v>
      </c>
      <c r="AI221">
        <v>63640981</v>
      </c>
      <c r="AJ221">
        <v>221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ROW(Source!A348)</f>
        <v>348</v>
      </c>
      <c r="B222">
        <v>63640982</v>
      </c>
      <c r="C222">
        <v>63408619</v>
      </c>
      <c r="D222">
        <v>63426486</v>
      </c>
      <c r="E222">
        <v>16536011</v>
      </c>
      <c r="F222">
        <v>1</v>
      </c>
      <c r="G222">
        <v>16536011</v>
      </c>
      <c r="H222">
        <v>1</v>
      </c>
      <c r="I222" t="s">
        <v>311</v>
      </c>
      <c r="J222" t="s">
        <v>3</v>
      </c>
      <c r="K222" t="s">
        <v>312</v>
      </c>
      <c r="L222">
        <v>1191</v>
      </c>
      <c r="N222">
        <v>1013</v>
      </c>
      <c r="O222" t="s">
        <v>313</v>
      </c>
      <c r="P222" t="s">
        <v>313</v>
      </c>
      <c r="Q222">
        <v>1</v>
      </c>
      <c r="X222">
        <v>0.48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1</v>
      </c>
      <c r="AF222" t="s">
        <v>27</v>
      </c>
      <c r="AG222">
        <v>1.44</v>
      </c>
      <c r="AH222">
        <v>2</v>
      </c>
      <c r="AI222">
        <v>63640982</v>
      </c>
      <c r="AJ222">
        <v>222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ROW(Source!A348)</f>
        <v>348</v>
      </c>
      <c r="B223">
        <v>63640983</v>
      </c>
      <c r="C223">
        <v>63408619</v>
      </c>
      <c r="D223">
        <v>63428422</v>
      </c>
      <c r="E223">
        <v>1</v>
      </c>
      <c r="F223">
        <v>1</v>
      </c>
      <c r="G223">
        <v>16536011</v>
      </c>
      <c r="H223">
        <v>2</v>
      </c>
      <c r="I223" t="s">
        <v>325</v>
      </c>
      <c r="J223" t="s">
        <v>326</v>
      </c>
      <c r="K223" t="s">
        <v>327</v>
      </c>
      <c r="L223">
        <v>1368</v>
      </c>
      <c r="N223">
        <v>1011</v>
      </c>
      <c r="O223" t="s">
        <v>328</v>
      </c>
      <c r="P223" t="s">
        <v>328</v>
      </c>
      <c r="Q223">
        <v>1</v>
      </c>
      <c r="X223">
        <v>0.26200000000000001</v>
      </c>
      <c r="Y223">
        <v>0</v>
      </c>
      <c r="Z223">
        <v>1378.32</v>
      </c>
      <c r="AA223">
        <v>830.66</v>
      </c>
      <c r="AB223">
        <v>0</v>
      </c>
      <c r="AC223">
        <v>0</v>
      </c>
      <c r="AD223">
        <v>1</v>
      </c>
      <c r="AE223">
        <v>0</v>
      </c>
      <c r="AF223" t="s">
        <v>27</v>
      </c>
      <c r="AG223">
        <v>0.78600000000000003</v>
      </c>
      <c r="AH223">
        <v>2</v>
      </c>
      <c r="AI223">
        <v>63640983</v>
      </c>
      <c r="AJ223">
        <v>223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ROW(Source!A348)</f>
        <v>348</v>
      </c>
      <c r="B224">
        <v>63640984</v>
      </c>
      <c r="C224">
        <v>63408619</v>
      </c>
      <c r="D224">
        <v>63430350</v>
      </c>
      <c r="E224">
        <v>1</v>
      </c>
      <c r="F224">
        <v>1</v>
      </c>
      <c r="G224">
        <v>16536011</v>
      </c>
      <c r="H224">
        <v>3</v>
      </c>
      <c r="I224" t="s">
        <v>318</v>
      </c>
      <c r="J224" t="s">
        <v>319</v>
      </c>
      <c r="K224" t="s">
        <v>320</v>
      </c>
      <c r="L224">
        <v>1327</v>
      </c>
      <c r="N224">
        <v>1005</v>
      </c>
      <c r="O224" t="s">
        <v>321</v>
      </c>
      <c r="P224" t="s">
        <v>321</v>
      </c>
      <c r="Q224">
        <v>1</v>
      </c>
      <c r="X224">
        <v>0.05</v>
      </c>
      <c r="Y224">
        <v>41.89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27</v>
      </c>
      <c r="AG224">
        <v>0.15000000000000002</v>
      </c>
      <c r="AH224">
        <v>2</v>
      </c>
      <c r="AI224">
        <v>63640984</v>
      </c>
      <c r="AJ224">
        <v>224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ROW(Source!A348)</f>
        <v>348</v>
      </c>
      <c r="B225">
        <v>63640985</v>
      </c>
      <c r="C225">
        <v>63408619</v>
      </c>
      <c r="D225">
        <v>63430355</v>
      </c>
      <c r="E225">
        <v>1</v>
      </c>
      <c r="F225">
        <v>1</v>
      </c>
      <c r="G225">
        <v>16536011</v>
      </c>
      <c r="H225">
        <v>3</v>
      </c>
      <c r="I225" t="s">
        <v>322</v>
      </c>
      <c r="J225" t="s">
        <v>323</v>
      </c>
      <c r="K225" t="s">
        <v>324</v>
      </c>
      <c r="L225">
        <v>1346</v>
      </c>
      <c r="N225">
        <v>1009</v>
      </c>
      <c r="O225" t="s">
        <v>317</v>
      </c>
      <c r="P225" t="s">
        <v>317</v>
      </c>
      <c r="Q225">
        <v>1</v>
      </c>
      <c r="X225">
        <v>0.05</v>
      </c>
      <c r="Y225">
        <v>29.6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 t="s">
        <v>27</v>
      </c>
      <c r="AG225">
        <v>0.15000000000000002</v>
      </c>
      <c r="AH225">
        <v>2</v>
      </c>
      <c r="AI225">
        <v>63640985</v>
      </c>
      <c r="AJ225">
        <v>225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ROW(Source!A349)</f>
        <v>349</v>
      </c>
      <c r="B226">
        <v>63640986</v>
      </c>
      <c r="C226">
        <v>63408620</v>
      </c>
      <c r="D226">
        <v>63426486</v>
      </c>
      <c r="E226">
        <v>16536011</v>
      </c>
      <c r="F226">
        <v>1</v>
      </c>
      <c r="G226">
        <v>16536011</v>
      </c>
      <c r="H226">
        <v>1</v>
      </c>
      <c r="I226" t="s">
        <v>311</v>
      </c>
      <c r="J226" t="s">
        <v>3</v>
      </c>
      <c r="K226" t="s">
        <v>312</v>
      </c>
      <c r="L226">
        <v>1191</v>
      </c>
      <c r="N226">
        <v>1013</v>
      </c>
      <c r="O226" t="s">
        <v>313</v>
      </c>
      <c r="P226" t="s">
        <v>313</v>
      </c>
      <c r="Q226">
        <v>1</v>
      </c>
      <c r="X226">
        <v>0.42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1</v>
      </c>
      <c r="AF226" t="s">
        <v>27</v>
      </c>
      <c r="AG226">
        <v>1.26</v>
      </c>
      <c r="AH226">
        <v>2</v>
      </c>
      <c r="AI226">
        <v>63640986</v>
      </c>
      <c r="AJ226">
        <v>226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ROW(Source!A349)</f>
        <v>349</v>
      </c>
      <c r="B227">
        <v>63640987</v>
      </c>
      <c r="C227">
        <v>63408620</v>
      </c>
      <c r="D227">
        <v>63430306</v>
      </c>
      <c r="E227">
        <v>1</v>
      </c>
      <c r="F227">
        <v>1</v>
      </c>
      <c r="G227">
        <v>16536011</v>
      </c>
      <c r="H227">
        <v>3</v>
      </c>
      <c r="I227" t="s">
        <v>314</v>
      </c>
      <c r="J227" t="s">
        <v>315</v>
      </c>
      <c r="K227" t="s">
        <v>316</v>
      </c>
      <c r="L227">
        <v>1346</v>
      </c>
      <c r="N227">
        <v>1009</v>
      </c>
      <c r="O227" t="s">
        <v>317</v>
      </c>
      <c r="P227" t="s">
        <v>317</v>
      </c>
      <c r="Q227">
        <v>1</v>
      </c>
      <c r="X227">
        <v>2E-3</v>
      </c>
      <c r="Y227">
        <v>547.51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 t="s">
        <v>27</v>
      </c>
      <c r="AG227">
        <v>6.0000000000000001E-3</v>
      </c>
      <c r="AH227">
        <v>2</v>
      </c>
      <c r="AI227">
        <v>63640987</v>
      </c>
      <c r="AJ227">
        <v>227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ROW(Source!A349)</f>
        <v>349</v>
      </c>
      <c r="B228">
        <v>63640988</v>
      </c>
      <c r="C228">
        <v>63408620</v>
      </c>
      <c r="D228">
        <v>63430350</v>
      </c>
      <c r="E228">
        <v>1</v>
      </c>
      <c r="F228">
        <v>1</v>
      </c>
      <c r="G228">
        <v>16536011</v>
      </c>
      <c r="H228">
        <v>3</v>
      </c>
      <c r="I228" t="s">
        <v>318</v>
      </c>
      <c r="J228" t="s">
        <v>319</v>
      </c>
      <c r="K228" t="s">
        <v>320</v>
      </c>
      <c r="L228">
        <v>1327</v>
      </c>
      <c r="N228">
        <v>1005</v>
      </c>
      <c r="O228" t="s">
        <v>321</v>
      </c>
      <c r="P228" t="s">
        <v>321</v>
      </c>
      <c r="Q228">
        <v>1</v>
      </c>
      <c r="X228">
        <v>5.0000000000000001E-3</v>
      </c>
      <c r="Y228">
        <v>41.89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 t="s">
        <v>27</v>
      </c>
      <c r="AG228">
        <v>1.4999999999999999E-2</v>
      </c>
      <c r="AH228">
        <v>2</v>
      </c>
      <c r="AI228">
        <v>63640988</v>
      </c>
      <c r="AJ228">
        <v>228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ROW(Source!A350)</f>
        <v>350</v>
      </c>
      <c r="B229">
        <v>63640989</v>
      </c>
      <c r="C229">
        <v>63408621</v>
      </c>
      <c r="D229">
        <v>63426486</v>
      </c>
      <c r="E229">
        <v>16536011</v>
      </c>
      <c r="F229">
        <v>1</v>
      </c>
      <c r="G229">
        <v>16536011</v>
      </c>
      <c r="H229">
        <v>1</v>
      </c>
      <c r="I229" t="s">
        <v>311</v>
      </c>
      <c r="J229" t="s">
        <v>3</v>
      </c>
      <c r="K229" t="s">
        <v>312</v>
      </c>
      <c r="L229">
        <v>1191</v>
      </c>
      <c r="N229">
        <v>1013</v>
      </c>
      <c r="O229" t="s">
        <v>313</v>
      </c>
      <c r="P229" t="s">
        <v>313</v>
      </c>
      <c r="Q229">
        <v>1</v>
      </c>
      <c r="X229">
        <v>0.36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1</v>
      </c>
      <c r="AF229" t="s">
        <v>27</v>
      </c>
      <c r="AG229">
        <v>1.08</v>
      </c>
      <c r="AH229">
        <v>2</v>
      </c>
      <c r="AI229">
        <v>63640989</v>
      </c>
      <c r="AJ229">
        <v>229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ROW(Source!A350)</f>
        <v>350</v>
      </c>
      <c r="B230">
        <v>63640990</v>
      </c>
      <c r="C230">
        <v>63408621</v>
      </c>
      <c r="D230">
        <v>63428422</v>
      </c>
      <c r="E230">
        <v>1</v>
      </c>
      <c r="F230">
        <v>1</v>
      </c>
      <c r="G230">
        <v>16536011</v>
      </c>
      <c r="H230">
        <v>2</v>
      </c>
      <c r="I230" t="s">
        <v>325</v>
      </c>
      <c r="J230" t="s">
        <v>326</v>
      </c>
      <c r="K230" t="s">
        <v>327</v>
      </c>
      <c r="L230">
        <v>1368</v>
      </c>
      <c r="N230">
        <v>1011</v>
      </c>
      <c r="O230" t="s">
        <v>328</v>
      </c>
      <c r="P230" t="s">
        <v>328</v>
      </c>
      <c r="Q230">
        <v>1</v>
      </c>
      <c r="X230">
        <v>0.12</v>
      </c>
      <c r="Y230">
        <v>0</v>
      </c>
      <c r="Z230">
        <v>1378.32</v>
      </c>
      <c r="AA230">
        <v>830.66</v>
      </c>
      <c r="AB230">
        <v>0</v>
      </c>
      <c r="AC230">
        <v>0</v>
      </c>
      <c r="AD230">
        <v>1</v>
      </c>
      <c r="AE230">
        <v>0</v>
      </c>
      <c r="AF230" t="s">
        <v>27</v>
      </c>
      <c r="AG230">
        <v>0.36</v>
      </c>
      <c r="AH230">
        <v>2</v>
      </c>
      <c r="AI230">
        <v>63640990</v>
      </c>
      <c r="AJ230">
        <v>230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ROW(Source!A350)</f>
        <v>350</v>
      </c>
      <c r="B231">
        <v>63640991</v>
      </c>
      <c r="C231">
        <v>63408621</v>
      </c>
      <c r="D231">
        <v>63430305</v>
      </c>
      <c r="E231">
        <v>1</v>
      </c>
      <c r="F231">
        <v>1</v>
      </c>
      <c r="G231">
        <v>16536011</v>
      </c>
      <c r="H231">
        <v>3</v>
      </c>
      <c r="I231" t="s">
        <v>329</v>
      </c>
      <c r="J231" t="s">
        <v>330</v>
      </c>
      <c r="K231" t="s">
        <v>331</v>
      </c>
      <c r="L231">
        <v>1346</v>
      </c>
      <c r="N231">
        <v>1009</v>
      </c>
      <c r="O231" t="s">
        <v>317</v>
      </c>
      <c r="P231" t="s">
        <v>317</v>
      </c>
      <c r="Q231">
        <v>1</v>
      </c>
      <c r="X231">
        <v>5.0000000000000001E-4</v>
      </c>
      <c r="Y231">
        <v>558.53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 t="s">
        <v>27</v>
      </c>
      <c r="AG231">
        <v>1.5E-3</v>
      </c>
      <c r="AH231">
        <v>2</v>
      </c>
      <c r="AI231">
        <v>63640991</v>
      </c>
      <c r="AJ231">
        <v>231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ROW(Source!A350)</f>
        <v>350</v>
      </c>
      <c r="B232">
        <v>63640992</v>
      </c>
      <c r="C232">
        <v>63408621</v>
      </c>
      <c r="D232">
        <v>63430350</v>
      </c>
      <c r="E232">
        <v>1</v>
      </c>
      <c r="F232">
        <v>1</v>
      </c>
      <c r="G232">
        <v>16536011</v>
      </c>
      <c r="H232">
        <v>3</v>
      </c>
      <c r="I232" t="s">
        <v>318</v>
      </c>
      <c r="J232" t="s">
        <v>319</v>
      </c>
      <c r="K232" t="s">
        <v>320</v>
      </c>
      <c r="L232">
        <v>1327</v>
      </c>
      <c r="N232">
        <v>1005</v>
      </c>
      <c r="O232" t="s">
        <v>321</v>
      </c>
      <c r="P232" t="s">
        <v>321</v>
      </c>
      <c r="Q232">
        <v>1</v>
      </c>
      <c r="X232">
        <v>0.05</v>
      </c>
      <c r="Y232">
        <v>41.89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 t="s">
        <v>27</v>
      </c>
      <c r="AG232">
        <v>0.15000000000000002</v>
      </c>
      <c r="AH232">
        <v>2</v>
      </c>
      <c r="AI232">
        <v>63640992</v>
      </c>
      <c r="AJ232">
        <v>232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ROW(Source!A350)</f>
        <v>350</v>
      </c>
      <c r="B233">
        <v>63640993</v>
      </c>
      <c r="C233">
        <v>63408621</v>
      </c>
      <c r="D233">
        <v>63430355</v>
      </c>
      <c r="E233">
        <v>1</v>
      </c>
      <c r="F233">
        <v>1</v>
      </c>
      <c r="G233">
        <v>16536011</v>
      </c>
      <c r="H233">
        <v>3</v>
      </c>
      <c r="I233" t="s">
        <v>322</v>
      </c>
      <c r="J233" t="s">
        <v>323</v>
      </c>
      <c r="K233" t="s">
        <v>324</v>
      </c>
      <c r="L233">
        <v>1346</v>
      </c>
      <c r="N233">
        <v>1009</v>
      </c>
      <c r="O233" t="s">
        <v>317</v>
      </c>
      <c r="P233" t="s">
        <v>317</v>
      </c>
      <c r="Q233">
        <v>1</v>
      </c>
      <c r="X233">
        <v>1.4999999999999999E-2</v>
      </c>
      <c r="Y233">
        <v>29.6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 t="s">
        <v>27</v>
      </c>
      <c r="AG233">
        <v>4.4999999999999998E-2</v>
      </c>
      <c r="AH233">
        <v>2</v>
      </c>
      <c r="AI233">
        <v>63640993</v>
      </c>
      <c r="AJ233">
        <v>233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ROW(Source!A350)</f>
        <v>350</v>
      </c>
      <c r="B234">
        <v>63640994</v>
      </c>
      <c r="C234">
        <v>63408621</v>
      </c>
      <c r="D234">
        <v>63430913</v>
      </c>
      <c r="E234">
        <v>1</v>
      </c>
      <c r="F234">
        <v>1</v>
      </c>
      <c r="G234">
        <v>16536011</v>
      </c>
      <c r="H234">
        <v>3</v>
      </c>
      <c r="I234" t="s">
        <v>332</v>
      </c>
      <c r="J234" t="s">
        <v>333</v>
      </c>
      <c r="K234" t="s">
        <v>334</v>
      </c>
      <c r="L234">
        <v>1327</v>
      </c>
      <c r="N234">
        <v>1005</v>
      </c>
      <c r="O234" t="s">
        <v>321</v>
      </c>
      <c r="P234" t="s">
        <v>321</v>
      </c>
      <c r="Q234">
        <v>1</v>
      </c>
      <c r="X234">
        <v>0.01</v>
      </c>
      <c r="Y234">
        <v>215.37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 t="s">
        <v>27</v>
      </c>
      <c r="AG234">
        <v>0.03</v>
      </c>
      <c r="AH234">
        <v>2</v>
      </c>
      <c r="AI234">
        <v>63640994</v>
      </c>
      <c r="AJ234">
        <v>234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ROW(Source!A350)</f>
        <v>350</v>
      </c>
      <c r="B235">
        <v>63640996</v>
      </c>
      <c r="C235">
        <v>63408621</v>
      </c>
      <c r="D235">
        <v>63426523</v>
      </c>
      <c r="E235">
        <v>16536011</v>
      </c>
      <c r="F235">
        <v>1</v>
      </c>
      <c r="G235">
        <v>16536011</v>
      </c>
      <c r="H235">
        <v>3</v>
      </c>
      <c r="I235" t="s">
        <v>335</v>
      </c>
      <c r="J235" t="s">
        <v>3</v>
      </c>
      <c r="K235" t="s">
        <v>336</v>
      </c>
      <c r="L235">
        <v>1346</v>
      </c>
      <c r="N235">
        <v>1009</v>
      </c>
      <c r="O235" t="s">
        <v>317</v>
      </c>
      <c r="P235" t="s">
        <v>317</v>
      </c>
      <c r="Q235">
        <v>1</v>
      </c>
      <c r="X235">
        <v>3.7999999999999999E-2</v>
      </c>
      <c r="Y235">
        <v>78.280069999999995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 t="s">
        <v>27</v>
      </c>
      <c r="AG235">
        <v>0.11399999999999999</v>
      </c>
      <c r="AH235">
        <v>2</v>
      </c>
      <c r="AI235">
        <v>63640996</v>
      </c>
      <c r="AJ235">
        <v>235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ROW(Source!A350)</f>
        <v>350</v>
      </c>
      <c r="B236">
        <v>63640995</v>
      </c>
      <c r="C236">
        <v>63408621</v>
      </c>
      <c r="D236">
        <v>63429059</v>
      </c>
      <c r="E236">
        <v>1</v>
      </c>
      <c r="F236">
        <v>1</v>
      </c>
      <c r="G236">
        <v>16536011</v>
      </c>
      <c r="H236">
        <v>3</v>
      </c>
      <c r="I236" t="s">
        <v>337</v>
      </c>
      <c r="J236" t="s">
        <v>338</v>
      </c>
      <c r="K236" t="s">
        <v>339</v>
      </c>
      <c r="L236">
        <v>1346</v>
      </c>
      <c r="N236">
        <v>1009</v>
      </c>
      <c r="O236" t="s">
        <v>317</v>
      </c>
      <c r="P236" t="s">
        <v>317</v>
      </c>
      <c r="Q236">
        <v>1</v>
      </c>
      <c r="X236">
        <v>1.2999999999999999E-2</v>
      </c>
      <c r="Y236">
        <v>118.96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 t="s">
        <v>27</v>
      </c>
      <c r="AG236">
        <v>3.9E-2</v>
      </c>
      <c r="AH236">
        <v>2</v>
      </c>
      <c r="AI236">
        <v>63640995</v>
      </c>
      <c r="AJ236">
        <v>236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ROW(Source!A351)</f>
        <v>351</v>
      </c>
      <c r="B237">
        <v>63640997</v>
      </c>
      <c r="C237">
        <v>63408622</v>
      </c>
      <c r="D237">
        <v>63426486</v>
      </c>
      <c r="E237">
        <v>16536011</v>
      </c>
      <c r="F237">
        <v>1</v>
      </c>
      <c r="G237">
        <v>16536011</v>
      </c>
      <c r="H237">
        <v>1</v>
      </c>
      <c r="I237" t="s">
        <v>311</v>
      </c>
      <c r="J237" t="s">
        <v>3</v>
      </c>
      <c r="K237" t="s">
        <v>312</v>
      </c>
      <c r="L237">
        <v>1191</v>
      </c>
      <c r="N237">
        <v>1013</v>
      </c>
      <c r="O237" t="s">
        <v>313</v>
      </c>
      <c r="P237" t="s">
        <v>313</v>
      </c>
      <c r="Q237">
        <v>1</v>
      </c>
      <c r="X237">
        <v>0.43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1</v>
      </c>
      <c r="AF237" t="s">
        <v>27</v>
      </c>
      <c r="AG237">
        <v>1.29</v>
      </c>
      <c r="AH237">
        <v>2</v>
      </c>
      <c r="AI237">
        <v>63640997</v>
      </c>
      <c r="AJ237">
        <v>237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ROW(Source!A351)</f>
        <v>351</v>
      </c>
      <c r="B238">
        <v>63640998</v>
      </c>
      <c r="C238">
        <v>63408622</v>
      </c>
      <c r="D238">
        <v>63428422</v>
      </c>
      <c r="E238">
        <v>1</v>
      </c>
      <c r="F238">
        <v>1</v>
      </c>
      <c r="G238">
        <v>16536011</v>
      </c>
      <c r="H238">
        <v>2</v>
      </c>
      <c r="I238" t="s">
        <v>325</v>
      </c>
      <c r="J238" t="s">
        <v>326</v>
      </c>
      <c r="K238" t="s">
        <v>327</v>
      </c>
      <c r="L238">
        <v>1368</v>
      </c>
      <c r="N238">
        <v>1011</v>
      </c>
      <c r="O238" t="s">
        <v>328</v>
      </c>
      <c r="P238" t="s">
        <v>328</v>
      </c>
      <c r="Q238">
        <v>1</v>
      </c>
      <c r="X238">
        <v>0.13</v>
      </c>
      <c r="Y238">
        <v>0</v>
      </c>
      <c r="Z238">
        <v>1378.32</v>
      </c>
      <c r="AA238">
        <v>830.66</v>
      </c>
      <c r="AB238">
        <v>0</v>
      </c>
      <c r="AC238">
        <v>0</v>
      </c>
      <c r="AD238">
        <v>1</v>
      </c>
      <c r="AE238">
        <v>0</v>
      </c>
      <c r="AF238" t="s">
        <v>27</v>
      </c>
      <c r="AG238">
        <v>0.39</v>
      </c>
      <c r="AH238">
        <v>2</v>
      </c>
      <c r="AI238">
        <v>63640998</v>
      </c>
      <c r="AJ238">
        <v>238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ROW(Source!A351)</f>
        <v>351</v>
      </c>
      <c r="B239">
        <v>63640999</v>
      </c>
      <c r="C239">
        <v>63408622</v>
      </c>
      <c r="D239">
        <v>63430305</v>
      </c>
      <c r="E239">
        <v>1</v>
      </c>
      <c r="F239">
        <v>1</v>
      </c>
      <c r="G239">
        <v>16536011</v>
      </c>
      <c r="H239">
        <v>3</v>
      </c>
      <c r="I239" t="s">
        <v>329</v>
      </c>
      <c r="J239" t="s">
        <v>330</v>
      </c>
      <c r="K239" t="s">
        <v>331</v>
      </c>
      <c r="L239">
        <v>1346</v>
      </c>
      <c r="N239">
        <v>1009</v>
      </c>
      <c r="O239" t="s">
        <v>317</v>
      </c>
      <c r="P239" t="s">
        <v>317</v>
      </c>
      <c r="Q239">
        <v>1</v>
      </c>
      <c r="X239">
        <v>5.0000000000000001E-4</v>
      </c>
      <c r="Y239">
        <v>558.53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0</v>
      </c>
      <c r="AF239" t="s">
        <v>27</v>
      </c>
      <c r="AG239">
        <v>1.5E-3</v>
      </c>
      <c r="AH239">
        <v>2</v>
      </c>
      <c r="AI239">
        <v>63640999</v>
      </c>
      <c r="AJ239">
        <v>239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ROW(Source!A351)</f>
        <v>351</v>
      </c>
      <c r="B240">
        <v>63641000</v>
      </c>
      <c r="C240">
        <v>63408622</v>
      </c>
      <c r="D240">
        <v>63430350</v>
      </c>
      <c r="E240">
        <v>1</v>
      </c>
      <c r="F240">
        <v>1</v>
      </c>
      <c r="G240">
        <v>16536011</v>
      </c>
      <c r="H240">
        <v>3</v>
      </c>
      <c r="I240" t="s">
        <v>318</v>
      </c>
      <c r="J240" t="s">
        <v>319</v>
      </c>
      <c r="K240" t="s">
        <v>320</v>
      </c>
      <c r="L240">
        <v>1327</v>
      </c>
      <c r="N240">
        <v>1005</v>
      </c>
      <c r="O240" t="s">
        <v>321</v>
      </c>
      <c r="P240" t="s">
        <v>321</v>
      </c>
      <c r="Q240">
        <v>1</v>
      </c>
      <c r="X240">
        <v>0.05</v>
      </c>
      <c r="Y240">
        <v>41.89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 t="s">
        <v>27</v>
      </c>
      <c r="AG240">
        <v>0.15000000000000002</v>
      </c>
      <c r="AH240">
        <v>2</v>
      </c>
      <c r="AI240">
        <v>63641000</v>
      </c>
      <c r="AJ240">
        <v>240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ROW(Source!A351)</f>
        <v>351</v>
      </c>
      <c r="B241">
        <v>63641001</v>
      </c>
      <c r="C241">
        <v>63408622</v>
      </c>
      <c r="D241">
        <v>63430355</v>
      </c>
      <c r="E241">
        <v>1</v>
      </c>
      <c r="F241">
        <v>1</v>
      </c>
      <c r="G241">
        <v>16536011</v>
      </c>
      <c r="H241">
        <v>3</v>
      </c>
      <c r="I241" t="s">
        <v>322</v>
      </c>
      <c r="J241" t="s">
        <v>323</v>
      </c>
      <c r="K241" t="s">
        <v>324</v>
      </c>
      <c r="L241">
        <v>1346</v>
      </c>
      <c r="N241">
        <v>1009</v>
      </c>
      <c r="O241" t="s">
        <v>317</v>
      </c>
      <c r="P241" t="s">
        <v>317</v>
      </c>
      <c r="Q241">
        <v>1</v>
      </c>
      <c r="X241">
        <v>0.05</v>
      </c>
      <c r="Y241">
        <v>29.6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 t="s">
        <v>27</v>
      </c>
      <c r="AG241">
        <v>0.15000000000000002</v>
      </c>
      <c r="AH241">
        <v>2</v>
      </c>
      <c r="AI241">
        <v>63641001</v>
      </c>
      <c r="AJ241">
        <v>241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ROW(Source!A351)</f>
        <v>351</v>
      </c>
      <c r="B242">
        <v>63641002</v>
      </c>
      <c r="C242">
        <v>63408622</v>
      </c>
      <c r="D242">
        <v>63430476</v>
      </c>
      <c r="E242">
        <v>1</v>
      </c>
      <c r="F242">
        <v>1</v>
      </c>
      <c r="G242">
        <v>16536011</v>
      </c>
      <c r="H242">
        <v>3</v>
      </c>
      <c r="I242" t="s">
        <v>385</v>
      </c>
      <c r="J242" t="s">
        <v>386</v>
      </c>
      <c r="K242" t="s">
        <v>387</v>
      </c>
      <c r="L242">
        <v>1346</v>
      </c>
      <c r="N242">
        <v>1009</v>
      </c>
      <c r="O242" t="s">
        <v>317</v>
      </c>
      <c r="P242" t="s">
        <v>317</v>
      </c>
      <c r="Q242">
        <v>1</v>
      </c>
      <c r="X242">
        <v>5.4999999999999997E-3</v>
      </c>
      <c r="Y242">
        <v>39.94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0</v>
      </c>
      <c r="AF242" t="s">
        <v>27</v>
      </c>
      <c r="AG242">
        <v>1.6500000000000001E-2</v>
      </c>
      <c r="AH242">
        <v>2</v>
      </c>
      <c r="AI242">
        <v>63641002</v>
      </c>
      <c r="AJ242">
        <v>242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ROW(Source!A351)</f>
        <v>351</v>
      </c>
      <c r="B243">
        <v>63641003</v>
      </c>
      <c r="C243">
        <v>63408622</v>
      </c>
      <c r="D243">
        <v>63430913</v>
      </c>
      <c r="E243">
        <v>1</v>
      </c>
      <c r="F243">
        <v>1</v>
      </c>
      <c r="G243">
        <v>16536011</v>
      </c>
      <c r="H243">
        <v>3</v>
      </c>
      <c r="I243" t="s">
        <v>332</v>
      </c>
      <c r="J243" t="s">
        <v>333</v>
      </c>
      <c r="K243" t="s">
        <v>334</v>
      </c>
      <c r="L243">
        <v>1327</v>
      </c>
      <c r="N243">
        <v>1005</v>
      </c>
      <c r="O243" t="s">
        <v>321</v>
      </c>
      <c r="P243" t="s">
        <v>321</v>
      </c>
      <c r="Q243">
        <v>1</v>
      </c>
      <c r="X243">
        <v>0.01</v>
      </c>
      <c r="Y243">
        <v>215.37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 t="s">
        <v>27</v>
      </c>
      <c r="AG243">
        <v>0.03</v>
      </c>
      <c r="AH243">
        <v>2</v>
      </c>
      <c r="AI243">
        <v>63641003</v>
      </c>
      <c r="AJ243">
        <v>243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ROW(Source!A351)</f>
        <v>351</v>
      </c>
      <c r="B244">
        <v>63641004</v>
      </c>
      <c r="C244">
        <v>63408622</v>
      </c>
      <c r="D244">
        <v>63429059</v>
      </c>
      <c r="E244">
        <v>1</v>
      </c>
      <c r="F244">
        <v>1</v>
      </c>
      <c r="G244">
        <v>16536011</v>
      </c>
      <c r="H244">
        <v>3</v>
      </c>
      <c r="I244" t="s">
        <v>337</v>
      </c>
      <c r="J244" t="s">
        <v>338</v>
      </c>
      <c r="K244" t="s">
        <v>339</v>
      </c>
      <c r="L244">
        <v>1346</v>
      </c>
      <c r="N244">
        <v>1009</v>
      </c>
      <c r="O244" t="s">
        <v>317</v>
      </c>
      <c r="P244" t="s">
        <v>317</v>
      </c>
      <c r="Q244">
        <v>1</v>
      </c>
      <c r="X244">
        <v>5.0000000000000001E-4</v>
      </c>
      <c r="Y244">
        <v>118.96</v>
      </c>
      <c r="Z244">
        <v>0</v>
      </c>
      <c r="AA244">
        <v>0</v>
      </c>
      <c r="AB244">
        <v>0</v>
      </c>
      <c r="AC244">
        <v>0</v>
      </c>
      <c r="AD244">
        <v>1</v>
      </c>
      <c r="AE244">
        <v>0</v>
      </c>
      <c r="AF244" t="s">
        <v>27</v>
      </c>
      <c r="AG244">
        <v>1.5E-3</v>
      </c>
      <c r="AH244">
        <v>2</v>
      </c>
      <c r="AI244">
        <v>63641004</v>
      </c>
      <c r="AJ244">
        <v>244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ROW(Source!A352)</f>
        <v>352</v>
      </c>
      <c r="B245">
        <v>63641005</v>
      </c>
      <c r="C245">
        <v>63408623</v>
      </c>
      <c r="D245">
        <v>63426486</v>
      </c>
      <c r="E245">
        <v>16536011</v>
      </c>
      <c r="F245">
        <v>1</v>
      </c>
      <c r="G245">
        <v>16536011</v>
      </c>
      <c r="H245">
        <v>1</v>
      </c>
      <c r="I245" t="s">
        <v>311</v>
      </c>
      <c r="J245" t="s">
        <v>3</v>
      </c>
      <c r="K245" t="s">
        <v>312</v>
      </c>
      <c r="L245">
        <v>1191</v>
      </c>
      <c r="N245">
        <v>1013</v>
      </c>
      <c r="O245" t="s">
        <v>313</v>
      </c>
      <c r="P245" t="s">
        <v>313</v>
      </c>
      <c r="Q245">
        <v>1</v>
      </c>
      <c r="X245">
        <v>0.16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1</v>
      </c>
      <c r="AF245" t="s">
        <v>39</v>
      </c>
      <c r="AG245">
        <v>0.08</v>
      </c>
      <c r="AH245">
        <v>2</v>
      </c>
      <c r="AI245">
        <v>63641005</v>
      </c>
      <c r="AJ245">
        <v>245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ROW(Source!A352)</f>
        <v>352</v>
      </c>
      <c r="B246">
        <v>63641006</v>
      </c>
      <c r="C246">
        <v>63408623</v>
      </c>
      <c r="D246">
        <v>63430355</v>
      </c>
      <c r="E246">
        <v>1</v>
      </c>
      <c r="F246">
        <v>1</v>
      </c>
      <c r="G246">
        <v>16536011</v>
      </c>
      <c r="H246">
        <v>3</v>
      </c>
      <c r="I246" t="s">
        <v>322</v>
      </c>
      <c r="J246" t="s">
        <v>323</v>
      </c>
      <c r="K246" t="s">
        <v>324</v>
      </c>
      <c r="L246">
        <v>1346</v>
      </c>
      <c r="N246">
        <v>1009</v>
      </c>
      <c r="O246" t="s">
        <v>317</v>
      </c>
      <c r="P246" t="s">
        <v>317</v>
      </c>
      <c r="Q246">
        <v>1</v>
      </c>
      <c r="X246">
        <v>2E-3</v>
      </c>
      <c r="Y246">
        <v>29.6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0</v>
      </c>
      <c r="AF246" t="s">
        <v>39</v>
      </c>
      <c r="AG246">
        <v>1E-3</v>
      </c>
      <c r="AH246">
        <v>2</v>
      </c>
      <c r="AI246">
        <v>63641006</v>
      </c>
      <c r="AJ246">
        <v>246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ROW(Source!A353)</f>
        <v>353</v>
      </c>
      <c r="B247">
        <v>63641007</v>
      </c>
      <c r="C247">
        <v>63408624</v>
      </c>
      <c r="D247">
        <v>63426486</v>
      </c>
      <c r="E247">
        <v>16536011</v>
      </c>
      <c r="F247">
        <v>1</v>
      </c>
      <c r="G247">
        <v>16536011</v>
      </c>
      <c r="H247">
        <v>1</v>
      </c>
      <c r="I247" t="s">
        <v>311</v>
      </c>
      <c r="J247" t="s">
        <v>3</v>
      </c>
      <c r="K247" t="s">
        <v>312</v>
      </c>
      <c r="L247">
        <v>1191</v>
      </c>
      <c r="N247">
        <v>1013</v>
      </c>
      <c r="O247" t="s">
        <v>313</v>
      </c>
      <c r="P247" t="s">
        <v>313</v>
      </c>
      <c r="Q247">
        <v>1</v>
      </c>
      <c r="X247">
        <v>0.72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1</v>
      </c>
      <c r="AF247" t="s">
        <v>27</v>
      </c>
      <c r="AG247">
        <v>2.16</v>
      </c>
      <c r="AH247">
        <v>2</v>
      </c>
      <c r="AI247">
        <v>63641007</v>
      </c>
      <c r="AJ247">
        <v>247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ROW(Source!A353)</f>
        <v>353</v>
      </c>
      <c r="B248">
        <v>63641008</v>
      </c>
      <c r="C248">
        <v>63408624</v>
      </c>
      <c r="D248">
        <v>63430306</v>
      </c>
      <c r="E248">
        <v>1</v>
      </c>
      <c r="F248">
        <v>1</v>
      </c>
      <c r="G248">
        <v>16536011</v>
      </c>
      <c r="H248">
        <v>3</v>
      </c>
      <c r="I248" t="s">
        <v>314</v>
      </c>
      <c r="J248" t="s">
        <v>315</v>
      </c>
      <c r="K248" t="s">
        <v>316</v>
      </c>
      <c r="L248">
        <v>1346</v>
      </c>
      <c r="N248">
        <v>1009</v>
      </c>
      <c r="O248" t="s">
        <v>317</v>
      </c>
      <c r="P248" t="s">
        <v>317</v>
      </c>
      <c r="Q248">
        <v>1</v>
      </c>
      <c r="X248">
        <v>5.0000000000000001E-4</v>
      </c>
      <c r="Y248">
        <v>547.51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 t="s">
        <v>27</v>
      </c>
      <c r="AG248">
        <v>1.5E-3</v>
      </c>
      <c r="AH248">
        <v>2</v>
      </c>
      <c r="AI248">
        <v>63641008</v>
      </c>
      <c r="AJ248">
        <v>248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ROW(Source!A353)</f>
        <v>353</v>
      </c>
      <c r="B249">
        <v>63641009</v>
      </c>
      <c r="C249">
        <v>63408624</v>
      </c>
      <c r="D249">
        <v>63430350</v>
      </c>
      <c r="E249">
        <v>1</v>
      </c>
      <c r="F249">
        <v>1</v>
      </c>
      <c r="G249">
        <v>16536011</v>
      </c>
      <c r="H249">
        <v>3</v>
      </c>
      <c r="I249" t="s">
        <v>318</v>
      </c>
      <c r="J249" t="s">
        <v>319</v>
      </c>
      <c r="K249" t="s">
        <v>320</v>
      </c>
      <c r="L249">
        <v>1327</v>
      </c>
      <c r="N249">
        <v>1005</v>
      </c>
      <c r="O249" t="s">
        <v>321</v>
      </c>
      <c r="P249" t="s">
        <v>321</v>
      </c>
      <c r="Q249">
        <v>1</v>
      </c>
      <c r="X249">
        <v>0.05</v>
      </c>
      <c r="Y249">
        <v>41.89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27</v>
      </c>
      <c r="AG249">
        <v>0.15000000000000002</v>
      </c>
      <c r="AH249">
        <v>2</v>
      </c>
      <c r="AI249">
        <v>63641009</v>
      </c>
      <c r="AJ249">
        <v>249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ROW(Source!A353)</f>
        <v>353</v>
      </c>
      <c r="B250">
        <v>63641010</v>
      </c>
      <c r="C250">
        <v>63408624</v>
      </c>
      <c r="D250">
        <v>63430355</v>
      </c>
      <c r="E250">
        <v>1</v>
      </c>
      <c r="F250">
        <v>1</v>
      </c>
      <c r="G250">
        <v>16536011</v>
      </c>
      <c r="H250">
        <v>3</v>
      </c>
      <c r="I250" t="s">
        <v>322</v>
      </c>
      <c r="J250" t="s">
        <v>323</v>
      </c>
      <c r="K250" t="s">
        <v>324</v>
      </c>
      <c r="L250">
        <v>1346</v>
      </c>
      <c r="N250">
        <v>1009</v>
      </c>
      <c r="O250" t="s">
        <v>317</v>
      </c>
      <c r="P250" t="s">
        <v>317</v>
      </c>
      <c r="Q250">
        <v>1</v>
      </c>
      <c r="X250">
        <v>0.05</v>
      </c>
      <c r="Y250">
        <v>29.6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 t="s">
        <v>27</v>
      </c>
      <c r="AG250">
        <v>0.15000000000000002</v>
      </c>
      <c r="AH250">
        <v>2</v>
      </c>
      <c r="AI250">
        <v>63641010</v>
      </c>
      <c r="AJ250">
        <v>250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30362</v>
      </c>
      <c r="M1">
        <v>10</v>
      </c>
      <c r="N1">
        <v>12</v>
      </c>
      <c r="O1">
        <v>1</v>
      </c>
      <c r="P1">
        <v>0</v>
      </c>
      <c r="Q1">
        <v>0</v>
      </c>
    </row>
    <row r="12" spans="1:103" x14ac:dyDescent="0.2">
      <c r="F12" t="str">
        <f>Source!F12</f>
        <v>01 РАМТ ТО АПС</v>
      </c>
      <c r="G12" t="str">
        <f>Source!G12</f>
        <v>Техническое обслуживание систем безопасности РАМТ.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СН-2012 по гл. 1-5,7</vt:lpstr>
      <vt:lpstr>Ведомость объемов работ</vt:lpstr>
      <vt:lpstr>Source</vt:lpstr>
      <vt:lpstr>SourceObSm</vt:lpstr>
      <vt:lpstr>SmtRes</vt:lpstr>
      <vt:lpstr>EtalonRes</vt:lpstr>
      <vt:lpstr>SrcPoprs</vt:lpstr>
      <vt:lpstr>SrcKA</vt:lpstr>
      <vt:lpstr>'Ведомость объемов работ'!Заголовки_для_печати</vt:lpstr>
      <vt:lpstr>'Смета СН-2012 по гл. 1-5,7'!Заголовки_для_печати</vt:lpstr>
      <vt:lpstr>'Ведомость объемов работ'!Область_печати</vt:lpstr>
      <vt:lpstr>'Смета СН-2012 по гл. 1-5,7'!Область_печати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Денисов</dc:creator>
  <cp:lastModifiedBy>Дрозденко Елена</cp:lastModifiedBy>
  <dcterms:created xsi:type="dcterms:W3CDTF">2026-07-10T10:02:03Z</dcterms:created>
  <dcterms:modified xsi:type="dcterms:W3CDTF">2026-07-31T13:44:22Z</dcterms:modified>
</cp:coreProperties>
</file>