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3. РЕЕСТР ГК\0. БЕРЕЗКА\Катера 3 ед\"/>
    </mc:Choice>
  </mc:AlternateContent>
  <bookViews>
    <workbookView xWindow="-120" yWindow="-120" windowWidth="29040" windowHeight="15840"/>
  </bookViews>
  <sheets>
    <sheet name="Расчет" sheetId="1" r:id="rId1"/>
  </sheets>
  <calcPr calcId="162913" iterateDelta="1E-4"/>
</workbook>
</file>

<file path=xl/calcChain.xml><?xml version="1.0" encoding="utf-8"?>
<calcChain xmlns="http://schemas.openxmlformats.org/spreadsheetml/2006/main">
  <c r="J68" i="1" l="1"/>
  <c r="K68" i="1"/>
  <c r="L68" i="1" s="1"/>
  <c r="M68" i="1"/>
  <c r="N68" i="1" s="1"/>
  <c r="O68" i="1" s="1"/>
  <c r="P68" i="1" s="1"/>
  <c r="J69" i="1"/>
  <c r="K69" i="1"/>
  <c r="M69" i="1"/>
  <c r="N69" i="1" s="1"/>
  <c r="O69" i="1" s="1"/>
  <c r="P69" i="1" s="1"/>
  <c r="J70" i="1"/>
  <c r="K70" i="1"/>
  <c r="L70" i="1"/>
  <c r="M70" i="1"/>
  <c r="N70" i="1" s="1"/>
  <c r="O70" i="1" s="1"/>
  <c r="P70" i="1" s="1"/>
  <c r="J71" i="1"/>
  <c r="K71" i="1"/>
  <c r="L71" i="1" s="1"/>
  <c r="M71" i="1"/>
  <c r="N71" i="1" s="1"/>
  <c r="O71" i="1" s="1"/>
  <c r="P71" i="1" s="1"/>
  <c r="J72" i="1"/>
  <c r="L72" i="1" s="1"/>
  <c r="K72" i="1"/>
  <c r="M72" i="1"/>
  <c r="N72" i="1" s="1"/>
  <c r="O72" i="1" s="1"/>
  <c r="P72" i="1" s="1"/>
  <c r="J73" i="1"/>
  <c r="L73" i="1" s="1"/>
  <c r="K73" i="1"/>
  <c r="M73" i="1"/>
  <c r="N73" i="1" s="1"/>
  <c r="O73" i="1" s="1"/>
  <c r="P73" i="1" s="1"/>
  <c r="J74" i="1"/>
  <c r="K74" i="1"/>
  <c r="M74" i="1"/>
  <c r="N74" i="1"/>
  <c r="O74" i="1"/>
  <c r="P74" i="1" s="1"/>
  <c r="J75" i="1"/>
  <c r="K75" i="1"/>
  <c r="M75" i="1"/>
  <c r="N75" i="1" s="1"/>
  <c r="O75" i="1" s="1"/>
  <c r="P75" i="1" s="1"/>
  <c r="J76" i="1"/>
  <c r="K76" i="1"/>
  <c r="M76" i="1"/>
  <c r="N76" i="1"/>
  <c r="O76" i="1"/>
  <c r="P76" i="1" s="1"/>
  <c r="M67" i="1"/>
  <c r="N67" i="1" s="1"/>
  <c r="O67" i="1" s="1"/>
  <c r="P67" i="1" s="1"/>
  <c r="K67" i="1"/>
  <c r="J67" i="1"/>
  <c r="M64" i="1"/>
  <c r="N64" i="1" s="1"/>
  <c r="O64" i="1" s="1"/>
  <c r="P64" i="1" s="1"/>
  <c r="P65" i="1" s="1"/>
  <c r="K64" i="1"/>
  <c r="J64" i="1"/>
  <c r="J50" i="1"/>
  <c r="K50" i="1"/>
  <c r="L50" i="1" s="1"/>
  <c r="M50" i="1"/>
  <c r="N50" i="1" s="1"/>
  <c r="O50" i="1" s="1"/>
  <c r="P50" i="1" s="1"/>
  <c r="J51" i="1"/>
  <c r="K51" i="1"/>
  <c r="M51" i="1"/>
  <c r="N51" i="1" s="1"/>
  <c r="O51" i="1" s="1"/>
  <c r="P51" i="1" s="1"/>
  <c r="J52" i="1"/>
  <c r="K52" i="1"/>
  <c r="L52" i="1" s="1"/>
  <c r="M52" i="1"/>
  <c r="N52" i="1" s="1"/>
  <c r="O52" i="1" s="1"/>
  <c r="P52" i="1" s="1"/>
  <c r="J53" i="1"/>
  <c r="K53" i="1"/>
  <c r="M53" i="1"/>
  <c r="N53" i="1"/>
  <c r="O53" i="1" s="1"/>
  <c r="P53" i="1" s="1"/>
  <c r="J54" i="1"/>
  <c r="K54" i="1"/>
  <c r="L54" i="1" s="1"/>
  <c r="M54" i="1"/>
  <c r="N54" i="1" s="1"/>
  <c r="O54" i="1" s="1"/>
  <c r="P54" i="1" s="1"/>
  <c r="J55" i="1"/>
  <c r="L55" i="1" s="1"/>
  <c r="K55" i="1"/>
  <c r="M55" i="1"/>
  <c r="N55" i="1"/>
  <c r="O55" i="1" s="1"/>
  <c r="P55" i="1" s="1"/>
  <c r="J56" i="1"/>
  <c r="K56" i="1"/>
  <c r="M56" i="1"/>
  <c r="N56" i="1" s="1"/>
  <c r="O56" i="1" s="1"/>
  <c r="P56" i="1" s="1"/>
  <c r="J57" i="1"/>
  <c r="K57" i="1"/>
  <c r="L57" i="1" s="1"/>
  <c r="M57" i="1"/>
  <c r="N57" i="1" s="1"/>
  <c r="O57" i="1" s="1"/>
  <c r="P57" i="1" s="1"/>
  <c r="J58" i="1"/>
  <c r="K58" i="1"/>
  <c r="L58" i="1" s="1"/>
  <c r="M58" i="1"/>
  <c r="N58" i="1" s="1"/>
  <c r="O58" i="1" s="1"/>
  <c r="P58" i="1" s="1"/>
  <c r="J59" i="1"/>
  <c r="K59" i="1"/>
  <c r="M59" i="1"/>
  <c r="N59" i="1" s="1"/>
  <c r="O59" i="1" s="1"/>
  <c r="P59" i="1" s="1"/>
  <c r="M49" i="1"/>
  <c r="N49" i="1" s="1"/>
  <c r="O49" i="1" s="1"/>
  <c r="P49" i="1" s="1"/>
  <c r="K49" i="1"/>
  <c r="J49" i="1"/>
  <c r="M46" i="1"/>
  <c r="N46" i="1" s="1"/>
  <c r="O46" i="1" s="1"/>
  <c r="P46" i="1" s="1"/>
  <c r="P47" i="1" s="1"/>
  <c r="K46" i="1"/>
  <c r="J46" i="1"/>
  <c r="J35" i="1"/>
  <c r="K35" i="1"/>
  <c r="M35" i="1"/>
  <c r="N35" i="1" s="1"/>
  <c r="O35" i="1" s="1"/>
  <c r="P35" i="1" s="1"/>
  <c r="J36" i="1"/>
  <c r="K36" i="1"/>
  <c r="M36" i="1"/>
  <c r="N36" i="1" s="1"/>
  <c r="O36" i="1" s="1"/>
  <c r="P36" i="1" s="1"/>
  <c r="J37" i="1"/>
  <c r="K37" i="1"/>
  <c r="L37" i="1" s="1"/>
  <c r="M37" i="1"/>
  <c r="N37" i="1" s="1"/>
  <c r="O37" i="1" s="1"/>
  <c r="P37" i="1" s="1"/>
  <c r="J38" i="1"/>
  <c r="K38" i="1"/>
  <c r="M38" i="1"/>
  <c r="N38" i="1" s="1"/>
  <c r="O38" i="1" s="1"/>
  <c r="J39" i="1"/>
  <c r="K39" i="1"/>
  <c r="L39" i="1" s="1"/>
  <c r="M39" i="1"/>
  <c r="N39" i="1" s="1"/>
  <c r="O39" i="1" s="1"/>
  <c r="P39" i="1" s="1"/>
  <c r="J40" i="1"/>
  <c r="K40" i="1"/>
  <c r="L40" i="1" s="1"/>
  <c r="M40" i="1"/>
  <c r="N40" i="1" s="1"/>
  <c r="O40" i="1" s="1"/>
  <c r="P40" i="1" s="1"/>
  <c r="J41" i="1"/>
  <c r="K41" i="1"/>
  <c r="L41" i="1" s="1"/>
  <c r="M41" i="1"/>
  <c r="N41" i="1" s="1"/>
  <c r="O41" i="1" s="1"/>
  <c r="P41" i="1" s="1"/>
  <c r="J12" i="1"/>
  <c r="J13" i="1"/>
  <c r="K13" i="1"/>
  <c r="M13" i="1"/>
  <c r="N13" i="1" s="1"/>
  <c r="O13" i="1" s="1"/>
  <c r="P13" i="1" s="1"/>
  <c r="J14" i="1"/>
  <c r="K14" i="1"/>
  <c r="M14" i="1"/>
  <c r="N14" i="1" s="1"/>
  <c r="O14" i="1" s="1"/>
  <c r="P14" i="1" s="1"/>
  <c r="L35" i="1" l="1"/>
  <c r="L36" i="1"/>
  <c r="L56" i="1"/>
  <c r="L76" i="1"/>
  <c r="L75" i="1"/>
  <c r="L74" i="1"/>
  <c r="L69" i="1"/>
  <c r="L67" i="1"/>
  <c r="L51" i="1"/>
  <c r="P60" i="1"/>
  <c r="P61" i="1" s="1"/>
  <c r="L49" i="1"/>
  <c r="P77" i="1"/>
  <c r="P78" i="1" s="1"/>
  <c r="L59" i="1"/>
  <c r="L14" i="1"/>
  <c r="L53" i="1"/>
  <c r="L64" i="1"/>
  <c r="L46" i="1"/>
  <c r="L38" i="1"/>
  <c r="L13" i="1"/>
  <c r="J31" i="1"/>
  <c r="K31" i="1"/>
  <c r="L31" i="1" s="1"/>
  <c r="M31" i="1"/>
  <c r="N31" i="1" s="1"/>
  <c r="O31" i="1" s="1"/>
  <c r="P31" i="1" s="1"/>
  <c r="J32" i="1"/>
  <c r="K32" i="1"/>
  <c r="M32" i="1"/>
  <c r="N32" i="1" s="1"/>
  <c r="O32" i="1" s="1"/>
  <c r="P32" i="1" s="1"/>
  <c r="J33" i="1"/>
  <c r="K33" i="1"/>
  <c r="L33" i="1" s="1"/>
  <c r="M33" i="1"/>
  <c r="N33" i="1" s="1"/>
  <c r="O33" i="1" s="1"/>
  <c r="P33" i="1" s="1"/>
  <c r="J34" i="1"/>
  <c r="K34" i="1"/>
  <c r="M34" i="1"/>
  <c r="N34" i="1" s="1"/>
  <c r="O34" i="1" s="1"/>
  <c r="P34" i="1" s="1"/>
  <c r="J19" i="1"/>
  <c r="K19" i="1"/>
  <c r="L19" i="1" s="1"/>
  <c r="M19" i="1"/>
  <c r="N19" i="1" s="1"/>
  <c r="O19" i="1" s="1"/>
  <c r="P19" i="1" s="1"/>
  <c r="J20" i="1"/>
  <c r="K20" i="1"/>
  <c r="M20" i="1"/>
  <c r="N20" i="1" s="1"/>
  <c r="O20" i="1" s="1"/>
  <c r="P20" i="1" s="1"/>
  <c r="J21" i="1"/>
  <c r="K21" i="1"/>
  <c r="M21" i="1"/>
  <c r="N21" i="1" s="1"/>
  <c r="O21" i="1" s="1"/>
  <c r="P21" i="1" s="1"/>
  <c r="J22" i="1"/>
  <c r="K22" i="1"/>
  <c r="M22" i="1"/>
  <c r="N22" i="1" s="1"/>
  <c r="O22" i="1" s="1"/>
  <c r="P22" i="1" s="1"/>
  <c r="J23" i="1"/>
  <c r="K23" i="1"/>
  <c r="M23" i="1"/>
  <c r="N23" i="1" s="1"/>
  <c r="O23" i="1" s="1"/>
  <c r="P23" i="1" s="1"/>
  <c r="J24" i="1"/>
  <c r="K24" i="1"/>
  <c r="M24" i="1"/>
  <c r="N24" i="1" s="1"/>
  <c r="O24" i="1" s="1"/>
  <c r="P24" i="1" s="1"/>
  <c r="J25" i="1"/>
  <c r="K25" i="1"/>
  <c r="M25" i="1"/>
  <c r="N25" i="1" s="1"/>
  <c r="O25" i="1" s="1"/>
  <c r="P25" i="1" s="1"/>
  <c r="J26" i="1"/>
  <c r="K26" i="1"/>
  <c r="M26" i="1"/>
  <c r="N26" i="1" s="1"/>
  <c r="O26" i="1" s="1"/>
  <c r="P26" i="1" s="1"/>
  <c r="J27" i="1"/>
  <c r="K27" i="1"/>
  <c r="M27" i="1"/>
  <c r="N27" i="1" s="1"/>
  <c r="O27" i="1" s="1"/>
  <c r="P27" i="1" s="1"/>
  <c r="L26" i="1" l="1"/>
  <c r="L34" i="1"/>
  <c r="L25" i="1"/>
  <c r="L23" i="1"/>
  <c r="L20" i="1"/>
  <c r="L32" i="1"/>
  <c r="L21" i="1"/>
  <c r="L22" i="1"/>
  <c r="L27" i="1"/>
  <c r="L24" i="1"/>
  <c r="M30" i="1" l="1"/>
  <c r="N30" i="1" s="1"/>
  <c r="O30" i="1" s="1"/>
  <c r="P30" i="1" s="1"/>
  <c r="K30" i="1"/>
  <c r="J30" i="1"/>
  <c r="M18" i="1"/>
  <c r="N18" i="1" s="1"/>
  <c r="O18" i="1" s="1"/>
  <c r="P18" i="1" s="1"/>
  <c r="K18" i="1"/>
  <c r="J18" i="1"/>
  <c r="P42" i="1" l="1"/>
  <c r="P28" i="1"/>
  <c r="L30" i="1"/>
  <c r="L18" i="1"/>
  <c r="K12" i="1"/>
  <c r="P43" i="1" l="1"/>
  <c r="L12" i="1"/>
  <c r="M12" i="1"/>
  <c r="N12" i="1" s="1"/>
  <c r="O12" i="1" s="1"/>
  <c r="P12" i="1" l="1"/>
  <c r="P15" i="1" s="1"/>
</calcChain>
</file>

<file path=xl/sharedStrings.xml><?xml version="1.0" encoding="utf-8"?>
<sst xmlns="http://schemas.openxmlformats.org/spreadsheetml/2006/main" count="163" uniqueCount="96">
  <si>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</si>
  <si>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</si>
  <si>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</si>
  <si>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</si>
  <si>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</si>
  <si>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</si>
  <si>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</si>
  <si>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</si>
  <si>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</si>
  <si>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Средняя арифметическая цена за единицу                       &lt;             &gt;</t>
  </si>
  <si>
    <t>Расчет Н(М)ЦК по формуле                         V-колличество (объем) закупаемого товара ( работы, услуги);                                                                                                                              n-колличество значений, используемых в расчете;                                                     i- номер источника ценновой информации;                              -цена единицы</t>
  </si>
  <si>
    <t xml:space="preserve">Дата подготовки обоснования начальной (максимальной) цены контракта: </t>
  </si>
  <si>
    <t>метод сопоставимых рыночных цен (анализа рынка)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</si>
  <si>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 в соответствии с ч. 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</si>
  <si>
    <t>Начальная (максимальная) цена контракта (НМЦК), руб.:</t>
  </si>
  <si>
    <t>Наименование объекта (объектов) закупки</t>
  </si>
  <si>
    <r>
      <rPr>
        <b/>
        <sz val="12"/>
        <color theme="1"/>
        <rFont val="Times New Roman"/>
        <family val="1"/>
        <charset val="204"/>
      </rPr>
      <t xml:space="preserve">Обоснование </t>
    </r>
    <r>
      <rPr>
        <sz val="12"/>
        <color theme="1"/>
        <rFont val="Times New Roman"/>
        <family val="1"/>
        <charset val="204"/>
      </rPr>
      <t xml:space="preserve">
начальной (максимальной) цены контракта (начальной цены единицы товара, работы, услуги)</t>
    </r>
  </si>
  <si>
    <t>Источник ценовой информации                            (цена за единицу, руб.)</t>
  </si>
  <si>
    <t>Наименование товара, работы, услуги</t>
  </si>
  <si>
    <t>Обоснование выбранного метода определения начальной (максимальной) цены контракта</t>
  </si>
  <si>
    <t>Используемый метод определения начальной (максимальной) цены контракта</t>
  </si>
  <si>
    <t>ОКПД 2</t>
  </si>
  <si>
    <t xml:space="preserve">Начальная (максимальная) цена контракта (НМЦК) определена методом сопоставимых рыночных цен (анализа рынка) путем суммирования начальных (максимальных) цен товаров, работ, услуг по позициям (НМЦтру), рассчитаным в соответствии с приказом Министерства экономического развития Российской Федерации от 2 октября 2013 года 
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по следующей формуле:
</t>
  </si>
  <si>
    <t xml:space="preserve">                     - средняя арифметическая цена за единицу товара, работы, услуги по позиции в денежном выражении;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</si>
  <si>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</si>
  <si>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</si>
  <si>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</si>
  <si>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</si>
  <si>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
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</si>
  <si>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В случае, если закупке будет подлежать одна позиция товаров, работ, услуг, то начальная (максимальная) цена товара, работы, услуги по позиции (НМЦтру) будет являться начальной (максимальной) ценой контракта (НМЦК).</t>
  </si>
  <si>
    <t>Обоснование Н(М)ЦК подготовил:</t>
  </si>
  <si>
    <t>отсутствует</t>
  </si>
  <si>
    <t>усл. ед.</t>
  </si>
  <si>
    <t>Перечень работ, выполняемых при оказании услуг:</t>
  </si>
  <si>
    <t>шт.</t>
  </si>
  <si>
    <t>Перечень товара (оборудования), используемого при оказании услуг:</t>
  </si>
  <si>
    <t>л</t>
  </si>
  <si>
    <t>ИТОГО:</t>
  </si>
  <si>
    <t>Главного управления МЧС России по Кпаснодарскому краю</t>
  </si>
  <si>
    <t>"____"____________________2026 г.</t>
  </si>
  <si>
    <r>
      <t xml:space="preserve">КТРУ                         </t>
    </r>
    <r>
      <rPr>
        <sz val="8"/>
        <color indexed="8"/>
        <rFont val="Times New Roman"/>
        <family val="1"/>
        <charset val="204"/>
      </rPr>
      <t xml:space="preserve"> </t>
    </r>
  </si>
  <si>
    <t xml:space="preserve">№ п/п </t>
  </si>
  <si>
    <t>Заместитель начальника управления - начальник отдела технического обеспечения</t>
  </si>
  <si>
    <t>полковник внутренней службы</t>
  </si>
  <si>
    <t>И.И. Бахарев</t>
  </si>
  <si>
    <t>33.15.10.000</t>
  </si>
  <si>
    <t>Замена моторного масла и масляного фильтра</t>
  </si>
  <si>
    <t>Замена трансмиссионного масла</t>
  </si>
  <si>
    <t>Замена топливных фильтров, прокачка топливной системы</t>
  </si>
  <si>
    <t>Замена воздушного фильтра</t>
  </si>
  <si>
    <t>Замена охлаждающей жидкости системы охлаждения</t>
  </si>
  <si>
    <t>Замена приводного ремня и ремня гидроусилителя</t>
  </si>
  <si>
    <t>Демонтаж поворотно-откидной колонки, замена транцевого подшипника</t>
  </si>
  <si>
    <t>Замена сальника кардана</t>
  </si>
  <si>
    <t>Установка колонки на катер, проверка в работе</t>
  </si>
  <si>
    <t>н/ч</t>
  </si>
  <si>
    <t>Масло моторное SAE 15W40</t>
  </si>
  <si>
    <t>Масло трансмиссионное</t>
  </si>
  <si>
    <t>Воздушный фильтр</t>
  </si>
  <si>
    <t>Фильтр топливный</t>
  </si>
  <si>
    <t>Фильтр-сепаратор топливный</t>
  </si>
  <si>
    <t>Антифриз G12</t>
  </si>
  <si>
    <t xml:space="preserve">Ремень приводной </t>
  </si>
  <si>
    <t>Ремень гидроусилителя</t>
  </si>
  <si>
    <t>Подшипник карданного подвеса</t>
  </si>
  <si>
    <t xml:space="preserve">Сальник кардана </t>
  </si>
  <si>
    <t>29.07.2026 г.</t>
  </si>
  <si>
    <t>услуги по ремонту и техническому обслуживанию катера БЛ-820, двигатель (стац.) MerCruiser QSD 4.2, 320 л/с, бортовой номер AH 01-88 RUS 23.</t>
  </si>
  <si>
    <t>услуги по ремонту и техническому обслуживанию катера ПК-500, двигатель (ПЛМ) Mercury F115, 115 л/с, № 3В244063 Идентификационный номер ВЕ1648RUS23</t>
  </si>
  <si>
    <t>услуги по ремонту и техническому обслуживанию катера Стрингер-550, двигатель (ПЛМ) YAMAHA, 100 л/с, Бортовой номер РЧС 24-84</t>
  </si>
  <si>
    <t>Катер БЛ-820, двигатель (стац.) MerCruiser QSD 4.2, 320 л/с, бортовой номер AH 01-88 RUS 23</t>
  </si>
  <si>
    <t>ВСЕГО, руб.:</t>
  </si>
  <si>
    <t>Коммерческое предложение № 1 
Вх. № 206-30735 от 28.07.2026 г. (на исх № ИВ-206-22422 от 10.07.2026 г.)</t>
  </si>
  <si>
    <t>Коммерческое предложение № 2 
Вх. № В-206-30738 от 28.07.2026 г. (на исх № ИВ-206-22419 от 10.07.2026г.)</t>
  </si>
  <si>
    <t>Коммерческое предложение № 3 
Вх. № В-206-30741 от 28.07.2026 г. (на исх № ИВ-206-22416 от 10.07.2026г.)</t>
  </si>
  <si>
    <t>Ревизия насоса забортной воды</t>
  </si>
  <si>
    <t>Масляный фильтр</t>
  </si>
  <si>
    <t xml:space="preserve">Крыльчатка </t>
  </si>
  <si>
    <t>Катер ПК-500, двигатель (ПЛМ) Mercury F115, 115 л/с, № 3В244063 Идентификационный номер ВЕ1648RUS23</t>
  </si>
  <si>
    <t>Техническое обслуживание двигателя</t>
  </si>
  <si>
    <t>Масло моторное 25W40</t>
  </si>
  <si>
    <t xml:space="preserve">Масляный фильтр </t>
  </si>
  <si>
    <t>Фильтр топливный (879885Q)</t>
  </si>
  <si>
    <t>Фильтр топливный (8M0090809)</t>
  </si>
  <si>
    <t>Зажим</t>
  </si>
  <si>
    <t xml:space="preserve">Уплотнение сливной пробки </t>
  </si>
  <si>
    <t>Свеча зажигания</t>
  </si>
  <si>
    <t>Термостат в сборе</t>
  </si>
  <si>
    <t>Ремонтный комплект водяного насоса</t>
  </si>
  <si>
    <t>Комплект анодов</t>
  </si>
  <si>
    <t xml:space="preserve">Масло трансмиссионное </t>
  </si>
  <si>
    <t>Катер Стрингер-550, двигатель (ПЛМ) YAMAHA, 100 л/с, Бортовой номер РЧС 24-84</t>
  </si>
  <si>
    <t xml:space="preserve">Фильтр топливный </t>
  </si>
  <si>
    <t>Анод (перо)</t>
  </si>
  <si>
    <t>Прокладка пробки редуктора</t>
  </si>
  <si>
    <t>Оказание услуг по ремонту и техническому обслуживанию катеров в количестве 3 единиц.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</si>
</sst>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4" fillId="0" borderId="0"/>
  </cellStyleXfs>
  <cellXfs count="9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8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0" xfId="1" applyFont="1"/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 vertical="center" wrapText="1"/>
    </xf>
    <xf numFmtId="4" fontId="23" fillId="0" borderId="2" xfId="0" applyNumberFormat="1" applyFont="1" applyBorder="1" applyAlignment="1">
      <alignment horizontal="center" vertical="center"/>
    </xf>
    <xf numFmtId="4" fontId="23" fillId="0" borderId="2" xfId="0" applyNumberFormat="1" applyFont="1" applyFill="1" applyBorder="1" applyAlignment="1">
      <alignment horizontal="center" vertical="center"/>
    </xf>
    <xf numFmtId="1" fontId="23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" fontId="6" fillId="2" borderId="0" xfId="0" applyNumberFormat="1" applyFont="1" applyFill="1" applyBorder="1" applyAlignment="1">
      <alignment vertical="center"/>
    </xf>
    <xf numFmtId="4" fontId="25" fillId="0" borderId="2" xfId="0" applyNumberFormat="1" applyFont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4" fontId="6" fillId="0" borderId="2" xfId="0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righ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20" fillId="0" borderId="2" xfId="2" applyFont="1" applyFill="1" applyBorder="1" applyAlignment="1">
      <alignment horizontal="left" vertical="center" wrapText="1"/>
    </xf>
    <xf numFmtId="0" fontId="20" fillId="0" borderId="5" xfId="2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2" xfId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13" fillId="0" borderId="0" xfId="0" applyNumberFormat="1" applyFont="1" applyFill="1" applyAlignment="1">
      <alignment horizontal="right" vertical="center"/>
    </xf>
    <xf numFmtId="0" fontId="17" fillId="0" borderId="2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 wrapText="1"/>
    </xf>
    <xf numFmtId="14" fontId="15" fillId="0" borderId="2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11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10</xdr:row>
      <xdr:rowOff>1181100</xdr:rowOff>
    </xdr:from>
    <xdr:to>
      <xdr:col>12</xdr:col>
      <xdr:colOff>228600</xdr:colOff>
      <xdr:row>10</xdr:row>
      <xdr:rowOff>1400175</xdr:rowOff>
    </xdr:to>
    <xdr:pic>
      <xdr:nvPicPr>
        <xdr:cNvPr id="2079" name="Picture 6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15275" y="24479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66675</xdr:colOff>
      <xdr:row>10</xdr:row>
      <xdr:rowOff>1276350</xdr:rowOff>
    </xdr:from>
    <xdr:to>
      <xdr:col>11</xdr:col>
      <xdr:colOff>742950</xdr:colOff>
      <xdr:row>10</xdr:row>
      <xdr:rowOff>1552575</xdr:rowOff>
    </xdr:to>
    <xdr:pic>
      <xdr:nvPicPr>
        <xdr:cNvPr id="2081" name="Picture 1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15175" y="4762500"/>
          <a:ext cx="676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10</xdr:row>
      <xdr:rowOff>1514475</xdr:rowOff>
    </xdr:from>
    <xdr:to>
      <xdr:col>13</xdr:col>
      <xdr:colOff>0</xdr:colOff>
      <xdr:row>10</xdr:row>
      <xdr:rowOff>1800225</xdr:rowOff>
    </xdr:to>
    <xdr:pic>
      <xdr:nvPicPr>
        <xdr:cNvPr id="2075" name="Picture 5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34325" y="2781300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9</xdr:col>
      <xdr:colOff>781050</xdr:colOff>
      <xdr:row>10</xdr:row>
      <xdr:rowOff>1038225</xdr:rowOff>
    </xdr:from>
    <xdr:to>
      <xdr:col>10</xdr:col>
      <xdr:colOff>723900</xdr:colOff>
      <xdr:row>10</xdr:row>
      <xdr:rowOff>1495425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382000" y="4495800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276225</xdr:colOff>
      <xdr:row>10</xdr:row>
      <xdr:rowOff>962025</xdr:rowOff>
    </xdr:from>
    <xdr:to>
      <xdr:col>9</xdr:col>
      <xdr:colOff>428625</xdr:colOff>
      <xdr:row>10</xdr:row>
      <xdr:rowOff>1143000</xdr:rowOff>
    </xdr:to>
    <xdr:pic>
      <xdr:nvPicPr>
        <xdr:cNvPr id="2078" name="Picture 6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44481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79</xdr:row>
      <xdr:rowOff>800100</xdr:rowOff>
    </xdr:from>
    <xdr:to>
      <xdr:col>1</xdr:col>
      <xdr:colOff>1428750</xdr:colOff>
      <xdr:row>79</xdr:row>
      <xdr:rowOff>1181100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964275"/>
          <a:ext cx="1866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81</xdr:row>
      <xdr:rowOff>76200</xdr:rowOff>
    </xdr:from>
    <xdr:to>
      <xdr:col>1</xdr:col>
      <xdr:colOff>1105055</xdr:colOff>
      <xdr:row>81</xdr:row>
      <xdr:rowOff>962025</xdr:rowOff>
    </xdr:to>
    <xdr:pic>
      <xdr:nvPicPr>
        <xdr:cNvPr id="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7953375"/>
          <a:ext cx="119078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"/>
  <sheetViews>
    <sheetView tabSelected="1" view="pageBreakPreview" topLeftCell="A22" zoomScaleNormal="100" zoomScaleSheetLayoutView="100" zoomScalePageLayoutView="130" workbookViewId="0">
      <selection activeCell="M9" sqref="M9:M11"/>
    </sheetView>
  </sheetViews>
  <sheetFormatPr defaultColWidth="9.140625" defaultRowHeight="15" x14ac:dyDescent="0.25"/>
  <cols>
    <col min="1" max="1" width="8.28515625" style="1" customWidth="1"/>
    <col min="2" max="2" width="44.140625" style="1" customWidth="1"/>
    <col min="3" max="3" width="11.28515625" style="11" customWidth="1"/>
    <col min="4" max="4" width="11.140625" style="11" customWidth="1"/>
    <col min="5" max="5" width="6.28515625" style="3" customWidth="1"/>
    <col min="6" max="6" width="10.5703125" style="8" customWidth="1"/>
    <col min="7" max="9" width="10.85546875" style="3" customWidth="1"/>
    <col min="10" max="10" width="12.140625" style="3" customWidth="1"/>
    <col min="11" max="11" width="11" style="3" customWidth="1"/>
    <col min="12" max="12" width="11.85546875" style="3" customWidth="1"/>
    <col min="13" max="13" width="16.7109375" style="3" customWidth="1"/>
    <col min="14" max="14" width="13.5703125" style="9" customWidth="1"/>
    <col min="15" max="15" width="12.140625" style="9" customWidth="1"/>
    <col min="16" max="16" width="14.5703125" style="9" customWidth="1"/>
    <col min="17" max="16384" width="9.140625" style="3"/>
  </cols>
  <sheetData>
    <row r="1" spans="1:16" ht="33.75" customHeight="1" x14ac:dyDescent="0.25">
      <c r="A1" s="82" t="s">
        <v>16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2.7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ht="18.75" customHeight="1" x14ac:dyDescent="0.25">
      <c r="A3" s="85" t="s">
        <v>15</v>
      </c>
      <c r="B3" s="85"/>
      <c r="C3" s="85"/>
      <c r="D3" s="85"/>
      <c r="E3" s="85"/>
      <c r="F3" s="85"/>
      <c r="G3" s="85"/>
      <c r="H3" s="85"/>
      <c r="I3" s="86" t="s">
        <v>95</v>
      </c>
      <c r="J3" s="86"/>
      <c r="K3" s="86"/>
      <c r="L3" s="86"/>
      <c r="M3" s="86"/>
      <c r="N3" s="86"/>
      <c r="O3" s="86"/>
      <c r="P3" s="86"/>
    </row>
    <row r="4" spans="1:16" s="13" customFormat="1" ht="15.75" x14ac:dyDescent="0.25">
      <c r="A4" s="84" t="s">
        <v>11</v>
      </c>
      <c r="B4" s="84"/>
      <c r="C4" s="84"/>
      <c r="D4" s="84"/>
      <c r="E4" s="84"/>
      <c r="F4" s="84"/>
      <c r="G4" s="84"/>
      <c r="H4" s="84"/>
      <c r="I4" s="87" t="s">
        <v>66</v>
      </c>
      <c r="J4" s="86"/>
      <c r="K4" s="86"/>
      <c r="L4" s="86"/>
      <c r="M4" s="86"/>
      <c r="N4" s="86"/>
      <c r="O4" s="86"/>
      <c r="P4" s="86"/>
    </row>
    <row r="5" spans="1:16" ht="15.75" x14ac:dyDescent="0.25">
      <c r="A5" s="50" t="s">
        <v>20</v>
      </c>
      <c r="B5" s="51"/>
      <c r="C5" s="51"/>
      <c r="D5" s="51"/>
      <c r="E5" s="51"/>
      <c r="F5" s="51"/>
      <c r="G5" s="51"/>
      <c r="H5" s="52"/>
      <c r="I5" s="53" t="s">
        <v>12</v>
      </c>
      <c r="J5" s="53"/>
      <c r="K5" s="53"/>
      <c r="L5" s="53"/>
      <c r="M5" s="53"/>
      <c r="N5" s="53"/>
      <c r="O5" s="53"/>
      <c r="P5" s="53"/>
    </row>
    <row r="6" spans="1:16" ht="73.5" customHeight="1" x14ac:dyDescent="0.25">
      <c r="A6" s="61" t="s">
        <v>19</v>
      </c>
      <c r="B6" s="61"/>
      <c r="C6" s="61"/>
      <c r="D6" s="61"/>
      <c r="E6" s="61"/>
      <c r="F6" s="61"/>
      <c r="G6" s="61"/>
      <c r="H6" s="61"/>
      <c r="I6" s="53" t="s">
        <v>13</v>
      </c>
      <c r="J6" s="53"/>
      <c r="K6" s="53"/>
      <c r="L6" s="53"/>
      <c r="M6" s="53"/>
      <c r="N6" s="53"/>
      <c r="O6" s="53"/>
      <c r="P6" s="53"/>
    </row>
    <row r="7" spans="1:16" ht="15" customHeight="1" x14ac:dyDescent="0.25"/>
    <row r="8" spans="1:16" ht="42" customHeight="1" x14ac:dyDescent="0.25">
      <c r="A8" s="77" t="s">
        <v>41</v>
      </c>
      <c r="B8" s="80" t="s">
        <v>18</v>
      </c>
      <c r="C8" s="58" t="s">
        <v>21</v>
      </c>
      <c r="D8" s="58" t="s">
        <v>40</v>
      </c>
      <c r="E8" s="57" t="s">
        <v>0</v>
      </c>
      <c r="F8" s="81" t="s">
        <v>1</v>
      </c>
      <c r="G8" s="63" t="s">
        <v>17</v>
      </c>
      <c r="H8" s="64"/>
      <c r="I8" s="65"/>
      <c r="J8" s="57" t="s">
        <v>2</v>
      </c>
      <c r="K8" s="57"/>
      <c r="L8" s="57"/>
      <c r="M8" s="57" t="s">
        <v>3</v>
      </c>
      <c r="N8" s="57"/>
      <c r="O8" s="57"/>
      <c r="P8" s="57"/>
    </row>
    <row r="9" spans="1:16" ht="15" customHeight="1" x14ac:dyDescent="0.25">
      <c r="A9" s="78"/>
      <c r="B9" s="80"/>
      <c r="C9" s="59"/>
      <c r="D9" s="59"/>
      <c r="E9" s="57"/>
      <c r="F9" s="81"/>
      <c r="G9" s="73" t="s">
        <v>72</v>
      </c>
      <c r="H9" s="73" t="s">
        <v>73</v>
      </c>
      <c r="I9" s="73" t="s">
        <v>74</v>
      </c>
      <c r="J9" s="57" t="s">
        <v>9</v>
      </c>
      <c r="K9" s="57" t="s">
        <v>4</v>
      </c>
      <c r="L9" s="57" t="s">
        <v>8</v>
      </c>
      <c r="M9" s="74" t="s">
        <v>10</v>
      </c>
      <c r="N9" s="62" t="s">
        <v>5</v>
      </c>
      <c r="O9" s="62" t="s">
        <v>6</v>
      </c>
      <c r="P9" s="62" t="s">
        <v>7</v>
      </c>
    </row>
    <row r="10" spans="1:16" x14ac:dyDescent="0.25">
      <c r="A10" s="78"/>
      <c r="B10" s="80"/>
      <c r="C10" s="59"/>
      <c r="D10" s="59"/>
      <c r="E10" s="57"/>
      <c r="F10" s="81"/>
      <c r="G10" s="73"/>
      <c r="H10" s="73"/>
      <c r="I10" s="73"/>
      <c r="J10" s="57"/>
      <c r="K10" s="57"/>
      <c r="L10" s="57"/>
      <c r="M10" s="75"/>
      <c r="N10" s="62"/>
      <c r="O10" s="62"/>
      <c r="P10" s="62"/>
    </row>
    <row r="11" spans="1:16" ht="143.25" customHeight="1" x14ac:dyDescent="0.25">
      <c r="A11" s="79"/>
      <c r="B11" s="80"/>
      <c r="C11" s="60"/>
      <c r="D11" s="60"/>
      <c r="E11" s="57"/>
      <c r="F11" s="81"/>
      <c r="G11" s="73"/>
      <c r="H11" s="73"/>
      <c r="I11" s="73"/>
      <c r="J11" s="57"/>
      <c r="K11" s="57"/>
      <c r="L11" s="57"/>
      <c r="M11" s="76"/>
      <c r="N11" s="62"/>
      <c r="O11" s="62"/>
      <c r="P11" s="62"/>
    </row>
    <row r="12" spans="1:16" s="10" customFormat="1" ht="39" customHeight="1" x14ac:dyDescent="0.25">
      <c r="A12" s="7">
        <v>1</v>
      </c>
      <c r="B12" s="14" t="s">
        <v>67</v>
      </c>
      <c r="C12" s="15" t="s">
        <v>45</v>
      </c>
      <c r="D12" s="16" t="s">
        <v>31</v>
      </c>
      <c r="E12" s="5" t="s">
        <v>32</v>
      </c>
      <c r="F12" s="2">
        <v>1</v>
      </c>
      <c r="G12" s="6">
        <v>199340</v>
      </c>
      <c r="H12" s="6">
        <v>253910</v>
      </c>
      <c r="I12" s="6">
        <v>205280</v>
      </c>
      <c r="J12" s="6">
        <f>AVERAGE(G12:I12)</f>
        <v>219510</v>
      </c>
      <c r="K12" s="6">
        <f>SQRT(VAR(G12:I12))</f>
        <v>29938.952887500924</v>
      </c>
      <c r="L12" s="6">
        <f>K12/J12*100</f>
        <v>13.63899270534414</v>
      </c>
      <c r="M12" s="6">
        <f>F12*SUM(G12:I12)/COLUMNS(G12:I12)</f>
        <v>219510</v>
      </c>
      <c r="N12" s="6">
        <f>M12/F12</f>
        <v>219510</v>
      </c>
      <c r="O12" s="6">
        <f>ROUND(N12,2)</f>
        <v>219510</v>
      </c>
      <c r="P12" s="6">
        <f>O12*F12</f>
        <v>219510</v>
      </c>
    </row>
    <row r="13" spans="1:16" s="10" customFormat="1" ht="39" customHeight="1" x14ac:dyDescent="0.25">
      <c r="A13" s="7">
        <v>2</v>
      </c>
      <c r="B13" s="14" t="s">
        <v>68</v>
      </c>
      <c r="C13" s="15" t="s">
        <v>45</v>
      </c>
      <c r="D13" s="16" t="s">
        <v>31</v>
      </c>
      <c r="E13" s="5" t="s">
        <v>32</v>
      </c>
      <c r="F13" s="2">
        <v>1</v>
      </c>
      <c r="G13" s="6">
        <v>89210</v>
      </c>
      <c r="H13" s="6">
        <v>113950</v>
      </c>
      <c r="I13" s="6">
        <v>91890</v>
      </c>
      <c r="J13" s="6">
        <f t="shared" ref="J13:J14" si="0">AVERAGE(G13:I13)</f>
        <v>98350</v>
      </c>
      <c r="K13" s="6">
        <f t="shared" ref="K13:K14" si="1">SQRT(VAR(G13:I13))</f>
        <v>13576.288152510611</v>
      </c>
      <c r="L13" s="6">
        <f t="shared" ref="L13:L14" si="2">K13/J13*100</f>
        <v>13.804055061017397</v>
      </c>
      <c r="M13" s="6">
        <f t="shared" ref="M13:M14" si="3">F13*SUM(G13:I13)/COLUMNS(G13:I13)</f>
        <v>98350</v>
      </c>
      <c r="N13" s="6">
        <f t="shared" ref="N13:N14" si="4">M13/F13</f>
        <v>98350</v>
      </c>
      <c r="O13" s="6">
        <f t="shared" ref="O13:O14" si="5">ROUND(N13,2)</f>
        <v>98350</v>
      </c>
      <c r="P13" s="6">
        <f t="shared" ref="P13:P14" si="6">O13*F13</f>
        <v>98350</v>
      </c>
    </row>
    <row r="14" spans="1:16" s="10" customFormat="1" ht="39" customHeight="1" x14ac:dyDescent="0.25">
      <c r="A14" s="7">
        <v>3</v>
      </c>
      <c r="B14" s="14" t="s">
        <v>69</v>
      </c>
      <c r="C14" s="15" t="s">
        <v>45</v>
      </c>
      <c r="D14" s="16" t="s">
        <v>31</v>
      </c>
      <c r="E14" s="5" t="s">
        <v>32</v>
      </c>
      <c r="F14" s="2">
        <v>1</v>
      </c>
      <c r="G14" s="6">
        <v>83600</v>
      </c>
      <c r="H14" s="6">
        <v>107100</v>
      </c>
      <c r="I14" s="6">
        <v>86110</v>
      </c>
      <c r="J14" s="6">
        <f t="shared" si="0"/>
        <v>92270</v>
      </c>
      <c r="K14" s="6">
        <f t="shared" si="1"/>
        <v>12904.32873108865</v>
      </c>
      <c r="L14" s="6">
        <f t="shared" si="2"/>
        <v>13.985400163746235</v>
      </c>
      <c r="M14" s="6">
        <f t="shared" si="3"/>
        <v>92270</v>
      </c>
      <c r="N14" s="6">
        <f t="shared" si="4"/>
        <v>92270</v>
      </c>
      <c r="O14" s="6">
        <f t="shared" si="5"/>
        <v>92270</v>
      </c>
      <c r="P14" s="6">
        <f t="shared" si="6"/>
        <v>92270</v>
      </c>
    </row>
    <row r="15" spans="1:16" s="10" customFormat="1" ht="16.5" customHeight="1" x14ac:dyDescent="0.25">
      <c r="A15" s="49" t="s">
        <v>14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0">
        <f>SUM(P12:P14)</f>
        <v>410130</v>
      </c>
    </row>
    <row r="16" spans="1:16" s="33" customFormat="1" ht="15.75" customHeight="1" x14ac:dyDescent="0.25">
      <c r="A16" s="54" t="s">
        <v>70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 s="17" customFormat="1" ht="12.75" x14ac:dyDescent="0.2">
      <c r="A17" s="55" t="s">
        <v>33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/>
      <c r="P17" s="55"/>
    </row>
    <row r="18" spans="1:16" s="17" customFormat="1" ht="12.95" customHeight="1" x14ac:dyDescent="0.2">
      <c r="A18" s="20">
        <v>1</v>
      </c>
      <c r="B18" s="18" t="s">
        <v>46</v>
      </c>
      <c r="C18" s="19"/>
      <c r="D18" s="19"/>
      <c r="E18" s="19" t="s">
        <v>55</v>
      </c>
      <c r="F18" s="29">
        <v>1</v>
      </c>
      <c r="G18" s="28">
        <v>3480</v>
      </c>
      <c r="H18" s="28">
        <v>5100</v>
      </c>
      <c r="I18" s="28">
        <v>3580</v>
      </c>
      <c r="J18" s="6">
        <f>AVERAGE(G18:I18)</f>
        <v>4053.3333333333335</v>
      </c>
      <c r="K18" s="6">
        <f>SQRT(VAR(G18:I18))</f>
        <v>907.81789657030447</v>
      </c>
      <c r="L18" s="6">
        <f>K18/J18*100</f>
        <v>22.396823106175272</v>
      </c>
      <c r="M18" s="6">
        <f>F18*SUM(G18:I18)/COLUMNS(G18:I18)</f>
        <v>4053.3333333333335</v>
      </c>
      <c r="N18" s="30">
        <f>M18/F18</f>
        <v>4053.3333333333335</v>
      </c>
      <c r="O18" s="32">
        <f>ROUND(N18,2)</f>
        <v>4053.33</v>
      </c>
      <c r="P18" s="31">
        <f>O18*F18</f>
        <v>4053.33</v>
      </c>
    </row>
    <row r="19" spans="1:16" s="17" customFormat="1" ht="12.95" customHeight="1" x14ac:dyDescent="0.2">
      <c r="A19" s="20">
        <v>2</v>
      </c>
      <c r="B19" s="18" t="s">
        <v>47</v>
      </c>
      <c r="C19" s="19"/>
      <c r="D19" s="19"/>
      <c r="E19" s="19" t="s">
        <v>55</v>
      </c>
      <c r="F19" s="29">
        <v>1</v>
      </c>
      <c r="G19" s="28">
        <v>3480</v>
      </c>
      <c r="H19" s="28">
        <v>5100</v>
      </c>
      <c r="I19" s="28">
        <v>3580</v>
      </c>
      <c r="J19" s="6">
        <f t="shared" ref="J19:J27" si="7">AVERAGE(G19:I19)</f>
        <v>4053.3333333333335</v>
      </c>
      <c r="K19" s="6">
        <f t="shared" ref="K19:K27" si="8">SQRT(VAR(G19:I19))</f>
        <v>907.81789657030447</v>
      </c>
      <c r="L19" s="6">
        <f t="shared" ref="L19:L27" si="9">K19/J19*100</f>
        <v>22.396823106175272</v>
      </c>
      <c r="M19" s="6">
        <f t="shared" ref="M19:M27" si="10">F19*SUM(G19:I19)/COLUMNS(G19:I19)</f>
        <v>4053.3333333333335</v>
      </c>
      <c r="N19" s="30">
        <f t="shared" ref="N19:N27" si="11">M19/F19</f>
        <v>4053.3333333333335</v>
      </c>
      <c r="O19" s="32">
        <f t="shared" ref="O19:O27" si="12">ROUND(N19,2)</f>
        <v>4053.33</v>
      </c>
      <c r="P19" s="31">
        <f t="shared" ref="P19:P27" si="13">O19*F19</f>
        <v>4053.33</v>
      </c>
    </row>
    <row r="20" spans="1:16" s="17" customFormat="1" ht="12.95" customHeight="1" x14ac:dyDescent="0.2">
      <c r="A20" s="20">
        <v>3</v>
      </c>
      <c r="B20" s="18" t="s">
        <v>48</v>
      </c>
      <c r="C20" s="19"/>
      <c r="D20" s="19"/>
      <c r="E20" s="19" t="s">
        <v>55</v>
      </c>
      <c r="F20" s="29">
        <v>2</v>
      </c>
      <c r="G20" s="28">
        <v>3480</v>
      </c>
      <c r="H20" s="28">
        <v>5100</v>
      </c>
      <c r="I20" s="28">
        <v>3580</v>
      </c>
      <c r="J20" s="6">
        <f t="shared" si="7"/>
        <v>4053.3333333333335</v>
      </c>
      <c r="K20" s="6">
        <f t="shared" si="8"/>
        <v>907.81789657030447</v>
      </c>
      <c r="L20" s="6">
        <f t="shared" si="9"/>
        <v>22.396823106175272</v>
      </c>
      <c r="M20" s="6">
        <f t="shared" si="10"/>
        <v>8106.666666666667</v>
      </c>
      <c r="N20" s="30">
        <f t="shared" si="11"/>
        <v>4053.3333333333335</v>
      </c>
      <c r="O20" s="32">
        <f t="shared" si="12"/>
        <v>4053.33</v>
      </c>
      <c r="P20" s="31">
        <f t="shared" si="13"/>
        <v>8106.66</v>
      </c>
    </row>
    <row r="21" spans="1:16" s="17" customFormat="1" ht="12.95" customHeight="1" x14ac:dyDescent="0.2">
      <c r="A21" s="20">
        <v>4</v>
      </c>
      <c r="B21" s="18" t="s">
        <v>49</v>
      </c>
      <c r="C21" s="19"/>
      <c r="D21" s="19"/>
      <c r="E21" s="19" t="s">
        <v>55</v>
      </c>
      <c r="F21" s="29">
        <v>0.5</v>
      </c>
      <c r="G21" s="28">
        <v>3480</v>
      </c>
      <c r="H21" s="28">
        <v>5100</v>
      </c>
      <c r="I21" s="28">
        <v>3580</v>
      </c>
      <c r="J21" s="6">
        <f t="shared" si="7"/>
        <v>4053.3333333333335</v>
      </c>
      <c r="K21" s="6">
        <f t="shared" si="8"/>
        <v>907.81789657030447</v>
      </c>
      <c r="L21" s="6">
        <f t="shared" si="9"/>
        <v>22.396823106175272</v>
      </c>
      <c r="M21" s="6">
        <f t="shared" si="10"/>
        <v>2026.6666666666667</v>
      </c>
      <c r="N21" s="30">
        <f t="shared" si="11"/>
        <v>4053.3333333333335</v>
      </c>
      <c r="O21" s="32">
        <f t="shared" si="12"/>
        <v>4053.33</v>
      </c>
      <c r="P21" s="31">
        <f t="shared" si="13"/>
        <v>2026.665</v>
      </c>
    </row>
    <row r="22" spans="1:16" s="17" customFormat="1" ht="12.95" customHeight="1" x14ac:dyDescent="0.2">
      <c r="A22" s="20">
        <v>5</v>
      </c>
      <c r="B22" s="18" t="s">
        <v>50</v>
      </c>
      <c r="C22" s="19"/>
      <c r="D22" s="19"/>
      <c r="E22" s="19" t="s">
        <v>55</v>
      </c>
      <c r="F22" s="29">
        <v>1</v>
      </c>
      <c r="G22" s="28">
        <v>3480</v>
      </c>
      <c r="H22" s="28">
        <v>5100</v>
      </c>
      <c r="I22" s="28">
        <v>3580</v>
      </c>
      <c r="J22" s="6">
        <f t="shared" si="7"/>
        <v>4053.3333333333335</v>
      </c>
      <c r="K22" s="6">
        <f t="shared" si="8"/>
        <v>907.81789657030447</v>
      </c>
      <c r="L22" s="6">
        <f t="shared" si="9"/>
        <v>22.396823106175272</v>
      </c>
      <c r="M22" s="6">
        <f t="shared" si="10"/>
        <v>4053.3333333333335</v>
      </c>
      <c r="N22" s="30">
        <f t="shared" si="11"/>
        <v>4053.3333333333335</v>
      </c>
      <c r="O22" s="32">
        <f t="shared" si="12"/>
        <v>4053.33</v>
      </c>
      <c r="P22" s="31">
        <f t="shared" si="13"/>
        <v>4053.33</v>
      </c>
    </row>
    <row r="23" spans="1:16" s="17" customFormat="1" ht="12.95" customHeight="1" x14ac:dyDescent="0.2">
      <c r="A23" s="20">
        <v>6</v>
      </c>
      <c r="B23" s="18" t="s">
        <v>51</v>
      </c>
      <c r="C23" s="19"/>
      <c r="D23" s="19"/>
      <c r="E23" s="19" t="s">
        <v>55</v>
      </c>
      <c r="F23" s="29">
        <v>2.5</v>
      </c>
      <c r="G23" s="28">
        <v>3480</v>
      </c>
      <c r="H23" s="28">
        <v>5100</v>
      </c>
      <c r="I23" s="28">
        <v>3580</v>
      </c>
      <c r="J23" s="6">
        <f t="shared" si="7"/>
        <v>4053.3333333333335</v>
      </c>
      <c r="K23" s="6">
        <f t="shared" si="8"/>
        <v>907.81789657030447</v>
      </c>
      <c r="L23" s="6">
        <f t="shared" si="9"/>
        <v>22.396823106175272</v>
      </c>
      <c r="M23" s="6">
        <f t="shared" si="10"/>
        <v>10133.333333333334</v>
      </c>
      <c r="N23" s="30">
        <f t="shared" si="11"/>
        <v>4053.3333333333335</v>
      </c>
      <c r="O23" s="32">
        <f t="shared" si="12"/>
        <v>4053.33</v>
      </c>
      <c r="P23" s="31">
        <f t="shared" si="13"/>
        <v>10133.325000000001</v>
      </c>
    </row>
    <row r="24" spans="1:16" s="17" customFormat="1" ht="12.95" customHeight="1" x14ac:dyDescent="0.2">
      <c r="A24" s="20">
        <v>7</v>
      </c>
      <c r="B24" s="18" t="s">
        <v>52</v>
      </c>
      <c r="C24" s="19"/>
      <c r="D24" s="19"/>
      <c r="E24" s="19" t="s">
        <v>55</v>
      </c>
      <c r="F24" s="29">
        <v>3.4</v>
      </c>
      <c r="G24" s="28">
        <v>3480</v>
      </c>
      <c r="H24" s="28">
        <v>5100</v>
      </c>
      <c r="I24" s="28">
        <v>3580</v>
      </c>
      <c r="J24" s="6">
        <f t="shared" si="7"/>
        <v>4053.3333333333335</v>
      </c>
      <c r="K24" s="6">
        <f t="shared" si="8"/>
        <v>907.81789657030447</v>
      </c>
      <c r="L24" s="6">
        <f t="shared" si="9"/>
        <v>22.396823106175272</v>
      </c>
      <c r="M24" s="6">
        <f t="shared" si="10"/>
        <v>13781.333333333334</v>
      </c>
      <c r="N24" s="30">
        <f t="shared" si="11"/>
        <v>4053.3333333333335</v>
      </c>
      <c r="O24" s="32">
        <f t="shared" si="12"/>
        <v>4053.33</v>
      </c>
      <c r="P24" s="31">
        <f t="shared" si="13"/>
        <v>13781.322</v>
      </c>
    </row>
    <row r="25" spans="1:16" s="17" customFormat="1" ht="12.95" customHeight="1" x14ac:dyDescent="0.2">
      <c r="A25" s="20">
        <v>8</v>
      </c>
      <c r="B25" s="18" t="s">
        <v>53</v>
      </c>
      <c r="C25" s="19"/>
      <c r="D25" s="19"/>
      <c r="E25" s="19" t="s">
        <v>55</v>
      </c>
      <c r="F25" s="29">
        <v>2.6</v>
      </c>
      <c r="G25" s="28">
        <v>3480</v>
      </c>
      <c r="H25" s="28">
        <v>5100</v>
      </c>
      <c r="I25" s="28">
        <v>3580</v>
      </c>
      <c r="J25" s="6">
        <f t="shared" si="7"/>
        <v>4053.3333333333335</v>
      </c>
      <c r="K25" s="6">
        <f t="shared" si="8"/>
        <v>907.81789657030447</v>
      </c>
      <c r="L25" s="6">
        <f t="shared" si="9"/>
        <v>22.396823106175272</v>
      </c>
      <c r="M25" s="6">
        <f t="shared" si="10"/>
        <v>10538.666666666666</v>
      </c>
      <c r="N25" s="30">
        <f t="shared" si="11"/>
        <v>4053.333333333333</v>
      </c>
      <c r="O25" s="32">
        <f t="shared" si="12"/>
        <v>4053.33</v>
      </c>
      <c r="P25" s="31">
        <f t="shared" si="13"/>
        <v>10538.657999999999</v>
      </c>
    </row>
    <row r="26" spans="1:16" s="17" customFormat="1" ht="12.95" customHeight="1" x14ac:dyDescent="0.2">
      <c r="A26" s="20">
        <v>9</v>
      </c>
      <c r="B26" s="18" t="s">
        <v>75</v>
      </c>
      <c r="C26" s="19"/>
      <c r="D26" s="19"/>
      <c r="E26" s="19" t="s">
        <v>55</v>
      </c>
      <c r="F26" s="29">
        <v>1</v>
      </c>
      <c r="G26" s="28">
        <v>3480</v>
      </c>
      <c r="H26" s="28">
        <v>5100</v>
      </c>
      <c r="I26" s="28">
        <v>3580</v>
      </c>
      <c r="J26" s="6">
        <f t="shared" si="7"/>
        <v>4053.3333333333335</v>
      </c>
      <c r="K26" s="6">
        <f t="shared" si="8"/>
        <v>907.81789657030447</v>
      </c>
      <c r="L26" s="6">
        <f t="shared" si="9"/>
        <v>22.396823106175272</v>
      </c>
      <c r="M26" s="6">
        <f t="shared" si="10"/>
        <v>4053.3333333333335</v>
      </c>
      <c r="N26" s="30">
        <f t="shared" si="11"/>
        <v>4053.3333333333335</v>
      </c>
      <c r="O26" s="32">
        <f t="shared" si="12"/>
        <v>4053.33</v>
      </c>
      <c r="P26" s="31">
        <f t="shared" si="13"/>
        <v>4053.33</v>
      </c>
    </row>
    <row r="27" spans="1:16" s="17" customFormat="1" ht="12.95" customHeight="1" x14ac:dyDescent="0.2">
      <c r="A27" s="20">
        <v>10</v>
      </c>
      <c r="B27" s="18" t="s">
        <v>54</v>
      </c>
      <c r="C27" s="19"/>
      <c r="D27" s="19"/>
      <c r="E27" s="19" t="s">
        <v>55</v>
      </c>
      <c r="F27" s="29">
        <v>1</v>
      </c>
      <c r="G27" s="28">
        <v>3480</v>
      </c>
      <c r="H27" s="28">
        <v>5100</v>
      </c>
      <c r="I27" s="28">
        <v>3580</v>
      </c>
      <c r="J27" s="6">
        <f t="shared" si="7"/>
        <v>4053.3333333333335</v>
      </c>
      <c r="K27" s="6">
        <f t="shared" si="8"/>
        <v>907.81789657030447</v>
      </c>
      <c r="L27" s="6">
        <f t="shared" si="9"/>
        <v>22.396823106175272</v>
      </c>
      <c r="M27" s="6">
        <f t="shared" si="10"/>
        <v>4053.3333333333335</v>
      </c>
      <c r="N27" s="30">
        <f t="shared" si="11"/>
        <v>4053.3333333333335</v>
      </c>
      <c r="O27" s="32">
        <f t="shared" si="12"/>
        <v>4053.33</v>
      </c>
      <c r="P27" s="31">
        <f t="shared" si="13"/>
        <v>4053.33</v>
      </c>
    </row>
    <row r="28" spans="1:16" s="17" customFormat="1" ht="15.75" customHeight="1" x14ac:dyDescent="0.2">
      <c r="A28" s="46" t="s">
        <v>37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8"/>
      <c r="P28" s="36">
        <f>SUM(P18:P27)</f>
        <v>64853.279999999999</v>
      </c>
    </row>
    <row r="29" spans="1:16" s="17" customFormat="1" ht="15.75" customHeight="1" x14ac:dyDescent="0.2">
      <c r="A29" s="44" t="s">
        <v>35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5"/>
      <c r="P29" s="44"/>
    </row>
    <row r="30" spans="1:16" s="17" customFormat="1" ht="12.75" x14ac:dyDescent="0.2">
      <c r="A30" s="21">
        <v>1</v>
      </c>
      <c r="B30" s="18" t="s">
        <v>56</v>
      </c>
      <c r="C30" s="19"/>
      <c r="D30" s="19"/>
      <c r="E30" s="19" t="s">
        <v>36</v>
      </c>
      <c r="F30" s="19">
        <v>14</v>
      </c>
      <c r="G30" s="28">
        <v>2220</v>
      </c>
      <c r="H30" s="28">
        <v>2660</v>
      </c>
      <c r="I30" s="28">
        <v>2290</v>
      </c>
      <c r="J30" s="6">
        <f t="shared" ref="J30" si="14">AVERAGE(G30:I30)</f>
        <v>2390</v>
      </c>
      <c r="K30" s="6">
        <f t="shared" ref="K30" si="15">SQRT(VAR(G30:I30))</f>
        <v>236.43180835073778</v>
      </c>
      <c r="L30" s="6">
        <f t="shared" ref="L30" si="16">K30/J30*100</f>
        <v>9.8925442824576475</v>
      </c>
      <c r="M30" s="6">
        <f t="shared" ref="M30" si="17">F30*SUM(G30:I30)/COLUMNS(G30:I30)</f>
        <v>33460</v>
      </c>
      <c r="N30" s="30">
        <f t="shared" ref="N30" si="18">M30/F30</f>
        <v>2390</v>
      </c>
      <c r="O30" s="32">
        <f>ROUND(N30,2)</f>
        <v>2390</v>
      </c>
      <c r="P30" s="31">
        <f>O30*F30</f>
        <v>33460</v>
      </c>
    </row>
    <row r="31" spans="1:16" s="17" customFormat="1" ht="12.75" x14ac:dyDescent="0.2">
      <c r="A31" s="21">
        <v>2</v>
      </c>
      <c r="B31" s="18" t="s">
        <v>57</v>
      </c>
      <c r="C31" s="19"/>
      <c r="D31" s="19"/>
      <c r="E31" s="19" t="s">
        <v>36</v>
      </c>
      <c r="F31" s="19">
        <v>4</v>
      </c>
      <c r="G31" s="28">
        <v>5080</v>
      </c>
      <c r="H31" s="28">
        <v>6100</v>
      </c>
      <c r="I31" s="28">
        <v>5230</v>
      </c>
      <c r="J31" s="6">
        <f t="shared" ref="J31:J34" si="19">AVERAGE(G31:I31)</f>
        <v>5470</v>
      </c>
      <c r="K31" s="6">
        <f t="shared" ref="K31:K34" si="20">SQRT(VAR(G31:I31))</f>
        <v>550.72679252057458</v>
      </c>
      <c r="L31" s="6">
        <f t="shared" ref="L31:L34" si="21">K31/J31*100</f>
        <v>10.06813149032129</v>
      </c>
      <c r="M31" s="6">
        <f t="shared" ref="M31:M34" si="22">F31*SUM(G31:I31)/COLUMNS(G31:I31)</f>
        <v>21880</v>
      </c>
      <c r="N31" s="30">
        <f t="shared" ref="N31:N34" si="23">M31/F31</f>
        <v>5470</v>
      </c>
      <c r="O31" s="32">
        <f t="shared" ref="O31:O34" si="24">ROUND(N31,2)</f>
        <v>5470</v>
      </c>
      <c r="P31" s="31">
        <f t="shared" ref="P31:P34" si="25">O31*F31</f>
        <v>21880</v>
      </c>
    </row>
    <row r="32" spans="1:16" s="17" customFormat="1" ht="12.75" x14ac:dyDescent="0.2">
      <c r="A32" s="21">
        <v>3</v>
      </c>
      <c r="B32" s="18" t="s">
        <v>76</v>
      </c>
      <c r="C32" s="19"/>
      <c r="D32" s="19"/>
      <c r="E32" s="19" t="s">
        <v>34</v>
      </c>
      <c r="F32" s="19">
        <v>1</v>
      </c>
      <c r="G32" s="28">
        <v>7970</v>
      </c>
      <c r="H32" s="28">
        <v>9560</v>
      </c>
      <c r="I32" s="28">
        <v>8210</v>
      </c>
      <c r="J32" s="6">
        <f t="shared" si="19"/>
        <v>8580</v>
      </c>
      <c r="K32" s="6">
        <f t="shared" si="20"/>
        <v>857.14642856398814</v>
      </c>
      <c r="L32" s="6">
        <f t="shared" si="21"/>
        <v>9.9900516149648961</v>
      </c>
      <c r="M32" s="6">
        <f t="shared" si="22"/>
        <v>8580</v>
      </c>
      <c r="N32" s="30">
        <f t="shared" si="23"/>
        <v>8580</v>
      </c>
      <c r="O32" s="32">
        <f t="shared" si="24"/>
        <v>8580</v>
      </c>
      <c r="P32" s="31">
        <f t="shared" si="25"/>
        <v>8580</v>
      </c>
    </row>
    <row r="33" spans="1:16" s="17" customFormat="1" ht="12.75" x14ac:dyDescent="0.2">
      <c r="A33" s="21">
        <v>4</v>
      </c>
      <c r="B33" s="18" t="s">
        <v>58</v>
      </c>
      <c r="C33" s="19"/>
      <c r="D33" s="19"/>
      <c r="E33" s="19" t="s">
        <v>34</v>
      </c>
      <c r="F33" s="19">
        <v>1</v>
      </c>
      <c r="G33" s="28">
        <v>2320</v>
      </c>
      <c r="H33" s="28">
        <v>2780</v>
      </c>
      <c r="I33" s="28">
        <v>2390</v>
      </c>
      <c r="J33" s="6">
        <f t="shared" si="19"/>
        <v>2496.6666666666665</v>
      </c>
      <c r="K33" s="6">
        <f t="shared" si="20"/>
        <v>247.8574859336174</v>
      </c>
      <c r="L33" s="6">
        <f t="shared" si="21"/>
        <v>9.9275361522143157</v>
      </c>
      <c r="M33" s="6">
        <f t="shared" si="22"/>
        <v>2496.6666666666665</v>
      </c>
      <c r="N33" s="30">
        <f t="shared" si="23"/>
        <v>2496.6666666666665</v>
      </c>
      <c r="O33" s="32">
        <f t="shared" si="24"/>
        <v>2496.67</v>
      </c>
      <c r="P33" s="31">
        <f t="shared" si="25"/>
        <v>2496.67</v>
      </c>
    </row>
    <row r="34" spans="1:16" s="17" customFormat="1" ht="12.75" x14ac:dyDescent="0.2">
      <c r="A34" s="21">
        <v>5</v>
      </c>
      <c r="B34" s="18" t="s">
        <v>59</v>
      </c>
      <c r="C34" s="19"/>
      <c r="D34" s="19"/>
      <c r="E34" s="19" t="s">
        <v>34</v>
      </c>
      <c r="F34" s="19">
        <v>1</v>
      </c>
      <c r="G34" s="28">
        <v>8420</v>
      </c>
      <c r="H34" s="28">
        <v>10100</v>
      </c>
      <c r="I34" s="28">
        <v>8670</v>
      </c>
      <c r="J34" s="6">
        <f t="shared" si="19"/>
        <v>9063.3333333333339</v>
      </c>
      <c r="K34" s="6">
        <f t="shared" si="20"/>
        <v>906.43992262771246</v>
      </c>
      <c r="L34" s="6">
        <f t="shared" si="21"/>
        <v>10.001176049588588</v>
      </c>
      <c r="M34" s="6">
        <f t="shared" si="22"/>
        <v>9063.3333333333339</v>
      </c>
      <c r="N34" s="30">
        <f t="shared" si="23"/>
        <v>9063.3333333333339</v>
      </c>
      <c r="O34" s="32">
        <f t="shared" si="24"/>
        <v>9063.33</v>
      </c>
      <c r="P34" s="31">
        <f t="shared" si="25"/>
        <v>9063.33</v>
      </c>
    </row>
    <row r="35" spans="1:16" s="17" customFormat="1" ht="12.75" x14ac:dyDescent="0.2">
      <c r="A35" s="21">
        <v>6</v>
      </c>
      <c r="B35" s="18" t="s">
        <v>60</v>
      </c>
      <c r="C35" s="19"/>
      <c r="D35" s="19"/>
      <c r="E35" s="19" t="s">
        <v>34</v>
      </c>
      <c r="F35" s="19">
        <v>1</v>
      </c>
      <c r="G35" s="28">
        <v>2780</v>
      </c>
      <c r="H35" s="28">
        <v>3340</v>
      </c>
      <c r="I35" s="28">
        <v>2860</v>
      </c>
      <c r="J35" s="6">
        <f t="shared" ref="J35:J41" si="26">AVERAGE(G35:I35)</f>
        <v>2993.3333333333335</v>
      </c>
      <c r="K35" s="6">
        <f t="shared" ref="K35:K41" si="27">SQRT(VAR(G35:I35))</f>
        <v>302.87511177601459</v>
      </c>
      <c r="L35" s="6">
        <f t="shared" ref="L35:L41" si="28">K35/J35*100</f>
        <v>10.118322219688682</v>
      </c>
      <c r="M35" s="6">
        <f t="shared" ref="M35:M41" si="29">F35*SUM(G35:I35)/COLUMNS(G35:I35)</f>
        <v>2993.3333333333335</v>
      </c>
      <c r="N35" s="30">
        <f t="shared" ref="N35:N41" si="30">M35/F35</f>
        <v>2993.3333333333335</v>
      </c>
      <c r="O35" s="32">
        <f t="shared" ref="O35:O41" si="31">ROUND(N35,2)</f>
        <v>2993.33</v>
      </c>
      <c r="P35" s="31">
        <f t="shared" ref="P35:P41" si="32">O35*F35</f>
        <v>2993.33</v>
      </c>
    </row>
    <row r="36" spans="1:16" s="17" customFormat="1" ht="12.75" x14ac:dyDescent="0.2">
      <c r="A36" s="21">
        <v>7</v>
      </c>
      <c r="B36" s="18" t="s">
        <v>61</v>
      </c>
      <c r="C36" s="19"/>
      <c r="D36" s="19"/>
      <c r="E36" s="19" t="s">
        <v>36</v>
      </c>
      <c r="F36" s="19">
        <v>20</v>
      </c>
      <c r="G36" s="28">
        <v>660</v>
      </c>
      <c r="H36" s="28">
        <v>790</v>
      </c>
      <c r="I36" s="28">
        <v>680</v>
      </c>
      <c r="J36" s="6">
        <f t="shared" si="26"/>
        <v>710</v>
      </c>
      <c r="K36" s="6">
        <f t="shared" si="27"/>
        <v>70</v>
      </c>
      <c r="L36" s="6">
        <f t="shared" si="28"/>
        <v>9.8591549295774641</v>
      </c>
      <c r="M36" s="6">
        <f t="shared" si="29"/>
        <v>14200</v>
      </c>
      <c r="N36" s="30">
        <f t="shared" si="30"/>
        <v>710</v>
      </c>
      <c r="O36" s="32">
        <f t="shared" si="31"/>
        <v>710</v>
      </c>
      <c r="P36" s="31">
        <f t="shared" si="32"/>
        <v>14200</v>
      </c>
    </row>
    <row r="37" spans="1:16" s="17" customFormat="1" ht="12.75" x14ac:dyDescent="0.2">
      <c r="A37" s="21">
        <v>8</v>
      </c>
      <c r="B37" s="18" t="s">
        <v>62</v>
      </c>
      <c r="C37" s="19"/>
      <c r="D37" s="19"/>
      <c r="E37" s="19" t="s">
        <v>34</v>
      </c>
      <c r="F37" s="19">
        <v>1</v>
      </c>
      <c r="G37" s="28">
        <v>8910</v>
      </c>
      <c r="H37" s="28">
        <v>10690</v>
      </c>
      <c r="I37" s="28">
        <v>9180</v>
      </c>
      <c r="J37" s="6">
        <f t="shared" si="26"/>
        <v>9593.3333333333339</v>
      </c>
      <c r="K37" s="6">
        <f t="shared" si="27"/>
        <v>959.28793035945853</v>
      </c>
      <c r="L37" s="6">
        <f t="shared" si="28"/>
        <v>9.9995267236913676</v>
      </c>
      <c r="M37" s="6">
        <f t="shared" si="29"/>
        <v>9593.3333333333339</v>
      </c>
      <c r="N37" s="30">
        <f t="shared" si="30"/>
        <v>9593.3333333333339</v>
      </c>
      <c r="O37" s="32">
        <f t="shared" si="31"/>
        <v>9593.33</v>
      </c>
      <c r="P37" s="31">
        <f t="shared" si="32"/>
        <v>9593.33</v>
      </c>
    </row>
    <row r="38" spans="1:16" s="17" customFormat="1" ht="12.75" x14ac:dyDescent="0.2">
      <c r="A38" s="21">
        <v>9</v>
      </c>
      <c r="B38" s="18" t="s">
        <v>63</v>
      </c>
      <c r="C38" s="19"/>
      <c r="D38" s="19"/>
      <c r="E38" s="19" t="s">
        <v>34</v>
      </c>
      <c r="F38" s="19">
        <v>1</v>
      </c>
      <c r="G38" s="28">
        <v>5790</v>
      </c>
      <c r="H38" s="28">
        <v>6950</v>
      </c>
      <c r="I38" s="28">
        <v>5960</v>
      </c>
      <c r="J38" s="6">
        <f t="shared" si="26"/>
        <v>6233.333333333333</v>
      </c>
      <c r="K38" s="6">
        <f t="shared" si="27"/>
        <v>626.44499625532433</v>
      </c>
      <c r="L38" s="6">
        <f t="shared" si="28"/>
        <v>10.049919726021246</v>
      </c>
      <c r="M38" s="6">
        <f t="shared" si="29"/>
        <v>6233.333333333333</v>
      </c>
      <c r="N38" s="30">
        <f t="shared" si="30"/>
        <v>6233.333333333333</v>
      </c>
      <c r="O38" s="32">
        <f t="shared" si="31"/>
        <v>6233.33</v>
      </c>
      <c r="P38" s="31">
        <v>6233.39</v>
      </c>
    </row>
    <row r="39" spans="1:16" s="17" customFormat="1" ht="12.75" x14ac:dyDescent="0.2">
      <c r="A39" s="21">
        <v>10</v>
      </c>
      <c r="B39" s="18" t="s">
        <v>64</v>
      </c>
      <c r="C39" s="19"/>
      <c r="D39" s="19"/>
      <c r="E39" s="19" t="s">
        <v>34</v>
      </c>
      <c r="F39" s="19">
        <v>1</v>
      </c>
      <c r="G39" s="28">
        <v>24390</v>
      </c>
      <c r="H39" s="28">
        <v>29270</v>
      </c>
      <c r="I39" s="28">
        <v>25120</v>
      </c>
      <c r="J39" s="6">
        <f t="shared" si="26"/>
        <v>26260</v>
      </c>
      <c r="K39" s="6">
        <f t="shared" si="27"/>
        <v>2632.1664081132863</v>
      </c>
      <c r="L39" s="6">
        <f t="shared" si="28"/>
        <v>10.023482132952347</v>
      </c>
      <c r="M39" s="6">
        <f t="shared" si="29"/>
        <v>26260</v>
      </c>
      <c r="N39" s="30">
        <f t="shared" si="30"/>
        <v>26260</v>
      </c>
      <c r="O39" s="32">
        <f t="shared" si="31"/>
        <v>26260</v>
      </c>
      <c r="P39" s="31">
        <f t="shared" si="32"/>
        <v>26260</v>
      </c>
    </row>
    <row r="40" spans="1:16" s="17" customFormat="1" ht="12.75" x14ac:dyDescent="0.2">
      <c r="A40" s="21">
        <v>11</v>
      </c>
      <c r="B40" s="18" t="s">
        <v>65</v>
      </c>
      <c r="C40" s="19"/>
      <c r="D40" s="19"/>
      <c r="E40" s="19" t="s">
        <v>34</v>
      </c>
      <c r="F40" s="19">
        <v>1</v>
      </c>
      <c r="G40" s="28">
        <v>4680</v>
      </c>
      <c r="H40" s="28">
        <v>5620</v>
      </c>
      <c r="I40" s="28">
        <v>4820</v>
      </c>
      <c r="J40" s="6">
        <f t="shared" si="26"/>
        <v>5040</v>
      </c>
      <c r="K40" s="6">
        <f t="shared" si="27"/>
        <v>507.14889332423866</v>
      </c>
      <c r="L40" s="6">
        <f t="shared" si="28"/>
        <v>10.062478042147593</v>
      </c>
      <c r="M40" s="6">
        <f t="shared" si="29"/>
        <v>5040</v>
      </c>
      <c r="N40" s="30">
        <f t="shared" si="30"/>
        <v>5040</v>
      </c>
      <c r="O40" s="32">
        <f t="shared" si="31"/>
        <v>5040</v>
      </c>
      <c r="P40" s="31">
        <f t="shared" si="32"/>
        <v>5040</v>
      </c>
    </row>
    <row r="41" spans="1:16" s="17" customFormat="1" ht="12.75" x14ac:dyDescent="0.2">
      <c r="A41" s="21">
        <v>12</v>
      </c>
      <c r="B41" s="18" t="s">
        <v>77</v>
      </c>
      <c r="C41" s="19"/>
      <c r="D41" s="19"/>
      <c r="E41" s="19" t="s">
        <v>34</v>
      </c>
      <c r="F41" s="19">
        <v>1</v>
      </c>
      <c r="G41" s="28">
        <v>13800</v>
      </c>
      <c r="H41" s="28">
        <v>16560</v>
      </c>
      <c r="I41" s="28">
        <v>14210</v>
      </c>
      <c r="J41" s="6">
        <f t="shared" si="26"/>
        <v>14856.666666666666</v>
      </c>
      <c r="K41" s="6">
        <f t="shared" si="27"/>
        <v>1489.3063262248411</v>
      </c>
      <c r="L41" s="6">
        <f t="shared" si="28"/>
        <v>10.02449849377277</v>
      </c>
      <c r="M41" s="6">
        <f t="shared" si="29"/>
        <v>14856.666666666666</v>
      </c>
      <c r="N41" s="30">
        <f t="shared" si="30"/>
        <v>14856.666666666666</v>
      </c>
      <c r="O41" s="32">
        <f t="shared" si="31"/>
        <v>14856.67</v>
      </c>
      <c r="P41" s="31">
        <f t="shared" si="32"/>
        <v>14856.67</v>
      </c>
    </row>
    <row r="42" spans="1:16" s="17" customFormat="1" ht="12.75" x14ac:dyDescent="0.2">
      <c r="A42" s="46" t="s">
        <v>37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8"/>
      <c r="P42" s="27">
        <f>SUM(P30:P41)</f>
        <v>154656.72</v>
      </c>
    </row>
    <row r="43" spans="1:16" x14ac:dyDescent="0.25">
      <c r="A43" s="49" t="s">
        <v>71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37">
        <f>P28+P42</f>
        <v>219510</v>
      </c>
    </row>
    <row r="44" spans="1:16" x14ac:dyDescent="0.25">
      <c r="A44" s="88" t="s">
        <v>78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</row>
    <row r="45" spans="1:16" x14ac:dyDescent="0.25">
      <c r="A45" s="88" t="s">
        <v>33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2"/>
    </row>
    <row r="46" spans="1:16" x14ac:dyDescent="0.25">
      <c r="A46" s="21">
        <v>1</v>
      </c>
      <c r="B46" s="39" t="s">
        <v>79</v>
      </c>
      <c r="C46" s="21"/>
      <c r="D46" s="21"/>
      <c r="E46" s="21" t="s">
        <v>55</v>
      </c>
      <c r="F46" s="21">
        <v>6</v>
      </c>
      <c r="G46" s="27">
        <v>3480</v>
      </c>
      <c r="H46" s="27">
        <v>5100</v>
      </c>
      <c r="I46" s="27">
        <v>3580</v>
      </c>
      <c r="J46" s="6">
        <f t="shared" ref="J46" si="33">AVERAGE(G46:I46)</f>
        <v>4053.3333333333335</v>
      </c>
      <c r="K46" s="6">
        <f t="shared" ref="K46" si="34">SQRT(VAR(G46:I46))</f>
        <v>907.81789657030447</v>
      </c>
      <c r="L46" s="6">
        <f t="shared" ref="L46" si="35">K46/J46*100</f>
        <v>22.396823106175272</v>
      </c>
      <c r="M46" s="6">
        <f t="shared" ref="M46" si="36">F46*SUM(G46:I46)/COLUMNS(G46:I46)</f>
        <v>24320</v>
      </c>
      <c r="N46" s="30">
        <f t="shared" ref="N46" si="37">M46/F46</f>
        <v>4053.3333333333335</v>
      </c>
      <c r="O46" s="32">
        <f>ROUND(N46,2)</f>
        <v>4053.33</v>
      </c>
      <c r="P46" s="31">
        <f>O46*F46</f>
        <v>24319.98</v>
      </c>
    </row>
    <row r="47" spans="1:16" x14ac:dyDescent="0.25">
      <c r="A47" s="46" t="s">
        <v>37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93"/>
      <c r="P47" s="38">
        <f>P46</f>
        <v>24319.98</v>
      </c>
    </row>
    <row r="48" spans="1:16" x14ac:dyDescent="0.25">
      <c r="A48" s="88" t="s">
        <v>35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2"/>
    </row>
    <row r="49" spans="1:16" x14ac:dyDescent="0.25">
      <c r="A49" s="21">
        <v>1</v>
      </c>
      <c r="B49" s="39" t="s">
        <v>80</v>
      </c>
      <c r="C49" s="21"/>
      <c r="D49" s="21"/>
      <c r="E49" s="21" t="s">
        <v>36</v>
      </c>
      <c r="F49" s="21">
        <v>5</v>
      </c>
      <c r="G49" s="27">
        <v>2640</v>
      </c>
      <c r="H49" s="27">
        <v>3220</v>
      </c>
      <c r="I49" s="27">
        <v>2720</v>
      </c>
      <c r="J49" s="6">
        <f t="shared" ref="J49" si="38">AVERAGE(G49:I49)</f>
        <v>2860</v>
      </c>
      <c r="K49" s="6">
        <f t="shared" ref="K49" si="39">SQRT(VAR(G49:I49))</f>
        <v>314.32467291003422</v>
      </c>
      <c r="L49" s="6">
        <f t="shared" ref="L49" si="40">K49/J49*100</f>
        <v>10.990373178672526</v>
      </c>
      <c r="M49" s="6">
        <f t="shared" ref="M49" si="41">F49*SUM(G49:I49)/COLUMNS(G49:I49)</f>
        <v>14300</v>
      </c>
      <c r="N49" s="30">
        <f t="shared" ref="N49" si="42">M49/F49</f>
        <v>2860</v>
      </c>
      <c r="O49" s="32">
        <f>ROUND(N49,2)</f>
        <v>2860</v>
      </c>
      <c r="P49" s="31">
        <f>O49*F49</f>
        <v>14300</v>
      </c>
    </row>
    <row r="50" spans="1:16" x14ac:dyDescent="0.25">
      <c r="A50" s="21">
        <v>2</v>
      </c>
      <c r="B50" s="39" t="s">
        <v>81</v>
      </c>
      <c r="C50" s="21"/>
      <c r="D50" s="21"/>
      <c r="E50" s="21" t="s">
        <v>34</v>
      </c>
      <c r="F50" s="21">
        <v>1</v>
      </c>
      <c r="G50" s="27">
        <v>2280</v>
      </c>
      <c r="H50" s="27">
        <v>2780</v>
      </c>
      <c r="I50" s="27">
        <v>2350</v>
      </c>
      <c r="J50" s="6">
        <f t="shared" ref="J50:J59" si="43">AVERAGE(G50:I50)</f>
        <v>2470</v>
      </c>
      <c r="K50" s="6">
        <f t="shared" ref="K50:K59" si="44">SQRT(VAR(G50:I50))</f>
        <v>270.73972741361769</v>
      </c>
      <c r="L50" s="6">
        <f t="shared" ref="L50:L59" si="45">K50/J50*100</f>
        <v>10.961122567352943</v>
      </c>
      <c r="M50" s="6">
        <f t="shared" ref="M50:M59" si="46">F50*SUM(G50:I50)/COLUMNS(G50:I50)</f>
        <v>2470</v>
      </c>
      <c r="N50" s="30">
        <f t="shared" ref="N50:N59" si="47">M50/F50</f>
        <v>2470</v>
      </c>
      <c r="O50" s="32">
        <f t="shared" ref="O50:O59" si="48">ROUND(N50,2)</f>
        <v>2470</v>
      </c>
      <c r="P50" s="31">
        <f t="shared" ref="P50:P59" si="49">O50*F50</f>
        <v>2470</v>
      </c>
    </row>
    <row r="51" spans="1:16" x14ac:dyDescent="0.25">
      <c r="A51" s="21">
        <v>3</v>
      </c>
      <c r="B51" s="39" t="s">
        <v>82</v>
      </c>
      <c r="C51" s="21"/>
      <c r="D51" s="21"/>
      <c r="E51" s="21" t="s">
        <v>34</v>
      </c>
      <c r="F51" s="21">
        <v>1</v>
      </c>
      <c r="G51" s="27">
        <v>2520</v>
      </c>
      <c r="H51" s="27">
        <v>3070</v>
      </c>
      <c r="I51" s="27">
        <v>2600</v>
      </c>
      <c r="J51" s="6">
        <f t="shared" si="43"/>
        <v>2730</v>
      </c>
      <c r="K51" s="6">
        <f t="shared" si="44"/>
        <v>297.15315916207254</v>
      </c>
      <c r="L51" s="6">
        <f t="shared" si="45"/>
        <v>10.884731104837822</v>
      </c>
      <c r="M51" s="6">
        <f t="shared" si="46"/>
        <v>2730</v>
      </c>
      <c r="N51" s="30">
        <f t="shared" si="47"/>
        <v>2730</v>
      </c>
      <c r="O51" s="32">
        <f t="shared" si="48"/>
        <v>2730</v>
      </c>
      <c r="P51" s="31">
        <f t="shared" si="49"/>
        <v>2730</v>
      </c>
    </row>
    <row r="52" spans="1:16" x14ac:dyDescent="0.25">
      <c r="A52" s="21">
        <v>4</v>
      </c>
      <c r="B52" s="39" t="s">
        <v>83</v>
      </c>
      <c r="C52" s="21"/>
      <c r="D52" s="21"/>
      <c r="E52" s="21" t="s">
        <v>34</v>
      </c>
      <c r="F52" s="21">
        <v>1</v>
      </c>
      <c r="G52" s="27">
        <v>870</v>
      </c>
      <c r="H52" s="27">
        <v>1060</v>
      </c>
      <c r="I52" s="27">
        <v>900</v>
      </c>
      <c r="J52" s="6">
        <f t="shared" si="43"/>
        <v>943.33333333333337</v>
      </c>
      <c r="K52" s="6">
        <f t="shared" si="44"/>
        <v>102.14368964029708</v>
      </c>
      <c r="L52" s="6">
        <f t="shared" si="45"/>
        <v>10.827952965402517</v>
      </c>
      <c r="M52" s="6">
        <f t="shared" si="46"/>
        <v>943.33333333333337</v>
      </c>
      <c r="N52" s="30">
        <f t="shared" si="47"/>
        <v>943.33333333333337</v>
      </c>
      <c r="O52" s="32">
        <f t="shared" si="48"/>
        <v>943.33</v>
      </c>
      <c r="P52" s="31">
        <f t="shared" si="49"/>
        <v>943.33</v>
      </c>
    </row>
    <row r="53" spans="1:16" x14ac:dyDescent="0.25">
      <c r="A53" s="21">
        <v>5</v>
      </c>
      <c r="B53" s="39" t="s">
        <v>84</v>
      </c>
      <c r="C53" s="21"/>
      <c r="D53" s="21"/>
      <c r="E53" s="21" t="s">
        <v>34</v>
      </c>
      <c r="F53" s="21">
        <v>1</v>
      </c>
      <c r="G53" s="27">
        <v>350</v>
      </c>
      <c r="H53" s="27">
        <v>430</v>
      </c>
      <c r="I53" s="27">
        <v>360</v>
      </c>
      <c r="J53" s="6">
        <f t="shared" si="43"/>
        <v>380</v>
      </c>
      <c r="K53" s="6">
        <f t="shared" si="44"/>
        <v>43.588989435406738</v>
      </c>
      <c r="L53" s="6">
        <f t="shared" si="45"/>
        <v>11.470786693528089</v>
      </c>
      <c r="M53" s="6">
        <f t="shared" si="46"/>
        <v>380</v>
      </c>
      <c r="N53" s="30">
        <f t="shared" si="47"/>
        <v>380</v>
      </c>
      <c r="O53" s="32">
        <f t="shared" si="48"/>
        <v>380</v>
      </c>
      <c r="P53" s="31">
        <f t="shared" si="49"/>
        <v>380</v>
      </c>
    </row>
    <row r="54" spans="1:16" x14ac:dyDescent="0.25">
      <c r="A54" s="21">
        <v>6</v>
      </c>
      <c r="B54" s="39" t="s">
        <v>85</v>
      </c>
      <c r="C54" s="21"/>
      <c r="D54" s="21"/>
      <c r="E54" s="21" t="s">
        <v>34</v>
      </c>
      <c r="F54" s="21">
        <v>2</v>
      </c>
      <c r="G54" s="27">
        <v>690</v>
      </c>
      <c r="H54" s="27">
        <v>840</v>
      </c>
      <c r="I54" s="27">
        <v>710</v>
      </c>
      <c r="J54" s="6">
        <f t="shared" si="43"/>
        <v>746.66666666666663</v>
      </c>
      <c r="K54" s="6">
        <f t="shared" si="44"/>
        <v>81.445278152470777</v>
      </c>
      <c r="L54" s="6">
        <f t="shared" si="45"/>
        <v>10.907849752563051</v>
      </c>
      <c r="M54" s="6">
        <f t="shared" si="46"/>
        <v>1493.3333333333333</v>
      </c>
      <c r="N54" s="30">
        <f t="shared" si="47"/>
        <v>746.66666666666663</v>
      </c>
      <c r="O54" s="32">
        <f t="shared" si="48"/>
        <v>746.67</v>
      </c>
      <c r="P54" s="31">
        <f t="shared" si="49"/>
        <v>1493.34</v>
      </c>
    </row>
    <row r="55" spans="1:16" x14ac:dyDescent="0.25">
      <c r="A55" s="21">
        <v>7</v>
      </c>
      <c r="B55" s="39" t="s">
        <v>86</v>
      </c>
      <c r="C55" s="21"/>
      <c r="D55" s="21"/>
      <c r="E55" s="21" t="s">
        <v>34</v>
      </c>
      <c r="F55" s="21">
        <v>4</v>
      </c>
      <c r="G55" s="27">
        <v>1270</v>
      </c>
      <c r="H55" s="27">
        <v>1550</v>
      </c>
      <c r="I55" s="27">
        <v>1310</v>
      </c>
      <c r="J55" s="6">
        <f t="shared" si="43"/>
        <v>1376.6666666666667</v>
      </c>
      <c r="K55" s="6">
        <f t="shared" si="44"/>
        <v>151.4375558880073</v>
      </c>
      <c r="L55" s="6">
        <f t="shared" si="45"/>
        <v>11.000306723099804</v>
      </c>
      <c r="M55" s="6">
        <f t="shared" si="46"/>
        <v>5506.666666666667</v>
      </c>
      <c r="N55" s="30">
        <f t="shared" si="47"/>
        <v>1376.6666666666667</v>
      </c>
      <c r="O55" s="32">
        <f t="shared" si="48"/>
        <v>1376.67</v>
      </c>
      <c r="P55" s="31">
        <f t="shared" si="49"/>
        <v>5506.68</v>
      </c>
    </row>
    <row r="56" spans="1:16" x14ac:dyDescent="0.25">
      <c r="A56" s="21">
        <v>8</v>
      </c>
      <c r="B56" s="39" t="s">
        <v>87</v>
      </c>
      <c r="C56" s="21"/>
      <c r="D56" s="21"/>
      <c r="E56" s="21" t="s">
        <v>34</v>
      </c>
      <c r="F56" s="21">
        <v>1</v>
      </c>
      <c r="G56" s="27">
        <v>12360</v>
      </c>
      <c r="H56" s="27">
        <v>15080</v>
      </c>
      <c r="I56" s="27">
        <v>12730</v>
      </c>
      <c r="J56" s="6">
        <f t="shared" si="43"/>
        <v>13390</v>
      </c>
      <c r="K56" s="6">
        <f t="shared" si="44"/>
        <v>1475.2287958143984</v>
      </c>
      <c r="L56" s="6">
        <f t="shared" si="45"/>
        <v>11.01739205238535</v>
      </c>
      <c r="M56" s="6">
        <f t="shared" si="46"/>
        <v>13390</v>
      </c>
      <c r="N56" s="30">
        <f t="shared" si="47"/>
        <v>13390</v>
      </c>
      <c r="O56" s="32">
        <f t="shared" si="48"/>
        <v>13390</v>
      </c>
      <c r="P56" s="31">
        <f t="shared" si="49"/>
        <v>13390</v>
      </c>
    </row>
    <row r="57" spans="1:16" x14ac:dyDescent="0.25">
      <c r="A57" s="21">
        <v>9</v>
      </c>
      <c r="B57" s="39" t="s">
        <v>88</v>
      </c>
      <c r="C57" s="21"/>
      <c r="D57" s="21"/>
      <c r="E57" s="21" t="s">
        <v>34</v>
      </c>
      <c r="F57" s="21">
        <v>1</v>
      </c>
      <c r="G57" s="27">
        <v>21850</v>
      </c>
      <c r="H57" s="27">
        <v>26660</v>
      </c>
      <c r="I57" s="27">
        <v>22510</v>
      </c>
      <c r="J57" s="6">
        <f t="shared" si="43"/>
        <v>23673.333333333332</v>
      </c>
      <c r="K57" s="6">
        <f t="shared" si="44"/>
        <v>2607.4956056210976</v>
      </c>
      <c r="L57" s="6">
        <f t="shared" si="45"/>
        <v>11.01448439434426</v>
      </c>
      <c r="M57" s="6">
        <f t="shared" si="46"/>
        <v>23673.333333333332</v>
      </c>
      <c r="N57" s="30">
        <f t="shared" si="47"/>
        <v>23673.333333333332</v>
      </c>
      <c r="O57" s="32">
        <f t="shared" si="48"/>
        <v>23673.33</v>
      </c>
      <c r="P57" s="31">
        <f t="shared" si="49"/>
        <v>23673.33</v>
      </c>
    </row>
    <row r="58" spans="1:16" x14ac:dyDescent="0.25">
      <c r="A58" s="21">
        <v>10</v>
      </c>
      <c r="B58" s="39" t="s">
        <v>89</v>
      </c>
      <c r="C58" s="21"/>
      <c r="D58" s="21"/>
      <c r="E58" s="21" t="s">
        <v>34</v>
      </c>
      <c r="F58" s="21">
        <v>1</v>
      </c>
      <c r="G58" s="27">
        <v>3560</v>
      </c>
      <c r="H58" s="27">
        <v>4340</v>
      </c>
      <c r="I58" s="27">
        <v>3670</v>
      </c>
      <c r="J58" s="6">
        <f t="shared" si="43"/>
        <v>3856.6666666666665</v>
      </c>
      <c r="K58" s="6">
        <f t="shared" si="44"/>
        <v>422.17689815210559</v>
      </c>
      <c r="L58" s="6">
        <f t="shared" si="45"/>
        <v>10.946678430910257</v>
      </c>
      <c r="M58" s="6">
        <f t="shared" si="46"/>
        <v>3856.6666666666665</v>
      </c>
      <c r="N58" s="30">
        <f t="shared" si="47"/>
        <v>3856.6666666666665</v>
      </c>
      <c r="O58" s="32">
        <f t="shared" si="48"/>
        <v>3856.67</v>
      </c>
      <c r="P58" s="31">
        <f t="shared" si="49"/>
        <v>3856.67</v>
      </c>
    </row>
    <row r="59" spans="1:16" x14ac:dyDescent="0.25">
      <c r="A59" s="21">
        <v>11</v>
      </c>
      <c r="B59" s="39" t="s">
        <v>90</v>
      </c>
      <c r="C59" s="21"/>
      <c r="D59" s="21"/>
      <c r="E59" s="21" t="s">
        <v>36</v>
      </c>
      <c r="F59" s="21">
        <v>1</v>
      </c>
      <c r="G59" s="27">
        <v>4880</v>
      </c>
      <c r="H59" s="27">
        <v>5950</v>
      </c>
      <c r="I59" s="27">
        <v>5030</v>
      </c>
      <c r="J59" s="6">
        <f t="shared" si="43"/>
        <v>5286.666666666667</v>
      </c>
      <c r="K59" s="6">
        <f t="shared" si="44"/>
        <v>579.33870346571302</v>
      </c>
      <c r="L59" s="6">
        <f t="shared" si="45"/>
        <v>10.958487455215252</v>
      </c>
      <c r="M59" s="6">
        <f t="shared" si="46"/>
        <v>5286.666666666667</v>
      </c>
      <c r="N59" s="30">
        <f t="shared" si="47"/>
        <v>5286.666666666667</v>
      </c>
      <c r="O59" s="32">
        <f t="shared" si="48"/>
        <v>5286.67</v>
      </c>
      <c r="P59" s="31">
        <f t="shared" si="49"/>
        <v>5286.67</v>
      </c>
    </row>
    <row r="60" spans="1:16" x14ac:dyDescent="0.25">
      <c r="A60" s="46" t="s">
        <v>37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8"/>
      <c r="P60" s="38">
        <f>SUM(P49:P59)</f>
        <v>74030.02</v>
      </c>
    </row>
    <row r="61" spans="1:16" x14ac:dyDescent="0.25">
      <c r="A61" s="49" t="s">
        <v>71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37">
        <f>P47+P60</f>
        <v>98350</v>
      </c>
    </row>
    <row r="62" spans="1:16" x14ac:dyDescent="0.25">
      <c r="A62" s="88" t="s">
        <v>91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90"/>
    </row>
    <row r="63" spans="1:16" x14ac:dyDescent="0.25">
      <c r="A63" s="88" t="s">
        <v>33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2"/>
    </row>
    <row r="64" spans="1:16" x14ac:dyDescent="0.25">
      <c r="A64" s="21">
        <v>1</v>
      </c>
      <c r="B64" s="39" t="s">
        <v>79</v>
      </c>
      <c r="C64" s="21"/>
      <c r="D64" s="21"/>
      <c r="E64" s="21" t="s">
        <v>55</v>
      </c>
      <c r="F64" s="21">
        <v>6</v>
      </c>
      <c r="G64" s="27">
        <v>3480</v>
      </c>
      <c r="H64" s="27">
        <v>5100</v>
      </c>
      <c r="I64" s="27">
        <v>3580</v>
      </c>
      <c r="J64" s="6">
        <f t="shared" ref="J64" si="50">AVERAGE(G64:I64)</f>
        <v>4053.3333333333335</v>
      </c>
      <c r="K64" s="6">
        <f t="shared" ref="K64" si="51">SQRT(VAR(G64:I64))</f>
        <v>907.81789657030447</v>
      </c>
      <c r="L64" s="6">
        <f t="shared" ref="L64" si="52">K64/J64*100</f>
        <v>22.396823106175272</v>
      </c>
      <c r="M64" s="6">
        <f t="shared" ref="M64" si="53">F64*SUM(G64:I64)/COLUMNS(G64:I64)</f>
        <v>24320</v>
      </c>
      <c r="N64" s="30">
        <f t="shared" ref="N64" si="54">M64/F64</f>
        <v>4053.3333333333335</v>
      </c>
      <c r="O64" s="32">
        <f>ROUND(N64,2)</f>
        <v>4053.33</v>
      </c>
      <c r="P64" s="31">
        <f>O64*F64</f>
        <v>24319.98</v>
      </c>
    </row>
    <row r="65" spans="1:16" x14ac:dyDescent="0.25">
      <c r="A65" s="46" t="s">
        <v>37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93"/>
      <c r="P65" s="38">
        <f>P64</f>
        <v>24319.98</v>
      </c>
    </row>
    <row r="66" spans="1:16" x14ac:dyDescent="0.25">
      <c r="A66" s="88" t="s">
        <v>35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2"/>
    </row>
    <row r="67" spans="1:16" x14ac:dyDescent="0.25">
      <c r="A67" s="21">
        <v>1</v>
      </c>
      <c r="B67" s="39" t="s">
        <v>80</v>
      </c>
      <c r="C67" s="21"/>
      <c r="D67" s="21"/>
      <c r="E67" s="21" t="s">
        <v>36</v>
      </c>
      <c r="F67" s="21">
        <v>5</v>
      </c>
      <c r="G67" s="27">
        <v>2640</v>
      </c>
      <c r="H67" s="27">
        <v>3220</v>
      </c>
      <c r="I67" s="27">
        <v>2720</v>
      </c>
      <c r="J67" s="6">
        <f t="shared" ref="J67" si="55">AVERAGE(G67:I67)</f>
        <v>2860</v>
      </c>
      <c r="K67" s="6">
        <f t="shared" ref="K67" si="56">SQRT(VAR(G67:I67))</f>
        <v>314.32467291003422</v>
      </c>
      <c r="L67" s="6">
        <f t="shared" ref="L67" si="57">K67/J67*100</f>
        <v>10.990373178672526</v>
      </c>
      <c r="M67" s="6">
        <f t="shared" ref="M67" si="58">F67*SUM(G67:I67)/COLUMNS(G67:I67)</f>
        <v>14300</v>
      </c>
      <c r="N67" s="30">
        <f t="shared" ref="N67" si="59">M67/F67</f>
        <v>2860</v>
      </c>
      <c r="O67" s="32">
        <f>ROUND(N67,2)</f>
        <v>2860</v>
      </c>
      <c r="P67" s="31">
        <f>O67*F67</f>
        <v>14300</v>
      </c>
    </row>
    <row r="68" spans="1:16" x14ac:dyDescent="0.25">
      <c r="A68" s="21">
        <v>2</v>
      </c>
      <c r="B68" s="39" t="s">
        <v>81</v>
      </c>
      <c r="C68" s="21"/>
      <c r="D68" s="21"/>
      <c r="E68" s="21" t="s">
        <v>34</v>
      </c>
      <c r="F68" s="21">
        <v>1</v>
      </c>
      <c r="G68" s="27">
        <v>3380</v>
      </c>
      <c r="H68" s="27">
        <v>4120</v>
      </c>
      <c r="I68" s="27">
        <v>3480</v>
      </c>
      <c r="J68" s="6">
        <f t="shared" ref="J68:J76" si="60">AVERAGE(G68:I68)</f>
        <v>3660</v>
      </c>
      <c r="K68" s="6">
        <f t="shared" ref="K68:K76" si="61">SQRT(VAR(G68:I68))</f>
        <v>401.49719799769463</v>
      </c>
      <c r="L68" s="6">
        <f t="shared" ref="L68:L76" si="62">K68/J68*100</f>
        <v>10.96986879775122</v>
      </c>
      <c r="M68" s="6">
        <f t="shared" ref="M68:M76" si="63">F68*SUM(G68:I68)/COLUMNS(G68:I68)</f>
        <v>3660</v>
      </c>
      <c r="N68" s="30">
        <f t="shared" ref="N68:N76" si="64">M68/F68</f>
        <v>3660</v>
      </c>
      <c r="O68" s="32">
        <f t="shared" ref="O68:O76" si="65">ROUND(N68,2)</f>
        <v>3660</v>
      </c>
      <c r="P68" s="31">
        <f t="shared" ref="P68:P76" si="66">O68*F68</f>
        <v>3660</v>
      </c>
    </row>
    <row r="69" spans="1:16" x14ac:dyDescent="0.25">
      <c r="A69" s="21">
        <v>3</v>
      </c>
      <c r="B69" s="39" t="s">
        <v>92</v>
      </c>
      <c r="C69" s="21"/>
      <c r="D69" s="21"/>
      <c r="E69" s="21" t="s">
        <v>34</v>
      </c>
      <c r="F69" s="21">
        <v>1</v>
      </c>
      <c r="G69" s="27">
        <v>2520</v>
      </c>
      <c r="H69" s="27">
        <v>3070</v>
      </c>
      <c r="I69" s="27">
        <v>2600</v>
      </c>
      <c r="J69" s="6">
        <f t="shared" si="60"/>
        <v>2730</v>
      </c>
      <c r="K69" s="6">
        <f t="shared" si="61"/>
        <v>297.15315916207254</v>
      </c>
      <c r="L69" s="6">
        <f t="shared" si="62"/>
        <v>10.884731104837822</v>
      </c>
      <c r="M69" s="6">
        <f t="shared" si="63"/>
        <v>2730</v>
      </c>
      <c r="N69" s="30">
        <f t="shared" si="64"/>
        <v>2730</v>
      </c>
      <c r="O69" s="32">
        <f t="shared" si="65"/>
        <v>2730</v>
      </c>
      <c r="P69" s="31">
        <f t="shared" si="66"/>
        <v>2730</v>
      </c>
    </row>
    <row r="70" spans="1:16" x14ac:dyDescent="0.25">
      <c r="A70" s="21">
        <v>4</v>
      </c>
      <c r="B70" s="39" t="s">
        <v>85</v>
      </c>
      <c r="C70" s="21"/>
      <c r="D70" s="21"/>
      <c r="E70" s="21" t="s">
        <v>34</v>
      </c>
      <c r="F70" s="21">
        <v>1</v>
      </c>
      <c r="G70" s="27">
        <v>670</v>
      </c>
      <c r="H70" s="27">
        <v>820</v>
      </c>
      <c r="I70" s="27">
        <v>690</v>
      </c>
      <c r="J70" s="6">
        <f t="shared" si="60"/>
        <v>726.66666666666663</v>
      </c>
      <c r="K70" s="6">
        <f t="shared" si="61"/>
        <v>81.445278152470777</v>
      </c>
      <c r="L70" s="6">
        <f t="shared" si="62"/>
        <v>11.208065800798732</v>
      </c>
      <c r="M70" s="6">
        <f t="shared" si="63"/>
        <v>726.66666666666663</v>
      </c>
      <c r="N70" s="30">
        <f t="shared" si="64"/>
        <v>726.66666666666663</v>
      </c>
      <c r="O70" s="32">
        <f t="shared" si="65"/>
        <v>726.67</v>
      </c>
      <c r="P70" s="31">
        <f t="shared" si="66"/>
        <v>726.67</v>
      </c>
    </row>
    <row r="71" spans="1:16" x14ac:dyDescent="0.25">
      <c r="A71" s="21">
        <v>5</v>
      </c>
      <c r="B71" s="39" t="s">
        <v>86</v>
      </c>
      <c r="C71" s="21"/>
      <c r="D71" s="21"/>
      <c r="E71" s="21" t="s">
        <v>34</v>
      </c>
      <c r="F71" s="21">
        <v>4</v>
      </c>
      <c r="G71" s="27">
        <v>1270</v>
      </c>
      <c r="H71" s="27">
        <v>1550</v>
      </c>
      <c r="I71" s="27">
        <v>1310</v>
      </c>
      <c r="J71" s="6">
        <f t="shared" si="60"/>
        <v>1376.6666666666667</v>
      </c>
      <c r="K71" s="6">
        <f t="shared" si="61"/>
        <v>151.4375558880073</v>
      </c>
      <c r="L71" s="6">
        <f t="shared" si="62"/>
        <v>11.000306723099804</v>
      </c>
      <c r="M71" s="6">
        <f t="shared" si="63"/>
        <v>5506.666666666667</v>
      </c>
      <c r="N71" s="30">
        <f t="shared" si="64"/>
        <v>1376.6666666666667</v>
      </c>
      <c r="O71" s="32">
        <f t="shared" si="65"/>
        <v>1376.67</v>
      </c>
      <c r="P71" s="31">
        <f t="shared" si="66"/>
        <v>5506.68</v>
      </c>
    </row>
    <row r="72" spans="1:16" x14ac:dyDescent="0.25">
      <c r="A72" s="21">
        <v>6</v>
      </c>
      <c r="B72" s="39" t="s">
        <v>87</v>
      </c>
      <c r="C72" s="21"/>
      <c r="D72" s="21"/>
      <c r="E72" s="21" t="s">
        <v>34</v>
      </c>
      <c r="F72" s="21">
        <v>1</v>
      </c>
      <c r="G72" s="27">
        <v>7890</v>
      </c>
      <c r="H72" s="27">
        <v>9630</v>
      </c>
      <c r="I72" s="27">
        <v>8130</v>
      </c>
      <c r="J72" s="6">
        <f t="shared" si="60"/>
        <v>8550</v>
      </c>
      <c r="K72" s="6">
        <f t="shared" si="61"/>
        <v>942.97401873010267</v>
      </c>
      <c r="L72" s="6">
        <f t="shared" si="62"/>
        <v>11.028935891580147</v>
      </c>
      <c r="M72" s="6">
        <f t="shared" si="63"/>
        <v>8550</v>
      </c>
      <c r="N72" s="30">
        <f t="shared" si="64"/>
        <v>8550</v>
      </c>
      <c r="O72" s="32">
        <f t="shared" si="65"/>
        <v>8550</v>
      </c>
      <c r="P72" s="31">
        <f t="shared" si="66"/>
        <v>8550</v>
      </c>
    </row>
    <row r="73" spans="1:16" x14ac:dyDescent="0.25">
      <c r="A73" s="21">
        <v>7</v>
      </c>
      <c r="B73" s="39" t="s">
        <v>88</v>
      </c>
      <c r="C73" s="21"/>
      <c r="D73" s="21"/>
      <c r="E73" s="21" t="s">
        <v>34</v>
      </c>
      <c r="F73" s="21">
        <v>1</v>
      </c>
      <c r="G73" s="27">
        <v>19460</v>
      </c>
      <c r="H73" s="27">
        <v>23740</v>
      </c>
      <c r="I73" s="27">
        <v>20040</v>
      </c>
      <c r="J73" s="6">
        <f t="shared" si="60"/>
        <v>21080</v>
      </c>
      <c r="K73" s="6">
        <f t="shared" si="61"/>
        <v>2321.8096390531246</v>
      </c>
      <c r="L73" s="6">
        <f t="shared" si="62"/>
        <v>11.0142772251097</v>
      </c>
      <c r="M73" s="6">
        <f t="shared" si="63"/>
        <v>21080</v>
      </c>
      <c r="N73" s="30">
        <f t="shared" si="64"/>
        <v>21080</v>
      </c>
      <c r="O73" s="32">
        <f t="shared" si="65"/>
        <v>21080</v>
      </c>
      <c r="P73" s="31">
        <f t="shared" si="66"/>
        <v>21080</v>
      </c>
    </row>
    <row r="74" spans="1:16" x14ac:dyDescent="0.25">
      <c r="A74" s="21">
        <v>8</v>
      </c>
      <c r="B74" s="39" t="s">
        <v>93</v>
      </c>
      <c r="C74" s="21"/>
      <c r="D74" s="21"/>
      <c r="E74" s="21" t="s">
        <v>34</v>
      </c>
      <c r="F74" s="21">
        <v>1</v>
      </c>
      <c r="G74" s="27">
        <v>3960</v>
      </c>
      <c r="H74" s="27">
        <v>4830</v>
      </c>
      <c r="I74" s="27">
        <v>4080</v>
      </c>
      <c r="J74" s="6">
        <f t="shared" si="60"/>
        <v>4290</v>
      </c>
      <c r="K74" s="6">
        <f t="shared" si="61"/>
        <v>471.48700936505134</v>
      </c>
      <c r="L74" s="6">
        <f t="shared" si="62"/>
        <v>10.990373178672526</v>
      </c>
      <c r="M74" s="6">
        <f t="shared" si="63"/>
        <v>4290</v>
      </c>
      <c r="N74" s="30">
        <f t="shared" si="64"/>
        <v>4290</v>
      </c>
      <c r="O74" s="32">
        <f t="shared" si="65"/>
        <v>4290</v>
      </c>
      <c r="P74" s="31">
        <f t="shared" si="66"/>
        <v>4290</v>
      </c>
    </row>
    <row r="75" spans="1:16" x14ac:dyDescent="0.25">
      <c r="A75" s="21">
        <v>9</v>
      </c>
      <c r="B75" s="39" t="s">
        <v>90</v>
      </c>
      <c r="C75" s="21"/>
      <c r="D75" s="21"/>
      <c r="E75" s="21" t="s">
        <v>36</v>
      </c>
      <c r="F75" s="21">
        <v>1</v>
      </c>
      <c r="G75" s="27">
        <v>4880</v>
      </c>
      <c r="H75" s="27">
        <v>5950</v>
      </c>
      <c r="I75" s="27">
        <v>5030</v>
      </c>
      <c r="J75" s="6">
        <f t="shared" si="60"/>
        <v>5286.666666666667</v>
      </c>
      <c r="K75" s="6">
        <f t="shared" si="61"/>
        <v>579.33870346571302</v>
      </c>
      <c r="L75" s="6">
        <f t="shared" si="62"/>
        <v>10.958487455215252</v>
      </c>
      <c r="M75" s="6">
        <f t="shared" si="63"/>
        <v>5286.666666666667</v>
      </c>
      <c r="N75" s="30">
        <f t="shared" si="64"/>
        <v>5286.666666666667</v>
      </c>
      <c r="O75" s="32">
        <f t="shared" si="65"/>
        <v>5286.67</v>
      </c>
      <c r="P75" s="31">
        <f t="shared" si="66"/>
        <v>5286.67</v>
      </c>
    </row>
    <row r="76" spans="1:16" x14ac:dyDescent="0.25">
      <c r="A76" s="21">
        <v>10</v>
      </c>
      <c r="B76" s="39" t="s">
        <v>94</v>
      </c>
      <c r="C76" s="21"/>
      <c r="D76" s="21"/>
      <c r="E76" s="21" t="s">
        <v>34</v>
      </c>
      <c r="F76" s="21">
        <v>2</v>
      </c>
      <c r="G76" s="27">
        <v>840</v>
      </c>
      <c r="H76" s="27">
        <v>1020</v>
      </c>
      <c r="I76" s="27">
        <v>870</v>
      </c>
      <c r="J76" s="6">
        <f t="shared" si="60"/>
        <v>910</v>
      </c>
      <c r="K76" s="6">
        <f t="shared" si="61"/>
        <v>96.436507609929549</v>
      </c>
      <c r="L76" s="6">
        <f t="shared" si="62"/>
        <v>10.597418418673577</v>
      </c>
      <c r="M76" s="6">
        <f t="shared" si="63"/>
        <v>1820</v>
      </c>
      <c r="N76" s="30">
        <f t="shared" si="64"/>
        <v>910</v>
      </c>
      <c r="O76" s="32">
        <f t="shared" si="65"/>
        <v>910</v>
      </c>
      <c r="P76" s="31">
        <f t="shared" si="66"/>
        <v>1820</v>
      </c>
    </row>
    <row r="77" spans="1:16" x14ac:dyDescent="0.25">
      <c r="A77" s="46" t="s">
        <v>37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8"/>
      <c r="P77" s="38">
        <f>SUM(P66:P76)</f>
        <v>67950.02</v>
      </c>
    </row>
    <row r="78" spans="1:16" x14ac:dyDescent="0.25">
      <c r="A78" s="49" t="s">
        <v>71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37">
        <f>P64+P77</f>
        <v>92270</v>
      </c>
    </row>
    <row r="79" spans="1:16" ht="3" customHeight="1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5"/>
    </row>
    <row r="80" spans="1:16" ht="105.75" customHeight="1" x14ac:dyDescent="0.25">
      <c r="A80" s="67" t="s">
        <v>22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</row>
    <row r="81" spans="1:16" x14ac:dyDescent="0.25">
      <c r="A81" s="68" t="s">
        <v>24</v>
      </c>
      <c r="B81" s="68"/>
    </row>
    <row r="82" spans="1:16" ht="59.25" customHeight="1" x14ac:dyDescent="0.25">
      <c r="A82" s="69" t="s">
        <v>23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</row>
    <row r="83" spans="1:16" ht="15.75" x14ac:dyDescent="0.25">
      <c r="A83" s="70" t="s">
        <v>25</v>
      </c>
      <c r="B83" s="70"/>
      <c r="C83" s="70"/>
      <c r="D83" s="70"/>
      <c r="E83" s="70"/>
      <c r="F83" s="70"/>
      <c r="G83" s="12"/>
      <c r="H83" s="12"/>
      <c r="I83" s="12"/>
      <c r="J83" s="12"/>
      <c r="K83" s="12"/>
    </row>
    <row r="84" spans="1:16" ht="15.75" x14ac:dyDescent="0.25">
      <c r="A84" s="70" t="s">
        <v>26</v>
      </c>
      <c r="B84" s="70"/>
      <c r="C84" s="70"/>
      <c r="D84" s="70"/>
      <c r="E84" s="70"/>
      <c r="F84" s="12"/>
      <c r="G84" s="12"/>
      <c r="H84" s="12"/>
      <c r="I84" s="12"/>
      <c r="J84" s="12"/>
      <c r="K84" s="12"/>
    </row>
    <row r="85" spans="1:16" ht="15.75" x14ac:dyDescent="0.25">
      <c r="A85" s="70" t="s">
        <v>27</v>
      </c>
      <c r="B85" s="70"/>
      <c r="C85" s="70"/>
      <c r="D85" s="70"/>
      <c r="E85" s="12"/>
      <c r="F85" s="12"/>
      <c r="G85" s="12"/>
      <c r="H85" s="12"/>
      <c r="I85" s="12"/>
      <c r="J85" s="12"/>
      <c r="K85" s="12"/>
    </row>
    <row r="86" spans="1:16" ht="15.75" x14ac:dyDescent="0.25">
      <c r="A86" s="66" t="s">
        <v>28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</row>
    <row r="87" spans="1:16" ht="9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6" ht="33.75" customHeight="1" x14ac:dyDescent="0.25">
      <c r="A88" s="66" t="s">
        <v>29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</row>
    <row r="89" spans="1:16" ht="6" customHeight="1" x14ac:dyDescent="0.25">
      <c r="A89" s="4"/>
    </row>
    <row r="90" spans="1:16" x14ac:dyDescent="0.25">
      <c r="A90" s="71" t="s">
        <v>30</v>
      </c>
      <c r="B90" s="71"/>
    </row>
    <row r="91" spans="1:16" ht="6" customHeight="1" x14ac:dyDescent="0.25">
      <c r="A91" s="4"/>
    </row>
    <row r="92" spans="1:16" ht="15.75" customHeight="1" x14ac:dyDescent="0.25">
      <c r="A92" s="42" t="s">
        <v>42</v>
      </c>
      <c r="B92" s="42"/>
      <c r="C92" s="42"/>
      <c r="D92" s="42"/>
      <c r="E92" s="42"/>
      <c r="F92" s="42"/>
      <c r="G92" s="23"/>
      <c r="H92" s="23"/>
      <c r="I92" s="23"/>
      <c r="J92" s="24"/>
      <c r="K92" s="25"/>
      <c r="N92" s="72"/>
      <c r="O92" s="72"/>
      <c r="P92" s="72"/>
    </row>
    <row r="93" spans="1:16" ht="15.75" customHeight="1" x14ac:dyDescent="0.25">
      <c r="A93" s="42" t="s">
        <v>38</v>
      </c>
      <c r="B93" s="42"/>
      <c r="C93" s="42"/>
      <c r="D93" s="42"/>
      <c r="E93" s="22"/>
      <c r="F93" s="23"/>
      <c r="G93" s="23"/>
      <c r="H93" s="23"/>
      <c r="I93" s="23"/>
      <c r="J93" s="24"/>
      <c r="K93" s="25"/>
    </row>
    <row r="94" spans="1:16" ht="15.75" customHeight="1" x14ac:dyDescent="0.25">
      <c r="A94" s="42" t="s">
        <v>43</v>
      </c>
      <c r="B94" s="42"/>
      <c r="C94" s="42"/>
      <c r="D94" s="42"/>
      <c r="E94" s="22"/>
      <c r="F94" s="23"/>
      <c r="G94" s="23"/>
      <c r="H94" s="23"/>
      <c r="I94" s="23"/>
      <c r="J94" s="24"/>
      <c r="K94" s="26"/>
      <c r="O94" s="41" t="s">
        <v>44</v>
      </c>
      <c r="P94" s="41"/>
    </row>
    <row r="95" spans="1:16" ht="15.75" customHeight="1" x14ac:dyDescent="0.25">
      <c r="A95" s="43" t="s">
        <v>39</v>
      </c>
      <c r="B95" s="43"/>
      <c r="C95" s="43"/>
      <c r="D95" s="43"/>
      <c r="E95" s="22"/>
      <c r="F95" s="23"/>
      <c r="G95" s="23"/>
      <c r="H95" s="23"/>
      <c r="I95" s="23"/>
      <c r="J95" s="24"/>
      <c r="K95" s="25"/>
    </row>
  </sheetData>
  <mergeCells count="63">
    <mergeCell ref="A77:O77"/>
    <mergeCell ref="A78:O78"/>
    <mergeCell ref="A61:O61"/>
    <mergeCell ref="A62:P62"/>
    <mergeCell ref="A63:P63"/>
    <mergeCell ref="A65:O65"/>
    <mergeCell ref="A66:P66"/>
    <mergeCell ref="A44:P44"/>
    <mergeCell ref="A45:P45"/>
    <mergeCell ref="A47:O47"/>
    <mergeCell ref="A48:P48"/>
    <mergeCell ref="A60:O60"/>
    <mergeCell ref="A1:P1"/>
    <mergeCell ref="A2:P2"/>
    <mergeCell ref="A4:H4"/>
    <mergeCell ref="A3:H3"/>
    <mergeCell ref="I3:P3"/>
    <mergeCell ref="I4:P4"/>
    <mergeCell ref="A90:B90"/>
    <mergeCell ref="N92:P92"/>
    <mergeCell ref="A43:O43"/>
    <mergeCell ref="H9:H11"/>
    <mergeCell ref="I9:I11"/>
    <mergeCell ref="M9:M11"/>
    <mergeCell ref="N9:N11"/>
    <mergeCell ref="O9:O11"/>
    <mergeCell ref="G9:G11"/>
    <mergeCell ref="A8:A11"/>
    <mergeCell ref="B8:B11"/>
    <mergeCell ref="E8:E11"/>
    <mergeCell ref="K9:K11"/>
    <mergeCell ref="L9:L11"/>
    <mergeCell ref="C8:C11"/>
    <mergeCell ref="F8:F11"/>
    <mergeCell ref="A88:P88"/>
    <mergeCell ref="A80:P80"/>
    <mergeCell ref="A81:B81"/>
    <mergeCell ref="A82:K82"/>
    <mergeCell ref="A83:F83"/>
    <mergeCell ref="A84:E84"/>
    <mergeCell ref="A85:D85"/>
    <mergeCell ref="A86:K86"/>
    <mergeCell ref="A29:P29"/>
    <mergeCell ref="A28:O28"/>
    <mergeCell ref="A15:O15"/>
    <mergeCell ref="A42:O42"/>
    <mergeCell ref="A5:H5"/>
    <mergeCell ref="I5:P5"/>
    <mergeCell ref="A16:P16"/>
    <mergeCell ref="A17:P17"/>
    <mergeCell ref="J9:J11"/>
    <mergeCell ref="M8:P8"/>
    <mergeCell ref="J8:L8"/>
    <mergeCell ref="D8:D11"/>
    <mergeCell ref="A6:H6"/>
    <mergeCell ref="I6:P6"/>
    <mergeCell ref="P9:P11"/>
    <mergeCell ref="G8:I8"/>
    <mergeCell ref="O94:P94"/>
    <mergeCell ref="A93:D93"/>
    <mergeCell ref="A94:D94"/>
    <mergeCell ref="A95:D95"/>
    <mergeCell ref="A92:F92"/>
  </mergeCells>
  <pageMargins left="0.59055118110236227" right="0.59055118110236227" top="1.0737179487179487E-2" bottom="0.59055118110236227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</dc:creator>
  <cp:lastModifiedBy>user</cp:lastModifiedBy>
  <cp:lastPrinted>2026-08-03T11:08:22Z</cp:lastPrinted>
  <dcterms:created xsi:type="dcterms:W3CDTF">2014-04-05T15:57:36Z</dcterms:created>
  <dcterms:modified xsi:type="dcterms:W3CDTF">2026-08-04T09:44:06Z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</Properties>
</file>