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A53083D-098F-4921-A472-15497EAD88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Лист1!$A$1:$Q$24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P5" i="1" s="1"/>
  <c r="I6" i="1" l="1"/>
  <c r="J6" i="1" s="1"/>
  <c r="L6" i="1"/>
  <c r="M6" i="1"/>
  <c r="O6" i="1"/>
  <c r="I7" i="1"/>
  <c r="J7" i="1" s="1"/>
  <c r="L7" i="1"/>
  <c r="M7" i="1"/>
  <c r="O7" i="1"/>
  <c r="I8" i="1"/>
  <c r="J8" i="1" s="1"/>
  <c r="L8" i="1"/>
  <c r="M8" i="1"/>
  <c r="O8" i="1"/>
  <c r="I9" i="1"/>
  <c r="J9" i="1" s="1"/>
  <c r="L9" i="1"/>
  <c r="M9" i="1"/>
  <c r="O9" i="1"/>
  <c r="I10" i="1"/>
  <c r="J10" i="1" s="1"/>
  <c r="L10" i="1"/>
  <c r="M10" i="1"/>
  <c r="O10" i="1"/>
  <c r="P7" i="1" l="1"/>
  <c r="Q7" i="1" s="1"/>
  <c r="P10" i="1"/>
  <c r="Q10" i="1" s="1"/>
  <c r="P9" i="1"/>
  <c r="Q9" i="1" s="1"/>
  <c r="P6" i="1"/>
  <c r="Q6" i="1" s="1"/>
  <c r="P8" i="1"/>
  <c r="Q8" i="1" s="1"/>
  <c r="N7" i="1"/>
  <c r="N6" i="1"/>
  <c r="N9" i="1"/>
  <c r="N8" i="1"/>
  <c r="N10" i="1"/>
  <c r="I11" i="1"/>
  <c r="J11" i="1" s="1"/>
  <c r="L11" i="1"/>
  <c r="M11" i="1"/>
  <c r="O11" i="1"/>
  <c r="I12" i="1"/>
  <c r="J12" i="1" s="1"/>
  <c r="L12" i="1"/>
  <c r="M12" i="1"/>
  <c r="O12" i="1"/>
  <c r="I13" i="1"/>
  <c r="J13" i="1" s="1"/>
  <c r="L13" i="1"/>
  <c r="M13" i="1"/>
  <c r="O13" i="1"/>
  <c r="Q5" i="1"/>
  <c r="M5" i="1"/>
  <c r="L5" i="1"/>
  <c r="I5" i="1"/>
  <c r="J5" i="1" s="1"/>
  <c r="P11" i="1" l="1"/>
  <c r="Q11" i="1" s="1"/>
  <c r="P12" i="1"/>
  <c r="Q12" i="1" s="1"/>
  <c r="P13" i="1"/>
  <c r="Q13" i="1" s="1"/>
  <c r="N13" i="1"/>
  <c r="N12" i="1"/>
  <c r="N11" i="1"/>
  <c r="N5" i="1"/>
  <c r="Q14" i="1" l="1"/>
</calcChain>
</file>

<file path=xl/sharedStrings.xml><?xml version="1.0" encoding="utf-8"?>
<sst xmlns="http://schemas.openxmlformats.org/spreadsheetml/2006/main" count="51" uniqueCount="42">
  <si>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</si>
  <si>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</si>
  <si>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</si>
  <si>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</si>
  <si>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</si>
  <si>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</si>
  <si>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</si>
  <si>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</si>
  <si>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</si>
  <si>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</si>
  <si>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</si>
  <si>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</si>
  <si>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</si>
  <si>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</si>
  <si>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</si>
  <si>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</si>
  <si>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</si>
  <si>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</si>
  <si>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</si>
  <si>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</si>
  <si>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</si>
  <si>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</si>
  <si>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</si>
  <si>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</si>
  <si>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</si>
  <si>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</si>
  <si>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</si>
  <si>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</si>
  <si>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Поставка изделий медицинского назначения</t>
  </si>
  <si>
    <t>Источник 3  КП №028</t>
  </si>
  <si>
    <t>Источник 2 КП №55</t>
  </si>
  <si>
    <t>бур SIDECUTTING 2 х 7.5 мм средний</t>
  </si>
  <si>
    <t>бур Lindeman SIDE CUT, MED 1.6 мм 5EA</t>
  </si>
  <si>
    <t>лезвие осцилляторное MCLASS 19х1.27х105 мм 5EA</t>
  </si>
  <si>
    <t>лезвие осцилляторное MCLASS 19 X 1.27 X 90 мм, QTY 5</t>
  </si>
  <si>
    <t>лезвие осцилляторное MCLASS 13х1.27х90 мм QTY 5</t>
  </si>
  <si>
    <t>Устройство для обескровливания конечностей Komprimeter Riester</t>
  </si>
  <si>
    <t>Источник 1 КП №29М0501 от 29.05.26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</si>
  <si>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599600,00 руб.</t>
  </si>
  <si>
    <t>бур прямой CARBIDE 1.6х7.5 мм средний ОКПД2: 32.50.13.190</t>
  </si>
  <si>
    <t>бур конусный MED TAPERED CARBIDE ОКПД2: 32.50.13.190</t>
  </si>
  <si>
    <t>бур цилиндрический 2х10 мм средний, 5EA ОКПД2: 32.50.13.190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</si>
</sst>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3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</cellStyleXfs>
  <cellXfs count="48">
    <xf numFmtId="0" fontId="0" fillId="0" borderId="0" xfId="0"/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4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10" fontId="24" fillId="0" borderId="0" xfId="0" applyNumberFormat="1" applyFont="1" applyAlignment="1">
      <alignment vertical="top" wrapText="1"/>
    </xf>
    <xf numFmtId="4" fontId="28" fillId="24" borderId="15" xfId="52" applyNumberFormat="1" applyFont="1" applyFill="1" applyBorder="1" applyAlignment="1">
      <alignment horizontal="center" vertical="center" wrapText="1"/>
    </xf>
    <xf numFmtId="165" fontId="25" fillId="24" borderId="15" xfId="56" applyNumberFormat="1" applyFont="1" applyFill="1" applyBorder="1" applyAlignment="1" applyProtection="1">
      <alignment horizontal="center" vertical="center" wrapText="1"/>
    </xf>
    <xf numFmtId="0" fontId="24" fillId="24" borderId="0" xfId="0" applyFont="1" applyFill="1" applyAlignment="1">
      <alignment vertical="top" wrapText="1"/>
    </xf>
    <xf numFmtId="2" fontId="24" fillId="0" borderId="0" xfId="0" applyNumberFormat="1" applyFont="1" applyAlignment="1">
      <alignment vertical="top" wrapText="1"/>
    </xf>
    <xf numFmtId="2" fontId="30" fillId="0" borderId="15" xfId="0" applyNumberFormat="1" applyFont="1" applyBorder="1" applyAlignment="1">
      <alignment horizontal="center" vertical="center"/>
    </xf>
    <xf numFmtId="4" fontId="26" fillId="24" borderId="15" xfId="0" applyNumberFormat="1" applyFont="1" applyFill="1" applyBorder="1" applyAlignment="1">
      <alignment horizontal="center" vertical="center" wrapText="1"/>
    </xf>
    <xf numFmtId="10" fontId="30" fillId="24" borderId="15" xfId="0" applyNumberFormat="1" applyFont="1" applyFill="1" applyBorder="1" applyAlignment="1">
      <alignment horizontal="center" vertical="center"/>
    </xf>
    <xf numFmtId="2" fontId="25" fillId="24" borderId="15" xfId="0" applyNumberFormat="1" applyFont="1" applyFill="1" applyBorder="1" applyAlignment="1">
      <alignment horizontal="center" vertical="center" wrapText="1"/>
    </xf>
    <xf numFmtId="2" fontId="27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4" fontId="32" fillId="24" borderId="15" xfId="0" applyNumberFormat="1" applyFont="1" applyFill="1" applyBorder="1" applyAlignment="1">
      <alignment horizontal="center" vertical="center" wrapText="1"/>
    </xf>
    <xf numFmtId="4" fontId="27" fillId="24" borderId="15" xfId="0" applyNumberFormat="1" applyFont="1" applyFill="1" applyBorder="1" applyAlignment="1">
      <alignment horizontal="center" vertical="center" wrapText="1"/>
    </xf>
    <xf numFmtId="2" fontId="28" fillId="0" borderId="15" xfId="0" applyNumberFormat="1" applyFont="1" applyBorder="1" applyAlignment="1">
      <alignment horizontal="center" vertical="center"/>
    </xf>
    <xf numFmtId="4" fontId="25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4" fontId="28" fillId="24" borderId="15" xfId="0" applyNumberFormat="1" applyFont="1" applyFill="1" applyBorder="1" applyAlignment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24" borderId="16" xfId="0" applyFont="1" applyFill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24" fillId="24" borderId="0" xfId="0" applyNumberFormat="1" applyFont="1" applyFill="1" applyBorder="1" applyAlignment="1">
      <alignment horizontal="center" vertical="top" wrapText="1"/>
    </xf>
    <xf numFmtId="164" fontId="28" fillId="24" borderId="15" xfId="0" applyNumberFormat="1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2" fontId="31" fillId="24" borderId="15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center" wrapText="1"/>
    </xf>
    <xf numFmtId="10" fontId="28" fillId="24" borderId="15" xfId="0" applyNumberFormat="1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49" fontId="34" fillId="25" borderId="17" xfId="0" applyNumberFormat="1" applyFont="1" applyFill="1" applyBorder="1" applyAlignment="1">
      <alignment horizontal="left" vertical="top" wrapText="1"/>
    </xf>
    <xf numFmtId="49" fontId="34" fillId="25" borderId="18" xfId="0" applyNumberFormat="1" applyFont="1" applyFill="1" applyBorder="1" applyAlignment="1">
      <alignment horizontal="left" vertical="top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3" xfId="52" xr:uid="{00000000-0005-0000-0000-000030000000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14</xdr:row>
      <xdr:rowOff>0</xdr:rowOff>
    </xdr:from>
    <xdr:to>
      <xdr:col>13</xdr:col>
      <xdr:colOff>785880</xdr:colOff>
      <xdr:row>14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C13" sqref="C13"/>
    </sheetView>
  </sheetViews>
  <sheetFormatPr defaultColWidth="9.140625" defaultRowHeight="15.75"/>
  <cols>
    <col min="1" max="1" width="5.28515625" style="1" customWidth="1"/>
    <col min="2" max="2" width="18" style="1" hidden="1" customWidth="1"/>
    <col min="3" max="3" width="25.7109375" style="1" customWidth="1"/>
    <col min="4" max="4" width="10.42578125" style="4" customWidth="1"/>
    <col min="5" max="5" width="12.28515625" style="1" customWidth="1"/>
    <col min="6" max="8" width="19.7109375" style="3" customWidth="1"/>
    <col min="9" max="10" width="16.5703125" style="3" customWidth="1"/>
    <col min="11" max="11" width="14.140625" style="7" customWidth="1"/>
    <col min="12" max="12" width="18.85546875" style="3" customWidth="1"/>
    <col min="13" max="13" width="15" style="3" customWidth="1"/>
    <col min="14" max="14" width="19.85546875" style="1" customWidth="1"/>
    <col min="15" max="15" width="22" style="1" customWidth="1"/>
    <col min="16" max="16" width="20.5703125" style="1" customWidth="1"/>
    <col min="17" max="17" width="27.42578125" style="1" customWidth="1"/>
    <col min="18" max="16384" width="9.140625" style="1"/>
  </cols>
  <sheetData>
    <row r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7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7" s="6" customFormat="1" ht="41.25" customHeight="1">
      <c r="A3" s="43" t="s">
        <v>6</v>
      </c>
      <c r="B3" s="43"/>
      <c r="C3" s="43" t="s">
        <v>26</v>
      </c>
      <c r="D3" s="43" t="s">
        <v>10</v>
      </c>
      <c r="E3" s="43" t="s">
        <v>11</v>
      </c>
      <c r="F3" s="27" t="s">
        <v>20</v>
      </c>
      <c r="G3" s="27"/>
      <c r="H3" s="27"/>
      <c r="I3" s="27" t="s">
        <v>21</v>
      </c>
      <c r="J3" s="27" t="s">
        <v>22</v>
      </c>
      <c r="K3" s="44" t="s">
        <v>9</v>
      </c>
      <c r="L3" s="27" t="s">
        <v>23</v>
      </c>
      <c r="M3" s="27" t="s">
        <v>12</v>
      </c>
      <c r="N3" s="36" t="s">
        <v>13</v>
      </c>
      <c r="O3" s="36" t="s">
        <v>8</v>
      </c>
      <c r="P3" s="36" t="s">
        <v>19</v>
      </c>
      <c r="Q3" s="38" t="s">
        <v>14</v>
      </c>
    </row>
    <row r="4" spans="1:17" s="6" customFormat="1" ht="42.75">
      <c r="A4" s="43"/>
      <c r="B4" s="43"/>
      <c r="C4" s="43"/>
      <c r="D4" s="43"/>
      <c r="E4" s="43"/>
      <c r="F4" s="8" t="s">
        <v>37</v>
      </c>
      <c r="G4" s="8" t="s">
        <v>30</v>
      </c>
      <c r="H4" s="8" t="s">
        <v>29</v>
      </c>
      <c r="I4" s="28"/>
      <c r="J4" s="28"/>
      <c r="K4" s="45"/>
      <c r="L4" s="28" t="s">
        <v>15</v>
      </c>
      <c r="M4" s="28" t="s">
        <v>16</v>
      </c>
      <c r="N4" s="37" t="s">
        <v>17</v>
      </c>
      <c r="O4" s="37" t="s">
        <v>8</v>
      </c>
      <c r="P4" s="36"/>
      <c r="Q4" s="39"/>
    </row>
    <row r="5" spans="1:17" s="6" customFormat="1" ht="38.25">
      <c r="A5" s="23">
        <v>1</v>
      </c>
      <c r="B5" s="24"/>
      <c r="C5" s="46" t="s">
        <v>39</v>
      </c>
      <c r="D5" s="25" t="s">
        <v>27</v>
      </c>
      <c r="E5" s="23">
        <v>5</v>
      </c>
      <c r="F5" s="12">
        <v>5200</v>
      </c>
      <c r="G5" s="12">
        <v>5250</v>
      </c>
      <c r="H5" s="12">
        <v>5320</v>
      </c>
      <c r="I5" s="13">
        <f t="shared" ref="I5" si="0">MIN(F5:H5)</f>
        <v>5200</v>
      </c>
      <c r="J5" s="13">
        <f t="shared" ref="J5" si="1">I5*(1+K5)</f>
        <v>5200</v>
      </c>
      <c r="K5" s="14">
        <v>0</v>
      </c>
      <c r="L5" s="22">
        <f t="shared" ref="L5" si="2">AVERAGE(F5:H5)*(1+K5)</f>
        <v>5256.666666666667</v>
      </c>
      <c r="M5" s="22">
        <f t="shared" ref="M5" si="3">STDEV(F5:H5)</f>
        <v>60.277137733417078</v>
      </c>
      <c r="N5" s="9">
        <f t="shared" ref="N5" si="4">M5/L5</f>
        <v>1.1466798554232797E-2</v>
      </c>
      <c r="O5" s="26">
        <f t="shared" ref="O5" si="5">MIN(F5,G5,H5)</f>
        <v>5200</v>
      </c>
      <c r="P5" s="12">
        <f>O5*E5</f>
        <v>26000</v>
      </c>
      <c r="Q5" s="12">
        <f t="shared" ref="Q5" si="6">P5</f>
        <v>26000</v>
      </c>
    </row>
    <row r="6" spans="1:17" s="6" customFormat="1" ht="38.25">
      <c r="A6" s="23">
        <v>2</v>
      </c>
      <c r="B6" s="24"/>
      <c r="C6" s="46" t="s">
        <v>40</v>
      </c>
      <c r="D6" s="25" t="s">
        <v>27</v>
      </c>
      <c r="E6" s="23">
        <v>5</v>
      </c>
      <c r="F6" s="12">
        <v>6700</v>
      </c>
      <c r="G6" s="12">
        <v>6800</v>
      </c>
      <c r="H6" s="12">
        <v>6820</v>
      </c>
      <c r="I6" s="13">
        <f t="shared" ref="I6:I10" si="7">MIN(F6:H6)</f>
        <v>6700</v>
      </c>
      <c r="J6" s="13">
        <f t="shared" ref="J6:J10" si="8">I6*(1+K6)</f>
        <v>6700</v>
      </c>
      <c r="K6" s="14">
        <v>0</v>
      </c>
      <c r="L6" s="22">
        <f t="shared" ref="L6:L10" si="9">AVERAGE(F6:H6)*(1+K6)</f>
        <v>6773.333333333333</v>
      </c>
      <c r="M6" s="22">
        <f t="shared" ref="M6:M10" si="10">STDEV(F6:H6)</f>
        <v>64.291005073286371</v>
      </c>
      <c r="N6" s="9">
        <f t="shared" ref="N6:N10" si="11">M6/L6</f>
        <v>9.4917822450718073E-3</v>
      </c>
      <c r="O6" s="26">
        <f t="shared" ref="O6:O10" si="12">MIN(F6,G6,H6)</f>
        <v>6700</v>
      </c>
      <c r="P6" s="12">
        <f t="shared" ref="P6:P13" si="13">O6*E6</f>
        <v>33500</v>
      </c>
      <c r="Q6" s="12">
        <f t="shared" ref="Q6:Q10" si="14">P6</f>
        <v>33500</v>
      </c>
    </row>
    <row r="7" spans="1:17" s="6" customFormat="1" ht="38.25">
      <c r="A7" s="23">
        <v>3</v>
      </c>
      <c r="B7" s="24"/>
      <c r="C7" s="46" t="s">
        <v>41</v>
      </c>
      <c r="D7" s="25" t="s">
        <v>27</v>
      </c>
      <c r="E7" s="23">
        <v>5</v>
      </c>
      <c r="F7" s="12">
        <v>6400</v>
      </c>
      <c r="G7" s="12">
        <v>6500</v>
      </c>
      <c r="H7" s="12">
        <v>6560</v>
      </c>
      <c r="I7" s="13">
        <f t="shared" si="7"/>
        <v>6400</v>
      </c>
      <c r="J7" s="13">
        <f t="shared" si="8"/>
        <v>6400</v>
      </c>
      <c r="K7" s="14">
        <v>0</v>
      </c>
      <c r="L7" s="22">
        <f t="shared" si="9"/>
        <v>6486.666666666667</v>
      </c>
      <c r="M7" s="22">
        <f t="shared" si="10"/>
        <v>80.829037686547608</v>
      </c>
      <c r="N7" s="9">
        <f t="shared" si="11"/>
        <v>1.2460797176754513E-2</v>
      </c>
      <c r="O7" s="26">
        <f t="shared" si="12"/>
        <v>6400</v>
      </c>
      <c r="P7" s="12">
        <f t="shared" si="13"/>
        <v>32000</v>
      </c>
      <c r="Q7" s="12">
        <f t="shared" si="14"/>
        <v>32000</v>
      </c>
    </row>
    <row r="8" spans="1:17" s="6" customFormat="1" ht="25.5">
      <c r="A8" s="23">
        <v>4</v>
      </c>
      <c r="B8" s="24"/>
      <c r="C8" s="46" t="s">
        <v>31</v>
      </c>
      <c r="D8" s="25" t="s">
        <v>27</v>
      </c>
      <c r="E8" s="23">
        <v>5</v>
      </c>
      <c r="F8" s="12">
        <v>6000</v>
      </c>
      <c r="G8" s="12">
        <v>6120</v>
      </c>
      <c r="H8" s="12">
        <v>6250</v>
      </c>
      <c r="I8" s="13">
        <f t="shared" si="7"/>
        <v>6000</v>
      </c>
      <c r="J8" s="13">
        <f t="shared" si="8"/>
        <v>6000</v>
      </c>
      <c r="K8" s="14">
        <v>0</v>
      </c>
      <c r="L8" s="22">
        <f t="shared" si="9"/>
        <v>6123.333333333333</v>
      </c>
      <c r="M8" s="22">
        <f t="shared" si="10"/>
        <v>125.03332889007368</v>
      </c>
      <c r="N8" s="9">
        <f t="shared" si="11"/>
        <v>2.0419160951019109E-2</v>
      </c>
      <c r="O8" s="26">
        <f t="shared" si="12"/>
        <v>6000</v>
      </c>
      <c r="P8" s="12">
        <f t="shared" si="13"/>
        <v>30000</v>
      </c>
      <c r="Q8" s="12">
        <f t="shared" si="14"/>
        <v>30000</v>
      </c>
    </row>
    <row r="9" spans="1:17" s="6" customFormat="1" ht="25.5">
      <c r="A9" s="23">
        <v>5</v>
      </c>
      <c r="B9" s="24"/>
      <c r="C9" s="46" t="s">
        <v>32</v>
      </c>
      <c r="D9" s="25" t="s">
        <v>27</v>
      </c>
      <c r="E9" s="23">
        <v>5</v>
      </c>
      <c r="F9" s="12">
        <v>17000</v>
      </c>
      <c r="G9" s="12">
        <v>17150</v>
      </c>
      <c r="H9" s="12">
        <v>17350</v>
      </c>
      <c r="I9" s="13">
        <f t="shared" si="7"/>
        <v>17000</v>
      </c>
      <c r="J9" s="13">
        <f t="shared" si="8"/>
        <v>17000</v>
      </c>
      <c r="K9" s="14">
        <v>0</v>
      </c>
      <c r="L9" s="22">
        <f t="shared" si="9"/>
        <v>17166.666666666668</v>
      </c>
      <c r="M9" s="22">
        <f t="shared" si="10"/>
        <v>175.59422921421231</v>
      </c>
      <c r="N9" s="9">
        <f t="shared" si="11"/>
        <v>1.0228790051313337E-2</v>
      </c>
      <c r="O9" s="26">
        <f t="shared" si="12"/>
        <v>17000</v>
      </c>
      <c r="P9" s="12">
        <f t="shared" si="13"/>
        <v>85000</v>
      </c>
      <c r="Q9" s="12">
        <f t="shared" si="14"/>
        <v>85000</v>
      </c>
    </row>
    <row r="10" spans="1:17" s="6" customFormat="1" ht="38.25">
      <c r="A10" s="23">
        <v>6</v>
      </c>
      <c r="B10" s="24"/>
      <c r="C10" s="46" t="s">
        <v>33</v>
      </c>
      <c r="D10" s="25" t="s">
        <v>27</v>
      </c>
      <c r="E10" s="23">
        <v>15</v>
      </c>
      <c r="F10" s="12">
        <v>7700</v>
      </c>
      <c r="G10" s="12">
        <v>7850</v>
      </c>
      <c r="H10" s="12">
        <v>7950</v>
      </c>
      <c r="I10" s="13">
        <f t="shared" si="7"/>
        <v>7700</v>
      </c>
      <c r="J10" s="13">
        <f t="shared" si="8"/>
        <v>7700</v>
      </c>
      <c r="K10" s="14">
        <v>0</v>
      </c>
      <c r="L10" s="22">
        <f t="shared" si="9"/>
        <v>7833.333333333333</v>
      </c>
      <c r="M10" s="22">
        <f t="shared" si="10"/>
        <v>125.83057392117917</v>
      </c>
      <c r="N10" s="9">
        <f t="shared" si="11"/>
        <v>1.6063477521852661E-2</v>
      </c>
      <c r="O10" s="26">
        <f t="shared" si="12"/>
        <v>7700</v>
      </c>
      <c r="P10" s="12">
        <f t="shared" si="13"/>
        <v>115500</v>
      </c>
      <c r="Q10" s="12">
        <f t="shared" si="14"/>
        <v>115500</v>
      </c>
    </row>
    <row r="11" spans="1:17" s="6" customFormat="1" ht="38.25">
      <c r="A11" s="23">
        <v>7</v>
      </c>
      <c r="B11" s="24"/>
      <c r="C11" s="46" t="s">
        <v>34</v>
      </c>
      <c r="D11" s="25" t="s">
        <v>27</v>
      </c>
      <c r="E11" s="23">
        <v>20</v>
      </c>
      <c r="F11" s="12">
        <v>5200</v>
      </c>
      <c r="G11" s="12">
        <v>5230</v>
      </c>
      <c r="H11" s="12">
        <v>5420</v>
      </c>
      <c r="I11" s="13">
        <f t="shared" ref="I11:I13" si="15">MIN(F11:H11)</f>
        <v>5200</v>
      </c>
      <c r="J11" s="13">
        <f t="shared" ref="J11:J13" si="16">I11*(1+K11)</f>
        <v>5200</v>
      </c>
      <c r="K11" s="14">
        <v>0</v>
      </c>
      <c r="L11" s="22">
        <f t="shared" ref="L11:L13" si="17">AVERAGE(F11:H11)*(1+K11)</f>
        <v>5283.333333333333</v>
      </c>
      <c r="M11" s="22">
        <f t="shared" ref="M11:M13" si="18">STDEV(F11:H11)</f>
        <v>119.30353445448854</v>
      </c>
      <c r="N11" s="9">
        <f t="shared" ref="N11:N13" si="19">M11/L11</f>
        <v>2.2581110622300671E-2</v>
      </c>
      <c r="O11" s="26">
        <f t="shared" ref="O11:O13" si="20">MIN(F11,G11,H11)</f>
        <v>5200</v>
      </c>
      <c r="P11" s="12">
        <f t="shared" si="13"/>
        <v>104000</v>
      </c>
      <c r="Q11" s="12">
        <f t="shared" ref="Q11:Q13" si="21">P11</f>
        <v>104000</v>
      </c>
    </row>
    <row r="12" spans="1:17" s="6" customFormat="1" ht="38.25">
      <c r="A12" s="23">
        <v>8</v>
      </c>
      <c r="B12" s="24"/>
      <c r="C12" s="46" t="s">
        <v>35</v>
      </c>
      <c r="D12" s="25" t="s">
        <v>27</v>
      </c>
      <c r="E12" s="23">
        <v>15</v>
      </c>
      <c r="F12" s="12">
        <v>5200</v>
      </c>
      <c r="G12" s="12">
        <v>5230</v>
      </c>
      <c r="H12" s="12">
        <v>5420</v>
      </c>
      <c r="I12" s="13">
        <f t="shared" si="15"/>
        <v>5200</v>
      </c>
      <c r="J12" s="13">
        <f t="shared" si="16"/>
        <v>5200</v>
      </c>
      <c r="K12" s="14">
        <v>0</v>
      </c>
      <c r="L12" s="22">
        <f t="shared" si="17"/>
        <v>5283.333333333333</v>
      </c>
      <c r="M12" s="22">
        <f t="shared" si="18"/>
        <v>119.30353445448854</v>
      </c>
      <c r="N12" s="9">
        <f t="shared" si="19"/>
        <v>2.2581110622300671E-2</v>
      </c>
      <c r="O12" s="26">
        <f t="shared" si="20"/>
        <v>5200</v>
      </c>
      <c r="P12" s="12">
        <f t="shared" si="13"/>
        <v>78000</v>
      </c>
      <c r="Q12" s="12">
        <f t="shared" si="21"/>
        <v>78000</v>
      </c>
    </row>
    <row r="13" spans="1:17" s="6" customFormat="1" ht="51">
      <c r="A13" s="23">
        <v>9</v>
      </c>
      <c r="B13" s="24"/>
      <c r="C13" s="47" t="s">
        <v>36</v>
      </c>
      <c r="D13" s="25" t="s">
        <v>27</v>
      </c>
      <c r="E13" s="23">
        <v>1</v>
      </c>
      <c r="F13" s="12">
        <v>95600</v>
      </c>
      <c r="G13" s="12">
        <v>96100</v>
      </c>
      <c r="H13" s="12">
        <v>96540</v>
      </c>
      <c r="I13" s="13">
        <f t="shared" si="15"/>
        <v>95600</v>
      </c>
      <c r="J13" s="13">
        <f t="shared" si="16"/>
        <v>95600</v>
      </c>
      <c r="K13" s="14">
        <v>0</v>
      </c>
      <c r="L13" s="22">
        <f t="shared" si="17"/>
        <v>96080</v>
      </c>
      <c r="M13" s="22">
        <f t="shared" si="18"/>
        <v>470.31904065219391</v>
      </c>
      <c r="N13" s="9">
        <f t="shared" si="19"/>
        <v>4.8950774422584714E-3</v>
      </c>
      <c r="O13" s="26">
        <f t="shared" si="20"/>
        <v>95600</v>
      </c>
      <c r="P13" s="12">
        <f t="shared" si="13"/>
        <v>95600</v>
      </c>
      <c r="Q13" s="12">
        <f t="shared" si="21"/>
        <v>95600</v>
      </c>
    </row>
    <row r="14" spans="1:17" s="6" customFormat="1" ht="15">
      <c r="A14" s="15"/>
      <c r="B14" s="15"/>
      <c r="C14" s="15"/>
      <c r="D14" s="15"/>
      <c r="E14" s="16" t="s">
        <v>18</v>
      </c>
      <c r="F14" s="19"/>
      <c r="G14" s="19"/>
      <c r="H14" s="19"/>
      <c r="I14" s="20"/>
      <c r="J14" s="20"/>
      <c r="K14" s="18"/>
      <c r="L14" s="17"/>
      <c r="M14" s="40" t="s">
        <v>24</v>
      </c>
      <c r="N14" s="40"/>
      <c r="O14" s="40"/>
      <c r="P14" s="40"/>
      <c r="Q14" s="21">
        <f>SUM(Q5:Q13)</f>
        <v>599600</v>
      </c>
    </row>
    <row r="15" spans="1:17" ht="37.5" customHeight="1">
      <c r="A15" s="30" t="s">
        <v>38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0"/>
      <c r="P15" s="10"/>
      <c r="Q15" s="11"/>
    </row>
    <row r="16" spans="1:17" ht="82.5" customHeight="1">
      <c r="A16" s="35" t="s">
        <v>25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0"/>
      <c r="P16" s="10"/>
    </row>
    <row r="17" spans="1:14" ht="48" customHeight="1">
      <c r="A17" s="31" t="s">
        <v>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31.5">
      <c r="C18" s="1" t="s">
        <v>2</v>
      </c>
      <c r="D18" s="4" t="s">
        <v>1</v>
      </c>
      <c r="E18" s="29" t="s">
        <v>3</v>
      </c>
      <c r="F18" s="29"/>
    </row>
    <row r="19" spans="1:14">
      <c r="D19" s="4" t="s">
        <v>4</v>
      </c>
      <c r="E19" s="29" t="s">
        <v>5</v>
      </c>
      <c r="F19" s="29"/>
    </row>
    <row r="20" spans="1:14">
      <c r="I20" s="1"/>
      <c r="J20" s="1"/>
      <c r="K20" s="1"/>
      <c r="L20" s="1"/>
    </row>
    <row r="22" spans="1:14">
      <c r="A22" s="34"/>
      <c r="B22" s="34"/>
      <c r="C22" s="32"/>
      <c r="D22" s="32"/>
      <c r="E22" s="32"/>
    </row>
    <row r="23" spans="1:14">
      <c r="A23" s="2"/>
      <c r="B23" s="2"/>
      <c r="C23" s="2"/>
      <c r="D23" s="5"/>
    </row>
    <row r="24" spans="1:14">
      <c r="A24" s="29"/>
      <c r="B24" s="29"/>
      <c r="C24" s="33"/>
      <c r="D24" s="33"/>
      <c r="E24" s="33"/>
      <c r="F24" s="33"/>
    </row>
    <row r="25" spans="1:1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</sheetData>
  <sheetProtection selectLockedCells="1" selectUnlockedCells="1"/>
  <mergeCells count="28">
    <mergeCell ref="P3:P4"/>
    <mergeCell ref="O3:O4"/>
    <mergeCell ref="Q3:Q4"/>
    <mergeCell ref="M14:P14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25:N25"/>
    <mergeCell ref="A15:N15"/>
    <mergeCell ref="A17:N17"/>
    <mergeCell ref="C22:E22"/>
    <mergeCell ref="C24:F24"/>
    <mergeCell ref="E18:F18"/>
    <mergeCell ref="E19:F19"/>
    <mergeCell ref="A22:B22"/>
    <mergeCell ref="A24:B24"/>
    <mergeCell ref="A16:N16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2026-06-04T10:16:35Z</dcterms:modified>
</cp:coreProperties>
</file>