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yashkinDD\AppData\Local\Microsoft\Windows\INetCache\Content.Outlook\5PVBCO2O\"/>
    </mc:Choice>
  </mc:AlternateContent>
  <bookViews>
    <workbookView xWindow="0" yWindow="0" windowWidth="28800" windowHeight="12435"/>
  </bookViews>
  <sheets>
    <sheet name="ОНМЦК " sheetId="4" r:id="rId1"/>
    <sheet name="Лист1" sheetId="5" state="hidden" r:id="rId2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_xlnm.Print_Area" localSheetId="0">'ОНМЦК '!$A$1:$Q$27</definedName>
    <definedName name="тыс">{0,"тысячz";1,"тысячаz";2,"тысячиz";5,"тысячz"}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4" l="1"/>
  <c r="M9" i="4"/>
  <c r="Q11" i="4"/>
  <c r="M10" i="4"/>
  <c r="Q10" i="4"/>
  <c r="L12" i="4" l="1"/>
  <c r="Q9" i="4" l="1"/>
  <c r="M11" i="4" l="1"/>
  <c r="A22" i="5" l="1"/>
  <c r="B22" i="5" s="1"/>
  <c r="A21" i="5"/>
  <c r="B21" i="5" s="1"/>
  <c r="A20" i="5"/>
  <c r="B20" i="5" s="1"/>
  <c r="A19" i="5"/>
  <c r="B19" i="5" s="1"/>
  <c r="A18" i="5"/>
  <c r="B18" i="5" s="1"/>
  <c r="B16" i="5"/>
  <c r="B15" i="5"/>
  <c r="B14" i="5"/>
  <c r="B13" i="5"/>
  <c r="B12" i="5"/>
  <c r="B11" i="5"/>
  <c r="B10" i="5"/>
  <c r="B9" i="5"/>
  <c r="B8" i="5"/>
  <c r="B7" i="5"/>
  <c r="B6" i="5"/>
  <c r="A5" i="5" l="1"/>
  <c r="B5" i="5" s="1"/>
</calcChain>
</file>

<file path=xl/sharedStrings.xml><?xml version="1.0" encoding="utf-8"?>
<sst xmlns="http://schemas.openxmlformats.org/spreadsheetml/2006/main" count="35" uniqueCount="33">
  <si>
    <t>№</t>
  </si>
  <si>
    <t>Среднее квадратичное отклонение</t>
  </si>
  <si>
    <t>Оценка однородности совокупности значений выявленных цен, используемых в расчете НМЦК</t>
  </si>
  <si>
    <t>Единица  измерения</t>
  </si>
  <si>
    <t>Количество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</si>
  <si>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</si>
  <si>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Приложение №2 к Извещению об осуществлении закупки</t>
  </si>
  <si>
    <t>Информация о валюте, используемой для формирования цены контракта и расчетов с Поставщиком (Подрядчиком, Исполнителем):
Российский рубль (код валюты - 643)</t>
  </si>
  <si>
    <t>Цена за единицу*, руб.</t>
  </si>
  <si>
    <t>НМЦК*, руб.</t>
  </si>
  <si>
    <t>Используемый метод определения начальной (максимальной) цены контракта с обоснованием</t>
  </si>
  <si>
    <t>Метод сопоставимых рыночных цен (анализа рынка), данный метод определения НМЦК является приоритетным.</t>
  </si>
  <si>
    <r>
      <t>Средняя арифметическая цена за единицу     &lt;</t>
    </r>
    <r>
      <rPr>
        <i/>
        <sz val="11"/>
        <color indexed="8"/>
        <rFont val="Times New Roman"/>
        <family val="1"/>
        <charset val="204"/>
      </rPr>
      <t>ц</t>
    </r>
    <r>
      <rPr>
        <sz val="11"/>
        <color indexed="8"/>
        <rFont val="Times New Roman"/>
        <family val="1"/>
        <charset val="204"/>
      </rPr>
      <t xml:space="preserve">&gt; </t>
    </r>
  </si>
  <si>
    <t xml:space="preserve">                                 ИТОГО</t>
  </si>
  <si>
    <t>Перевод числа в сумму прописью</t>
  </si>
  <si>
    <r>
      <t xml:space="preserve">Формат: </t>
    </r>
    <r>
      <rPr>
        <b/>
        <sz val="10"/>
        <color theme="3"/>
        <rFont val="Arial"/>
        <family val="2"/>
        <charset val="204"/>
      </rPr>
      <t>"0 (пропись) рублей 00 копеек"</t>
    </r>
  </si>
  <si>
    <t>Примеры</t>
  </si>
  <si>
    <t>Результат преобразования</t>
  </si>
  <si>
    <t>Случайные примеры:</t>
  </si>
  <si>
    <t>Наименование услуги</t>
  </si>
  <si>
    <t>шт.</t>
  </si>
  <si>
    <t>Директор Ярославского филиала ФГБУ "ИМЦЭУАОСМП" Росздравнадзора  ______________________________  Р.Р. Галеев</t>
  </si>
  <si>
    <t>*В связи с экономией бюджетных средств в 2026 году при определении максимального значения цены контракта использована минимальная величина цены из полученных коммерческих предложений.</t>
  </si>
  <si>
    <t xml:space="preserve"> Ответ на запрос ценовой информации № 1 
от 21.05.2026  №19/55/01/1042978 </t>
  </si>
  <si>
    <t xml:space="preserve">Ответ на запрос ценовой информации № 4
</t>
  </si>
  <si>
    <t>Запрос ценовой информации №2 от 21.05.2026 Отказ</t>
  </si>
  <si>
    <t>Запрос ценовой информации №3 от 21.05.2026 Отказ</t>
  </si>
  <si>
    <t xml:space="preserve">Силденафил (CAS 139755-83-2) </t>
  </si>
  <si>
    <t>Тадалафил (CAS 171596-29-5)</t>
  </si>
  <si>
    <t>Варденафил (CAS 224785-90-4)</t>
  </si>
  <si>
    <r>
      <t>Обоснование начальной (максимальной) цены контракта на поставку стандартных образцов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для нужд Ярославского филиала ФГБУ «ИМЦЭУАОСМП» Росздравнадзора</t>
    </r>
  </si>
  <si>
    <r>
      <t xml:space="preserve">Начальная (максимальная) цена контракта: </t>
    </r>
    <r>
      <rPr>
        <b/>
        <sz val="12"/>
        <color indexed="8"/>
        <rFont val="Times New Roman"/>
        <family val="1"/>
        <charset val="204"/>
      </rPr>
      <t>122 493 (Сто двадцать две тысячи четыреста девяносто три) рубля 30 копеек.</t>
    </r>
  </si>
  <si>
    <t>Размещен запрос цен товаров, работ, услуг в ЕИС Извещение №0373100033626000054 от 05.06.2026 предложений не поступило.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</si>
</sst>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Arial"/>
      <family val="2"/>
    </font>
    <font>
      <sz val="10"/>
      <color theme="3"/>
      <name val="Arial"/>
      <family val="2"/>
      <charset val="204"/>
    </font>
    <font>
      <b/>
      <sz val="10"/>
      <color theme="3"/>
      <name val="Arial"/>
      <family val="2"/>
      <charset val="204"/>
    </font>
    <font>
      <b/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/>
    <xf numFmtId="0" fontId="5" fillId="0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" fontId="0" fillId="0" borderId="0" xfId="0" applyNumberFormat="1"/>
    <xf numFmtId="0" fontId="2" fillId="0" borderId="0" xfId="0" quotePrefix="1" applyFont="1"/>
    <xf numFmtId="4" fontId="13" fillId="0" borderId="0" xfId="0" applyNumberFormat="1" applyFont="1" applyAlignment="1">
      <alignment vertical="center"/>
    </xf>
    <xf numFmtId="0" fontId="2" fillId="0" borderId="0" xfId="0" quotePrefix="1" applyFont="1" applyAlignment="1">
      <alignment wrapText="1"/>
    </xf>
    <xf numFmtId="0" fontId="0" fillId="0" borderId="0" xfId="0"/>
    <xf numFmtId="165" fontId="5" fillId="0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65" fontId="1" fillId="0" borderId="1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2" borderId="0" xfId="0" applyFont="1" applyFill="1" applyAlignment="1"/>
    <xf numFmtId="0" fontId="0" fillId="2" borderId="0" xfId="0" applyFill="1" applyAlignment="1"/>
    <xf numFmtId="0" fontId="3" fillId="0" borderId="0" xfId="0" applyFont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7</xdr:row>
      <xdr:rowOff>1162050</xdr:rowOff>
    </xdr:from>
    <xdr:to>
      <xdr:col>15</xdr:col>
      <xdr:colOff>0</xdr:colOff>
      <xdr:row>7</xdr:row>
      <xdr:rowOff>1514475</xdr:rowOff>
    </xdr:to>
    <xdr:pic>
      <xdr:nvPicPr>
        <xdr:cNvPr id="6130" name="Picture 1">
          <a:extLst>
            <a:ext uri="{FF2B5EF4-FFF2-40B4-BE49-F238E27FC236}">
              <a16:creationId xmlns:a16="http://schemas.microsoft.com/office/drawing/2014/main" xmlns="" id="{00000000-0008-0000-0000-0000F2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3600450"/>
          <a:ext cx="9810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38100</xdr:colOff>
      <xdr:row>7</xdr:row>
      <xdr:rowOff>895350</xdr:rowOff>
    </xdr:from>
    <xdr:to>
      <xdr:col>13</xdr:col>
      <xdr:colOff>1038225</xdr:colOff>
      <xdr:row>7</xdr:row>
      <xdr:rowOff>1333500</xdr:rowOff>
    </xdr:to>
    <xdr:pic>
      <xdr:nvPicPr>
        <xdr:cNvPr id="6131" name="Picture 2">
          <a:extLst>
            <a:ext uri="{FF2B5EF4-FFF2-40B4-BE49-F238E27FC236}">
              <a16:creationId xmlns:a16="http://schemas.microsoft.com/office/drawing/2014/main" xmlns="" id="{00000000-0008-0000-0000-0000F3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33337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4:B22" totalsRowShown="0" headerRowDxfId="2">
  <tableColumns count="2">
    <tableColumn id="1" name="Примеры" dataDxfId="1"/>
    <tableColumn id="2" name="Результат преобразования" dataDxfId="0">
      <calculatedColumnFormula>SUBSTITUTE(TEXT(TRUNC(A5,0),"# ##0_ ") &amp; "(" &amp; SUBSTITUTE(PROPER(INDEX(n_4,MID(TEXT(A5,n0),1,1)+1)&amp;INDEX(n0x,MID(TEXT(A5,n0),2,1)+1,MID(TEXT(A5,n0),3,1)+1)&amp;IF(-MID(TEXT(A5,n0),1,3),"миллиард"&amp;VLOOKUP(MID(TEXT(A5,n0),3,1)*AND(MID(TEXT(A5,n0),2,1)-1),мил,2),"")&amp;INDEX(n_4,MID(TEXT(A5,n0),4,1)+1)&amp;INDEX(n0x,MID(TEXT(A5,n0),5,1)+1,MID(TEXT(A5,n0),6,1)+1)&amp;IF(-MID(TEXT(A5,n0),4,3),"миллион"&amp;VLOOKUP(MID(TEXT(A5,n0),6,1)*AND(MID(TEXT(A5,n0),5,1)-1),мил,2),"")&amp;INDEX(n_4,MID(TEXT(A5,n0),7,1)+1)&amp;INDEX(n1x,MID(TEXT(A5,n0),8,1)+1,MID(TEXT(A5,n0),9,1)+1)&amp;IF(-MID(TEXT(A5,n0),7,3),VLOOKUP(MID(TEXT(A5,n0),9,1)*AND(MID(TEXT(A5,n0),8,1)-1),тыс,2),"")&amp;INDEX(n_4,MID(TEXT(A5,n0),10,1)+1)&amp;INDEX(n0x,MID(TEXT(A5,n0),11,1)+1,MID(TEXT(A5,n0),12,1)+1)),"z"," ")&amp;IF(TRUNC(TEXT(A5,n0)),"","Ноль ")&amp;") рубл"&amp;VLOOKUP(MOD(MAX(MOD(MID(TEXT(A5,n0),11,2)-11,100),9),10),{0,"ь ";1,"я ";4,"ей "},2)&amp;RIGHT(TEXT(A5,n0),2)&amp;" копе"&amp;VLOOKUP(MOD(MAX(MOD(RIGHT(TEXT(A5,n0),2)-11,100),9),10),{0,"йка";1,"йки";4,"ек"},2)," )",")")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tabSelected="1" showWhiteSpace="0" topLeftCell="A7" zoomScale="95" zoomScaleNormal="95" zoomScalePageLayoutView="77" workbookViewId="0">
      <selection activeCell="Q11" sqref="Q11"/>
    </sheetView>
  </sheetViews>
  <sheetFormatPr defaultRowHeight="12.75" x14ac:dyDescent="0.2"/>
  <cols>
    <col min="1" max="1" width="3.140625" style="1" customWidth="1"/>
    <col min="2" max="2" width="33.85546875" style="1" customWidth="1"/>
    <col min="3" max="3" width="5.7109375" style="1" hidden="1" customWidth="1"/>
    <col min="4" max="4" width="5" style="1" hidden="1" customWidth="1"/>
    <col min="5" max="5" width="5.85546875" style="1" hidden="1" customWidth="1"/>
    <col min="6" max="6" width="7.85546875" style="1" hidden="1" customWidth="1"/>
    <col min="7" max="7" width="9.85546875" style="1" customWidth="1"/>
    <col min="8" max="8" width="6.85546875" style="1" customWidth="1"/>
    <col min="9" max="9" width="15.5703125" style="1" customWidth="1"/>
    <col min="10" max="10" width="15.140625" style="1" customWidth="1"/>
    <col min="11" max="11" width="14.85546875" style="1" customWidth="1"/>
    <col min="12" max="12" width="11" style="1" hidden="1" customWidth="1"/>
    <col min="13" max="13" width="15.5703125" style="1" customWidth="1"/>
    <col min="14" max="14" width="16.5703125" style="1" customWidth="1"/>
    <col min="15" max="15" width="15" style="1" customWidth="1"/>
    <col min="16" max="16" width="14.28515625" style="1" customWidth="1"/>
    <col min="17" max="17" width="19.28515625" style="1" customWidth="1"/>
    <col min="18" max="18" width="11.28515625" style="1" customWidth="1"/>
    <col min="19" max="19" width="15.5703125" style="1" customWidth="1"/>
    <col min="20" max="20" width="6.5703125" style="1" customWidth="1"/>
    <col min="21" max="21" width="4.28515625" style="1" customWidth="1"/>
    <col min="22" max="22" width="8.7109375" style="1" customWidth="1"/>
    <col min="23" max="16384" width="9.140625" style="1"/>
  </cols>
  <sheetData>
    <row r="1" spans="1:19" s="2" customFormat="1" ht="26.25" customHeight="1" x14ac:dyDescent="0.25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8"/>
      <c r="S1" s="8"/>
    </row>
    <row r="2" spans="1:19" s="2" customFormat="1" ht="1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2" customFormat="1" ht="15" customHeight="1" x14ac:dyDescent="0.2">
      <c r="A3" s="68" t="s">
        <v>30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7"/>
      <c r="S3" s="7"/>
    </row>
    <row r="4" spans="1:19" s="2" customFormat="1" ht="15.7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7"/>
      <c r="S4" s="7"/>
    </row>
    <row r="5" spans="1:19" ht="66.75" customHeight="1" x14ac:dyDescent="0.2">
      <c r="A5" s="43" t="s">
        <v>0</v>
      </c>
      <c r="B5" s="57" t="s">
        <v>19</v>
      </c>
      <c r="C5" s="45"/>
      <c r="D5" s="46"/>
      <c r="E5" s="45"/>
      <c r="F5" s="46"/>
      <c r="G5" s="55" t="s">
        <v>3</v>
      </c>
      <c r="H5" s="55" t="s">
        <v>4</v>
      </c>
      <c r="I5" s="49" t="s">
        <v>10</v>
      </c>
      <c r="J5" s="50"/>
      <c r="K5" s="50"/>
      <c r="L5" s="51"/>
      <c r="M5" s="58" t="s">
        <v>2</v>
      </c>
      <c r="N5" s="59"/>
      <c r="O5" s="60"/>
      <c r="P5" s="64" t="s">
        <v>11</v>
      </c>
      <c r="Q5" s="64"/>
    </row>
    <row r="6" spans="1:19" ht="11.25" customHeight="1" x14ac:dyDescent="0.2">
      <c r="A6" s="44"/>
      <c r="B6" s="57"/>
      <c r="C6" s="47"/>
      <c r="D6" s="48"/>
      <c r="E6" s="47"/>
      <c r="F6" s="48"/>
      <c r="G6" s="56"/>
      <c r="H6" s="56"/>
      <c r="I6" s="52"/>
      <c r="J6" s="53"/>
      <c r="K6" s="53"/>
      <c r="L6" s="54"/>
      <c r="M6" s="61"/>
      <c r="N6" s="62"/>
      <c r="O6" s="63"/>
      <c r="P6" s="64"/>
      <c r="Q6" s="64"/>
    </row>
    <row r="7" spans="1:19" ht="44.25" customHeight="1" x14ac:dyDescent="0.2">
      <c r="A7" s="44"/>
      <c r="B7" s="57"/>
      <c r="C7" s="5"/>
      <c r="D7" s="6"/>
      <c r="E7" s="5"/>
      <c r="F7" s="6"/>
      <c r="G7" s="56"/>
      <c r="H7" s="56"/>
      <c r="I7" s="65" t="s">
        <v>7</v>
      </c>
      <c r="J7" s="66"/>
      <c r="K7" s="66"/>
      <c r="L7" s="66"/>
      <c r="M7" s="66"/>
      <c r="N7" s="66"/>
      <c r="O7" s="66"/>
      <c r="P7" s="66"/>
      <c r="Q7" s="67"/>
    </row>
    <row r="8" spans="1:19" ht="124.5" customHeight="1" x14ac:dyDescent="0.2">
      <c r="A8" s="44"/>
      <c r="B8" s="57"/>
      <c r="C8" s="4"/>
      <c r="D8" s="4"/>
      <c r="E8" s="4"/>
      <c r="F8" s="4"/>
      <c r="G8" s="56"/>
      <c r="H8" s="56"/>
      <c r="I8" s="9" t="s">
        <v>23</v>
      </c>
      <c r="J8" s="9" t="s">
        <v>25</v>
      </c>
      <c r="K8" s="9" t="s">
        <v>26</v>
      </c>
      <c r="L8" s="9" t="s">
        <v>24</v>
      </c>
      <c r="M8" s="10" t="s">
        <v>12</v>
      </c>
      <c r="N8" s="10" t="s">
        <v>1</v>
      </c>
      <c r="O8" s="11" t="s">
        <v>5</v>
      </c>
      <c r="P8" s="11" t="s">
        <v>8</v>
      </c>
      <c r="Q8" s="11" t="s">
        <v>9</v>
      </c>
    </row>
    <row r="9" spans="1:19" ht="45.75" customHeight="1" x14ac:dyDescent="0.2">
      <c r="A9" s="27">
        <v>1</v>
      </c>
      <c r="B9" s="32" t="s">
        <v>27</v>
      </c>
      <c r="C9" s="12"/>
      <c r="D9" s="12"/>
      <c r="E9" s="12"/>
      <c r="F9" s="12"/>
      <c r="G9" s="28" t="s">
        <v>20</v>
      </c>
      <c r="H9" s="3">
        <v>2</v>
      </c>
      <c r="I9" s="22">
        <v>18124.02</v>
      </c>
      <c r="J9" s="23"/>
      <c r="K9" s="23"/>
      <c r="L9" s="26"/>
      <c r="M9" s="31">
        <f>AVERAGE(I9:L9)</f>
        <v>18124.02</v>
      </c>
      <c r="N9" s="30"/>
      <c r="O9" s="30"/>
      <c r="P9" s="22">
        <v>18124.02</v>
      </c>
      <c r="Q9" s="22">
        <f>H9*P9</f>
        <v>36248.04</v>
      </c>
    </row>
    <row r="10" spans="1:19" ht="45.75" customHeight="1" x14ac:dyDescent="0.2">
      <c r="A10" s="29">
        <v>2</v>
      </c>
      <c r="B10" s="32" t="s">
        <v>28</v>
      </c>
      <c r="C10" s="12"/>
      <c r="D10" s="12"/>
      <c r="E10" s="12"/>
      <c r="F10" s="12"/>
      <c r="G10" s="28" t="s">
        <v>20</v>
      </c>
      <c r="H10" s="3">
        <v>1</v>
      </c>
      <c r="I10" s="22">
        <v>48747.360000000001</v>
      </c>
      <c r="J10" s="23"/>
      <c r="K10" s="23"/>
      <c r="L10" s="26"/>
      <c r="M10" s="31">
        <f>AVERAGE(I10:L10)</f>
        <v>48747.360000000001</v>
      </c>
      <c r="N10" s="30"/>
      <c r="O10" s="30"/>
      <c r="P10" s="22">
        <v>48747.360000000001</v>
      </c>
      <c r="Q10" s="22">
        <f>H10*P10</f>
        <v>48747.360000000001</v>
      </c>
    </row>
    <row r="11" spans="1:19" ht="33.75" customHeight="1" x14ac:dyDescent="0.2">
      <c r="A11" s="27">
        <v>2</v>
      </c>
      <c r="B11" s="32" t="s">
        <v>29</v>
      </c>
      <c r="C11" s="12"/>
      <c r="D11" s="12"/>
      <c r="E11" s="12"/>
      <c r="F11" s="12"/>
      <c r="G11" s="28" t="s">
        <v>20</v>
      </c>
      <c r="H11" s="3">
        <v>10</v>
      </c>
      <c r="I11" s="22">
        <v>3749.79</v>
      </c>
      <c r="J11" s="23"/>
      <c r="K11" s="23"/>
      <c r="L11" s="26"/>
      <c r="M11" s="31">
        <f>AVERAGE(I11:L11)</f>
        <v>3749.79</v>
      </c>
      <c r="N11" s="30"/>
      <c r="O11" s="30"/>
      <c r="P11" s="22">
        <v>3749.79</v>
      </c>
      <c r="Q11" s="22">
        <f>H11*P11</f>
        <v>37497.9</v>
      </c>
    </row>
    <row r="12" spans="1:19" ht="29.25" customHeight="1" x14ac:dyDescent="0.2">
      <c r="A12" s="37" t="s">
        <v>13</v>
      </c>
      <c r="B12" s="38"/>
      <c r="C12" s="38"/>
      <c r="D12" s="38"/>
      <c r="E12" s="38"/>
      <c r="F12" s="38"/>
      <c r="G12" s="38"/>
      <c r="H12" s="39"/>
      <c r="I12" s="25"/>
      <c r="J12" s="25"/>
      <c r="K12" s="25"/>
      <c r="L12" s="25">
        <f>+(L9*H9)+(L11*H11)</f>
        <v>0</v>
      </c>
      <c r="M12" s="24"/>
      <c r="N12" s="24"/>
      <c r="O12" s="24"/>
      <c r="P12" s="24"/>
      <c r="Q12" s="33">
        <f>SUM(Q8:V11)</f>
        <v>122493.29999999999</v>
      </c>
    </row>
    <row r="13" spans="1:19" ht="23.25" customHeight="1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9" ht="23.25" customHeight="1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9" ht="22.5" customHeight="1" x14ac:dyDescent="0.2">
      <c r="A15" s="34" t="s">
        <v>22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9" ht="26.25" customHeight="1" x14ac:dyDescent="0.2">
      <c r="A16" s="35" t="s">
        <v>32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8" spans="1:19" ht="15.75" x14ac:dyDescent="0.25">
      <c r="A18" s="40" t="s">
        <v>31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21"/>
      <c r="P18" s="21"/>
      <c r="Q18" s="21"/>
      <c r="R18" s="21"/>
      <c r="S18" s="21"/>
    </row>
    <row r="20" spans="1:19" ht="27.75" customHeight="1" x14ac:dyDescent="0.25">
      <c r="B20" s="36" t="s">
        <v>21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</row>
  </sheetData>
  <mergeCells count="19">
    <mergeCell ref="A1:Q1"/>
    <mergeCell ref="A5:A8"/>
    <mergeCell ref="C5:D6"/>
    <mergeCell ref="I5:L6"/>
    <mergeCell ref="H5:H8"/>
    <mergeCell ref="G5:G8"/>
    <mergeCell ref="B5:B8"/>
    <mergeCell ref="M5:O6"/>
    <mergeCell ref="P5:Q6"/>
    <mergeCell ref="E5:F6"/>
    <mergeCell ref="I7:Q7"/>
    <mergeCell ref="A3:Q4"/>
    <mergeCell ref="A14:Q14"/>
    <mergeCell ref="A15:Q15"/>
    <mergeCell ref="A16:Q16"/>
    <mergeCell ref="B20:Q20"/>
    <mergeCell ref="A12:H12"/>
    <mergeCell ref="A13:Q13"/>
    <mergeCell ref="A18:N18"/>
  </mergeCells>
  <pageMargins left="0.39370078740157483" right="0.19685039370078741" top="0.19685039370078741" bottom="0.39370078740157483" header="0" footer="0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6" sqref="A6"/>
    </sheetView>
  </sheetViews>
  <sheetFormatPr defaultRowHeight="15" x14ac:dyDescent="0.25"/>
  <cols>
    <col min="1" max="1" width="44.85546875" bestFit="1" customWidth="1"/>
    <col min="2" max="2" width="138.140625" bestFit="1" customWidth="1"/>
  </cols>
  <sheetData>
    <row r="1" spans="1:2" ht="18" x14ac:dyDescent="0.25">
      <c r="A1" s="13" t="s">
        <v>14</v>
      </c>
      <c r="B1" s="13"/>
    </row>
    <row r="2" spans="1:2" x14ac:dyDescent="0.25">
      <c r="A2" s="14" t="s">
        <v>15</v>
      </c>
    </row>
    <row r="3" spans="1:2" x14ac:dyDescent="0.25">
      <c r="B3" s="14"/>
    </row>
    <row r="4" spans="1:2" x14ac:dyDescent="0.25">
      <c r="A4" s="15" t="s">
        <v>16</v>
      </c>
      <c r="B4" s="16" t="s">
        <v>17</v>
      </c>
    </row>
    <row r="5" spans="1:2" x14ac:dyDescent="0.25">
      <c r="A5" s="17">
        <f>'ОНМЦК '!Q12</f>
        <v>122493.29999999999</v>
      </c>
      <c r="B5" s="18" t="str">
        <f>SUBSTITUTE(TEXT(TRUNC(A5,0),"# ##0_ ") &amp; "(" &amp; SUBSTITUTE(PROPER(INDEX(n_4,MID(TEXT(A5,n0),1,1)+1)&amp;INDEX(n0x,MID(TEXT(A5,n0),2,1)+1,MID(TEXT(A5,n0),3,1)+1)&amp;IF(-MID(TEXT(A5,n0),1,3),"миллиард"&amp;VLOOKUP(MID(TEXT(A5,n0),3,1)*AND(MID(TEXT(A5,n0),2,1)-1),мил,2),"")&amp;INDEX(n_4,MID(TEXT(A5,n0),4,1)+1)&amp;INDEX(n0x,MID(TEXT(A5,n0),5,1)+1,MID(TEXT(A5,n0),6,1)+1)&amp;IF(-MID(TEXT(A5,n0),4,3),"миллион"&amp;VLOOKUP(MID(TEXT(A5,n0),6,1)*AND(MID(TEXT(A5,n0),5,1)-1),мил,2),"")&amp;INDEX(n_4,MID(TEXT(A5,n0),7,1)+1)&amp;INDEX(n1x,MID(TEXT(A5,n0),8,1)+1,MID(TEXT(A5,n0),9,1)+1)&amp;IF(-MID(TEXT(A5,n0),7,3),VLOOKUP(MID(TEXT(A5,n0),9,1)*AND(MID(TEXT(A5,n0),8,1)-1),тыс,2),"")&amp;INDEX(n_4,MID(TEXT(A5,n0),10,1)+1)&amp;INDEX(n0x,MID(TEXT(A5,n0),11,1)+1,MID(TEXT(A5,n0),12,1)+1)),"z"," ")&amp;IF(TRUNC(TEXT(A5,n0)),"","Ноль ")&amp;") рубл"&amp;VLOOKUP(MOD(MAX(MOD(MID(TEXT(A5,n0),11,2)-11,100),9),10),{0,"ь ";1,"я ";4,"ей "},2)&amp;RIGHT(TEXT(A5,n0),2)&amp;" копе"&amp;VLOOKUP(MOD(MAX(MOD(RIGHT(TEXT(A5,n0),2)-11,100),9),10),{0,"йка";1,"йки";4,"ек"},2)," )",")")</f>
        <v>122 493 (Сто двадцать две тысячи четыреста девяносто три) рубля 30 копеек</v>
      </c>
    </row>
    <row r="6" spans="1:2" x14ac:dyDescent="0.25">
      <c r="A6" s="17">
        <v>1</v>
      </c>
      <c r="B6" s="18" t="str">
        <f>SUBSTITUTE(TEXT(TRUNC(A6,0),"# ##0_ ") &amp; "(" &amp; SUBSTITUTE(PROPER(INDEX(n_4,MID(TEXT(A6,n0),1,1)+1)&amp;INDEX(n0x,MID(TEXT(A6,n0),2,1)+1,MID(TEXT(A6,n0),3,1)+1)&amp;IF(-MID(TEXT(A6,n0),1,3),"миллиард"&amp;VLOOKUP(MID(TEXT(A6,n0),3,1)*AND(MID(TEXT(A6,n0),2,1)-1),мил,2),"")&amp;INDEX(n_4,MID(TEXT(A6,n0),4,1)+1)&amp;INDEX(n0x,MID(TEXT(A6,n0),5,1)+1,MID(TEXT(A6,n0),6,1)+1)&amp;IF(-MID(TEXT(A6,n0),4,3),"миллион"&amp;VLOOKUP(MID(TEXT(A6,n0),6,1)*AND(MID(TEXT(A6,n0),5,1)-1),мил,2),"")&amp;INDEX(n_4,MID(TEXT(A6,n0),7,1)+1)&amp;INDEX(n1x,MID(TEXT(A6,n0),8,1)+1,MID(TEXT(A6,n0),9,1)+1)&amp;IF(-MID(TEXT(A6,n0),7,3),VLOOKUP(MID(TEXT(A6,n0),9,1)*AND(MID(TEXT(A6,n0),8,1)-1),тыс,2),"")&amp;INDEX(n_4,MID(TEXT(A6,n0),10,1)+1)&amp;INDEX(n0x,MID(TEXT(A6,n0),11,1)+1,MID(TEXT(A6,n0),12,1)+1)),"z"," ")&amp;IF(TRUNC(TEXT(A6,n0)),"","Ноль ")&amp;") рубл"&amp;VLOOKUP(MOD(MAX(MOD(MID(TEXT(A6,n0),11,2)-11,100),9),10),{0,"ь ";1,"я ";4,"ей "},2)&amp;RIGHT(TEXT(A6,n0),2)&amp;" копе"&amp;VLOOKUP(MOD(MAX(MOD(RIGHT(TEXT(A6,n0),2)-11,100),9),10),{0,"йка";1,"йки";4,"ек"},2)," )",")")</f>
        <v>1 (Один) рубль 00 копеек</v>
      </c>
    </row>
    <row r="7" spans="1:2" x14ac:dyDescent="0.25">
      <c r="A7" s="17">
        <v>2.61</v>
      </c>
      <c r="B7" s="18" t="str">
        <f>SUBSTITUTE(TEXT(TRUNC(A7,0),"# ##0_ ") &amp; "(" &amp; SUBSTITUTE(PROPER(INDEX(n_4,MID(TEXT(A7,n0),1,1)+1)&amp;INDEX(n0x,MID(TEXT(A7,n0),2,1)+1,MID(TEXT(A7,n0),3,1)+1)&amp;IF(-MID(TEXT(A7,n0),1,3),"миллиард"&amp;VLOOKUP(MID(TEXT(A7,n0),3,1)*AND(MID(TEXT(A7,n0),2,1)-1),мил,2),"")&amp;INDEX(n_4,MID(TEXT(A7,n0),4,1)+1)&amp;INDEX(n0x,MID(TEXT(A7,n0),5,1)+1,MID(TEXT(A7,n0),6,1)+1)&amp;IF(-MID(TEXT(A7,n0),4,3),"миллион"&amp;VLOOKUP(MID(TEXT(A7,n0),6,1)*AND(MID(TEXT(A7,n0),5,1)-1),мил,2),"")&amp;INDEX(n_4,MID(TEXT(A7,n0),7,1)+1)&amp;INDEX(n1x,MID(TEXT(A7,n0),8,1)+1,MID(TEXT(A7,n0),9,1)+1)&amp;IF(-MID(TEXT(A7,n0),7,3),VLOOKUP(MID(TEXT(A7,n0),9,1)*AND(MID(TEXT(A7,n0),8,1)-1),тыс,2),"")&amp;INDEX(n_4,MID(TEXT(A7,n0),10,1)+1)&amp;INDEX(n0x,MID(TEXT(A7,n0),11,1)+1,MID(TEXT(A7,n0),12,1)+1)),"z"," ")&amp;IF(TRUNC(TEXT(A7,n0)),"","Ноль ")&amp;") рубл"&amp;VLOOKUP(MOD(MAX(MOD(MID(TEXT(A7,n0),11,2)-11,100),9),10),{0,"ь ";1,"я ";4,"ей "},2)&amp;RIGHT(TEXT(A7,n0),2)&amp;" копе"&amp;VLOOKUP(MOD(MAX(MOD(RIGHT(TEXT(A7,n0),2)-11,100),9),10),{0,"йка";1,"йки";4,"ек"},2)," )",")")</f>
        <v>2 (Два) рубля 61 копейка</v>
      </c>
    </row>
    <row r="8" spans="1:2" x14ac:dyDescent="0.25">
      <c r="A8" s="17">
        <v>17.22</v>
      </c>
      <c r="B8" s="18" t="str">
        <f>SUBSTITUTE(TEXT(TRUNC(A8,0),"# ##0_ ") &amp; "(" &amp; SUBSTITUTE(PROPER(INDEX(n_4,MID(TEXT(A8,n0),1,1)+1)&amp;INDEX(n0x,MID(TEXT(A8,n0),2,1)+1,MID(TEXT(A8,n0),3,1)+1)&amp;IF(-MID(TEXT(A8,n0),1,3),"миллиард"&amp;VLOOKUP(MID(TEXT(A8,n0),3,1)*AND(MID(TEXT(A8,n0),2,1)-1),мил,2),"")&amp;INDEX(n_4,MID(TEXT(A8,n0),4,1)+1)&amp;INDEX(n0x,MID(TEXT(A8,n0),5,1)+1,MID(TEXT(A8,n0),6,1)+1)&amp;IF(-MID(TEXT(A8,n0),4,3),"миллион"&amp;VLOOKUP(MID(TEXT(A8,n0),6,1)*AND(MID(TEXT(A8,n0),5,1)-1),мил,2),"")&amp;INDEX(n_4,MID(TEXT(A8,n0),7,1)+1)&amp;INDEX(n1x,MID(TEXT(A8,n0),8,1)+1,MID(TEXT(A8,n0),9,1)+1)&amp;IF(-MID(TEXT(A8,n0),7,3),VLOOKUP(MID(TEXT(A8,n0),9,1)*AND(MID(TEXT(A8,n0),8,1)-1),тыс,2),"")&amp;INDEX(n_4,MID(TEXT(A8,n0),10,1)+1)&amp;INDEX(n0x,MID(TEXT(A8,n0),11,1)+1,MID(TEXT(A8,n0),12,1)+1)),"z"," ")&amp;IF(TRUNC(TEXT(A8,n0)),"","Ноль ")&amp;") рубл"&amp;VLOOKUP(MOD(MAX(MOD(MID(TEXT(A8,n0),11,2)-11,100),9),10),{0,"ь ";1,"я ";4,"ей "},2)&amp;RIGHT(TEXT(A8,n0),2)&amp;" копе"&amp;VLOOKUP(MOD(MAX(MOD(RIGHT(TEXT(A8,n0),2)-11,100),9),10),{0,"йка";1,"йки";4,"ек"},2)," )",")")</f>
        <v>17 (Семнадцать) рублей 22 копейки</v>
      </c>
    </row>
    <row r="9" spans="1:2" x14ac:dyDescent="0.25">
      <c r="A9" s="17">
        <v>21</v>
      </c>
      <c r="B9" s="18" t="str">
        <f>SUBSTITUTE(TEXT(TRUNC(A9,0),"# ##0_ ") &amp; "(" &amp; SUBSTITUTE(PROPER(INDEX(n_4,MID(TEXT(A9,n0),1,1)+1)&amp;INDEX(n0x,MID(TEXT(A9,n0),2,1)+1,MID(TEXT(A9,n0),3,1)+1)&amp;IF(-MID(TEXT(A9,n0),1,3),"миллиард"&amp;VLOOKUP(MID(TEXT(A9,n0),3,1)*AND(MID(TEXT(A9,n0),2,1)-1),мил,2),"")&amp;INDEX(n_4,MID(TEXT(A9,n0),4,1)+1)&amp;INDEX(n0x,MID(TEXT(A9,n0),5,1)+1,MID(TEXT(A9,n0),6,1)+1)&amp;IF(-MID(TEXT(A9,n0),4,3),"миллион"&amp;VLOOKUP(MID(TEXT(A9,n0),6,1)*AND(MID(TEXT(A9,n0),5,1)-1),мил,2),"")&amp;INDEX(n_4,MID(TEXT(A9,n0),7,1)+1)&amp;INDEX(n1x,MID(TEXT(A9,n0),8,1)+1,MID(TEXT(A9,n0),9,1)+1)&amp;IF(-MID(TEXT(A9,n0),7,3),VLOOKUP(MID(TEXT(A9,n0),9,1)*AND(MID(TEXT(A9,n0),8,1)-1),тыс,2),"")&amp;INDEX(n_4,MID(TEXT(A9,n0),10,1)+1)&amp;INDEX(n0x,MID(TEXT(A9,n0),11,1)+1,MID(TEXT(A9,n0),12,1)+1)),"z"," ")&amp;IF(TRUNC(TEXT(A9,n0)),"","Ноль ")&amp;") рубл"&amp;VLOOKUP(MOD(MAX(MOD(MID(TEXT(A9,n0),11,2)-11,100),9),10),{0,"ь ";1,"я ";4,"ей "},2)&amp;RIGHT(TEXT(A9,n0),2)&amp;" копе"&amp;VLOOKUP(MOD(MAX(MOD(RIGHT(TEXT(A9,n0),2)-11,100),9),10),{0,"йка";1,"йки";4,"ек"},2)," )",")")</f>
        <v>21 (Двадцать один) рубль 00 копеек</v>
      </c>
    </row>
    <row r="10" spans="1:2" x14ac:dyDescent="0.25">
      <c r="A10" s="17">
        <v>183.7</v>
      </c>
      <c r="B10" s="18" t="str">
        <f>SUBSTITUTE(TEXT(TRUNC(A10,0),"# ##0_ ") &amp; "(" &amp; SUBSTITUTE(PROPER(INDEX(n_4,MID(TEXT(A10,n0),1,1)+1)&amp;INDEX(n0x,MID(TEXT(A10,n0),2,1)+1,MID(TEXT(A10,n0),3,1)+1)&amp;IF(-MID(TEXT(A10,n0),1,3),"миллиард"&amp;VLOOKUP(MID(TEXT(A10,n0),3,1)*AND(MID(TEXT(A10,n0),2,1)-1),мил,2),"")&amp;INDEX(n_4,MID(TEXT(A10,n0),4,1)+1)&amp;INDEX(n0x,MID(TEXT(A10,n0),5,1)+1,MID(TEXT(A10,n0),6,1)+1)&amp;IF(-MID(TEXT(A10,n0),4,3),"миллион"&amp;VLOOKUP(MID(TEXT(A10,n0),6,1)*AND(MID(TEXT(A10,n0),5,1)-1),мил,2),"")&amp;INDEX(n_4,MID(TEXT(A10,n0),7,1)+1)&amp;INDEX(n1x,MID(TEXT(A10,n0),8,1)+1,MID(TEXT(A10,n0),9,1)+1)&amp;IF(-MID(TEXT(A10,n0),7,3),VLOOKUP(MID(TEXT(A10,n0),9,1)*AND(MID(TEXT(A10,n0),8,1)-1),тыс,2),"")&amp;INDEX(n_4,MID(TEXT(A10,n0),10,1)+1)&amp;INDEX(n0x,MID(TEXT(A10,n0),11,1)+1,MID(TEXT(A10,n0),12,1)+1)),"z"," ")&amp;IF(TRUNC(TEXT(A10,n0)),"","Ноль ")&amp;") рубл"&amp;VLOOKUP(MOD(MAX(MOD(MID(TEXT(A10,n0),11,2)-11,100),9),10),{0,"ь ";1,"я ";4,"ей "},2)&amp;RIGHT(TEXT(A10,n0),2)&amp;" копе"&amp;VLOOKUP(MOD(MAX(MOD(RIGHT(TEXT(A10,n0),2)-11,100),9),10),{0,"йка";1,"йки";4,"ек"},2)," )",")")</f>
        <v>183 (Сто восемьдесят три) рубля 70 копеек</v>
      </c>
    </row>
    <row r="11" spans="1:2" x14ac:dyDescent="0.25">
      <c r="A11" s="17">
        <v>1056.1300000000001</v>
      </c>
      <c r="B11" s="18" t="str">
        <f>SUBSTITUTE(TEXT(TRUNC(A11,0),"# ##0_ ") &amp; "(" &amp; SUBSTITUTE(PROPER(INDEX(n_4,MID(TEXT(A11,n0),1,1)+1)&amp;INDEX(n0x,MID(TEXT(A11,n0),2,1)+1,MID(TEXT(A11,n0),3,1)+1)&amp;IF(-MID(TEXT(A11,n0),1,3),"миллиард"&amp;VLOOKUP(MID(TEXT(A11,n0),3,1)*AND(MID(TEXT(A11,n0),2,1)-1),мил,2),"")&amp;INDEX(n_4,MID(TEXT(A11,n0),4,1)+1)&amp;INDEX(n0x,MID(TEXT(A11,n0),5,1)+1,MID(TEXT(A11,n0),6,1)+1)&amp;IF(-MID(TEXT(A11,n0),4,3),"миллион"&amp;VLOOKUP(MID(TEXT(A11,n0),6,1)*AND(MID(TEXT(A11,n0),5,1)-1),мил,2),"")&amp;INDEX(n_4,MID(TEXT(A11,n0),7,1)+1)&amp;INDEX(n1x,MID(TEXT(A11,n0),8,1)+1,MID(TEXT(A11,n0),9,1)+1)&amp;IF(-MID(TEXT(A11,n0),7,3),VLOOKUP(MID(TEXT(A11,n0),9,1)*AND(MID(TEXT(A11,n0),8,1)-1),тыс,2),"")&amp;INDEX(n_4,MID(TEXT(A11,n0),10,1)+1)&amp;INDEX(n0x,MID(TEXT(A11,n0),11,1)+1,MID(TEXT(A11,n0),12,1)+1)),"z"," ")&amp;IF(TRUNC(TEXT(A11,n0)),"","Ноль ")&amp;") рубл"&amp;VLOOKUP(MOD(MAX(MOD(MID(TEXT(A11,n0),11,2)-11,100),9),10),{0,"ь ";1,"я ";4,"ей "},2)&amp;RIGHT(TEXT(A11,n0),2)&amp;" копе"&amp;VLOOKUP(MOD(MAX(MOD(RIGHT(TEXT(A11,n0),2)-11,100),9),10),{0,"йка";1,"йки";4,"ек"},2)," )",")")</f>
        <v>1 056 (Одна тысяча пятьдесят шесть) рублей 13 копеек</v>
      </c>
    </row>
    <row r="12" spans="1:2" x14ac:dyDescent="0.25">
      <c r="A12" s="17">
        <v>302284.98</v>
      </c>
      <c r="B12" s="18" t="str">
        <f>SUBSTITUTE(TEXT(TRUNC(A12,0),"# ##0_ ") &amp; "(" &amp; SUBSTITUTE(PROPER(INDEX(n_4,MID(TEXT(A12,n0),1,1)+1)&amp;INDEX(n0x,MID(TEXT(A12,n0),2,1)+1,MID(TEXT(A12,n0),3,1)+1)&amp;IF(-MID(TEXT(A12,n0),1,3),"миллиард"&amp;VLOOKUP(MID(TEXT(A12,n0),3,1)*AND(MID(TEXT(A12,n0),2,1)-1),мил,2),"")&amp;INDEX(n_4,MID(TEXT(A12,n0),4,1)+1)&amp;INDEX(n0x,MID(TEXT(A12,n0),5,1)+1,MID(TEXT(A12,n0),6,1)+1)&amp;IF(-MID(TEXT(A12,n0),4,3),"миллион"&amp;VLOOKUP(MID(TEXT(A12,n0),6,1)*AND(MID(TEXT(A12,n0),5,1)-1),мил,2),"")&amp;INDEX(n_4,MID(TEXT(A12,n0),7,1)+1)&amp;INDEX(n1x,MID(TEXT(A12,n0),8,1)+1,MID(TEXT(A12,n0),9,1)+1)&amp;IF(-MID(TEXT(A12,n0),7,3),VLOOKUP(MID(TEXT(A12,n0),9,1)*AND(MID(TEXT(A12,n0),8,1)-1),тыс,2),"")&amp;INDEX(n_4,MID(TEXT(A12,n0),10,1)+1)&amp;INDEX(n0x,MID(TEXT(A12,n0),11,1)+1,MID(TEXT(A12,n0),12,1)+1)),"z"," ")&amp;IF(TRUNC(TEXT(A12,n0)),"","Ноль ")&amp;") рубл"&amp;VLOOKUP(MOD(MAX(MOD(MID(TEXT(A12,n0),11,2)-11,100),9),10),{0,"ь ";1,"я ";4,"ей "},2)&amp;RIGHT(TEXT(A12,n0),2)&amp;" копе"&amp;VLOOKUP(MOD(MAX(MOD(RIGHT(TEXT(A12,n0),2)-11,100),9),10),{0,"йка";1,"йки";4,"ек"},2)," )",")")</f>
        <v>302 284 (Триста две тысячи двести восемьдесят четыре) рубля 98 копеек</v>
      </c>
    </row>
    <row r="13" spans="1:2" x14ac:dyDescent="0.25">
      <c r="A13" s="17">
        <v>4000005</v>
      </c>
      <c r="B13" s="18" t="str">
        <f>SUBSTITUTE(TEXT(TRUNC(A13,0),"# ##0_ ") &amp; "(" &amp; SUBSTITUTE(PROPER(INDEX(n_4,MID(TEXT(A13,n0),1,1)+1)&amp;INDEX(n0x,MID(TEXT(A13,n0),2,1)+1,MID(TEXT(A13,n0),3,1)+1)&amp;IF(-MID(TEXT(A13,n0),1,3),"миллиард"&amp;VLOOKUP(MID(TEXT(A13,n0),3,1)*AND(MID(TEXT(A13,n0),2,1)-1),мил,2),"")&amp;INDEX(n_4,MID(TEXT(A13,n0),4,1)+1)&amp;INDEX(n0x,MID(TEXT(A13,n0),5,1)+1,MID(TEXT(A13,n0),6,1)+1)&amp;IF(-MID(TEXT(A13,n0),4,3),"миллион"&amp;VLOOKUP(MID(TEXT(A13,n0),6,1)*AND(MID(TEXT(A13,n0),5,1)-1),мил,2),"")&amp;INDEX(n_4,MID(TEXT(A13,n0),7,1)+1)&amp;INDEX(n1x,MID(TEXT(A13,n0),8,1)+1,MID(TEXT(A13,n0),9,1)+1)&amp;IF(-MID(TEXT(A13,n0),7,3),VLOOKUP(MID(TEXT(A13,n0),9,1)*AND(MID(TEXT(A13,n0),8,1)-1),тыс,2),"")&amp;INDEX(n_4,MID(TEXT(A13,n0),10,1)+1)&amp;INDEX(n0x,MID(TEXT(A13,n0),11,1)+1,MID(TEXT(A13,n0),12,1)+1)),"z"," ")&amp;IF(TRUNC(TEXT(A13,n0)),"","Ноль ")&amp;") рубл"&amp;VLOOKUP(MOD(MAX(MOD(MID(TEXT(A13,n0),11,2)-11,100),9),10),{0,"ь ";1,"я ";4,"ей "},2)&amp;RIGHT(TEXT(A13,n0),2)&amp;" копе"&amp;VLOOKUP(MOD(MAX(MOD(RIGHT(TEXT(A13,n0),2)-11,100),9),10),{0,"йка";1,"йки";4,"ек"},2)," )",")")</f>
        <v>4 000 005 (Четыре миллиона пять) рублей 00 копеек</v>
      </c>
    </row>
    <row r="14" spans="1:2" x14ac:dyDescent="0.25">
      <c r="A14" s="17">
        <v>11111111.109999999</v>
      </c>
      <c r="B14" s="18" t="str">
        <f>SUBSTITUTE(TEXT(TRUNC(A14,0),"# ##0_ ") &amp; "(" &amp; SUBSTITUTE(PROPER(INDEX(n_4,MID(TEXT(A14,n0),1,1)+1)&amp;INDEX(n0x,MID(TEXT(A14,n0),2,1)+1,MID(TEXT(A14,n0),3,1)+1)&amp;IF(-MID(TEXT(A14,n0),1,3),"миллиард"&amp;VLOOKUP(MID(TEXT(A14,n0),3,1)*AND(MID(TEXT(A14,n0),2,1)-1),мил,2),"")&amp;INDEX(n_4,MID(TEXT(A14,n0),4,1)+1)&amp;INDEX(n0x,MID(TEXT(A14,n0),5,1)+1,MID(TEXT(A14,n0),6,1)+1)&amp;IF(-MID(TEXT(A14,n0),4,3),"миллион"&amp;VLOOKUP(MID(TEXT(A14,n0),6,1)*AND(MID(TEXT(A14,n0),5,1)-1),мил,2),"")&amp;INDEX(n_4,MID(TEXT(A14,n0),7,1)+1)&amp;INDEX(n1x,MID(TEXT(A14,n0),8,1)+1,MID(TEXT(A14,n0),9,1)+1)&amp;IF(-MID(TEXT(A14,n0),7,3),VLOOKUP(MID(TEXT(A14,n0),9,1)*AND(MID(TEXT(A14,n0),8,1)-1),тыс,2),"")&amp;INDEX(n_4,MID(TEXT(A14,n0),10,1)+1)&amp;INDEX(n0x,MID(TEXT(A14,n0),11,1)+1,MID(TEXT(A14,n0),12,1)+1)),"z"," ")&amp;IF(TRUNC(TEXT(A14,n0)),"","Ноль ")&amp;") рубл"&amp;VLOOKUP(MOD(MAX(MOD(MID(TEXT(A14,n0),11,2)-11,100),9),10),{0,"ь ";1,"я ";4,"ей "},2)&amp;RIGHT(TEXT(A14,n0),2)&amp;" копе"&amp;VLOOKUP(MOD(MAX(MOD(RIGHT(TEXT(A14,n0),2)-11,100),9),10),{0,"йка";1,"йки";4,"ек"},2)," )",")")</f>
        <v>11 111 111 (Одиннадцать миллионов сто одиннадцать тысяч сто одиннадцать) рублей 11 копеек</v>
      </c>
    </row>
    <row r="15" spans="1:2" x14ac:dyDescent="0.25">
      <c r="A15" s="17">
        <v>123456789.31999999</v>
      </c>
      <c r="B15" s="18" t="str">
        <f>SUBSTITUTE(TEXT(TRUNC(A15,0),"# ##0_ ") &amp; "(" &amp; SUBSTITUTE(PROPER(INDEX(n_4,MID(TEXT(A15,n0),1,1)+1)&amp;INDEX(n0x,MID(TEXT(A15,n0),2,1)+1,MID(TEXT(A15,n0),3,1)+1)&amp;IF(-MID(TEXT(A15,n0),1,3),"миллиард"&amp;VLOOKUP(MID(TEXT(A15,n0),3,1)*AND(MID(TEXT(A15,n0),2,1)-1),мил,2),"")&amp;INDEX(n_4,MID(TEXT(A15,n0),4,1)+1)&amp;INDEX(n0x,MID(TEXT(A15,n0),5,1)+1,MID(TEXT(A15,n0),6,1)+1)&amp;IF(-MID(TEXT(A15,n0),4,3),"миллион"&amp;VLOOKUP(MID(TEXT(A15,n0),6,1)*AND(MID(TEXT(A15,n0),5,1)-1),мил,2),"")&amp;INDEX(n_4,MID(TEXT(A15,n0),7,1)+1)&amp;INDEX(n1x,MID(TEXT(A15,n0),8,1)+1,MID(TEXT(A15,n0),9,1)+1)&amp;IF(-MID(TEXT(A15,n0),7,3),VLOOKUP(MID(TEXT(A15,n0),9,1)*AND(MID(TEXT(A15,n0),8,1)-1),тыс,2),"")&amp;INDEX(n_4,MID(TEXT(A15,n0),10,1)+1)&amp;INDEX(n0x,MID(TEXT(A15,n0),11,1)+1,MID(TEXT(A15,n0),12,1)+1)),"z"," ")&amp;IF(TRUNC(TEXT(A15,n0)),"","Ноль ")&amp;") рубл"&amp;VLOOKUP(MOD(MAX(MOD(MID(TEXT(A15,n0),11,2)-11,100),9),10),{0,"ь ";1,"я ";4,"ей "},2)&amp;RIGHT(TEXT(A15,n0),2)&amp;" копе"&amp;VLOOKUP(MOD(MAX(MOD(RIGHT(TEXT(A15,n0),2)-11,100),9),10),{0,"йка";1,"йки";4,"ек"},2)," )",")")</f>
        <v>123 456 789 (Сто двадцать три миллиона четыреста пятьдесят шесть тысяч семьсот восемьдесят девять) рублей 32 копейки</v>
      </c>
    </row>
    <row r="16" spans="1:2" x14ac:dyDescent="0.25">
      <c r="A16" s="17">
        <v>123456789012.34</v>
      </c>
      <c r="B16" s="18" t="str">
        <f>SUBSTITUTE(TEXT(TRUNC(A16,0),"# ##0_ ") &amp; "(" &amp; SUBSTITUTE(PROPER(INDEX(n_4,MID(TEXT(A16,n0),1,1)+1)&amp;INDEX(n0x,MID(TEXT(A16,n0),2,1)+1,MID(TEXT(A16,n0),3,1)+1)&amp;IF(-MID(TEXT(A16,n0),1,3),"миллиард"&amp;VLOOKUP(MID(TEXT(A16,n0),3,1)*AND(MID(TEXT(A16,n0),2,1)-1),мил,2),"")&amp;INDEX(n_4,MID(TEXT(A16,n0),4,1)+1)&amp;INDEX(n0x,MID(TEXT(A16,n0),5,1)+1,MID(TEXT(A16,n0),6,1)+1)&amp;IF(-MID(TEXT(A16,n0),4,3),"миллион"&amp;VLOOKUP(MID(TEXT(A16,n0),6,1)*AND(MID(TEXT(A16,n0),5,1)-1),мил,2),"")&amp;INDEX(n_4,MID(TEXT(A16,n0),7,1)+1)&amp;INDEX(n1x,MID(TEXT(A16,n0),8,1)+1,MID(TEXT(A16,n0),9,1)+1)&amp;IF(-MID(TEXT(A16,n0),7,3),VLOOKUP(MID(TEXT(A16,n0),9,1)*AND(MID(TEXT(A16,n0),8,1)-1),тыс,2),"")&amp;INDEX(n_4,MID(TEXT(A16,n0),10,1)+1)&amp;INDEX(n0x,MID(TEXT(A16,n0),11,1)+1,MID(TEXT(A16,n0),12,1)+1)),"z"," ")&amp;IF(TRUNC(TEXT(A16,n0)),"","Ноль ")&amp;") рубл"&amp;VLOOKUP(MOD(MAX(MOD(MID(TEXT(A16,n0),11,2)-11,100),9),10),{0,"ь ";1,"я ";4,"ей "},2)&amp;RIGHT(TEXT(A16,n0),2)&amp;" копе"&amp;VLOOKUP(MOD(MAX(MOD(RIGHT(TEXT(A16,n0),2)-11,100),9),10),{0,"йка";1,"йки";4,"ек"},2)," )",")")</f>
        <v>123 456 789 012 (Сто двадцать три миллиарда четыреста пятьдесят шесть миллионов семьсот восемьдесят девять тысяч двенадцать) рублей 34 копейки</v>
      </c>
    </row>
    <row r="17" spans="1:2" x14ac:dyDescent="0.25">
      <c r="A17" s="19" t="s">
        <v>18</v>
      </c>
      <c r="B17" s="20"/>
    </row>
    <row r="18" spans="1:2" x14ac:dyDescent="0.25">
      <c r="A18" s="17">
        <f ca="1">ROUND((RAND()*1000000),2)</f>
        <v>498614.14</v>
      </c>
      <c r="B18" s="18" t="str">
        <f ca="1">SUBSTITUTE(TEXT(TRUNC(A18,0),"# ##0_ ") &amp; "(" &amp; SUBSTITUTE(PROPER(INDEX(n_4,MID(TEXT(A18,n0),1,1)+1)&amp;INDEX(n0x,MID(TEXT(A18,n0),2,1)+1,MID(TEXT(A18,n0),3,1)+1)&amp;IF(-MID(TEXT(A18,n0),1,3),"миллиард"&amp;VLOOKUP(MID(TEXT(A18,n0),3,1)*AND(MID(TEXT(A18,n0),2,1)-1),мил,2),"")&amp;INDEX(n_4,MID(TEXT(A18,n0),4,1)+1)&amp;INDEX(n0x,MID(TEXT(A18,n0),5,1)+1,MID(TEXT(A18,n0),6,1)+1)&amp;IF(-MID(TEXT(A18,n0),4,3),"миллион"&amp;VLOOKUP(MID(TEXT(A18,n0),6,1)*AND(MID(TEXT(A18,n0),5,1)-1),мил,2),"")&amp;INDEX(n_4,MID(TEXT(A18,n0),7,1)+1)&amp;INDEX(n1x,MID(TEXT(A18,n0),8,1)+1,MID(TEXT(A18,n0),9,1)+1)&amp;IF(-MID(TEXT(A18,n0),7,3),VLOOKUP(MID(TEXT(A18,n0),9,1)*AND(MID(TEXT(A18,n0),8,1)-1),тыс,2),"")&amp;INDEX(n_4,MID(TEXT(A18,n0),10,1)+1)&amp;INDEX(n0x,MID(TEXT(A18,n0),11,1)+1,MID(TEXT(A18,n0),12,1)+1)),"z"," ")&amp;IF(TRUNC(TEXT(A18,n0)),"","Ноль ")&amp;") рубл"&amp;VLOOKUP(MOD(MAX(MOD(MID(TEXT(A18,n0),11,2)-11,100),9),10),{0,"ь ";1,"я ";4,"ей "},2)&amp;RIGHT(TEXT(A18,n0),2)&amp;" копе"&amp;VLOOKUP(MOD(MAX(MOD(RIGHT(TEXT(A18,n0),2)-11,100),9),10),{0,"йка";1,"йки";4,"ек"},2)," )",")")</f>
        <v>498 614 (Четыреста девяносто восемь тысяч шестьсот четырнадцать) рублей 14 копеек</v>
      </c>
    </row>
    <row r="19" spans="1:2" x14ac:dyDescent="0.25">
      <c r="A19" s="17">
        <f ca="1">ROUND((RAND()*10000000),2)</f>
        <v>7834873.4199999999</v>
      </c>
      <c r="B19" s="18" t="str">
        <f ca="1">SUBSTITUTE(TEXT(TRUNC(A19,0),"# ##0_ ") &amp; "(" &amp; SUBSTITUTE(PROPER(INDEX(n_4,MID(TEXT(A19,n0),1,1)+1)&amp;INDEX(n0x,MID(TEXT(A19,n0),2,1)+1,MID(TEXT(A19,n0),3,1)+1)&amp;IF(-MID(TEXT(A19,n0),1,3),"миллиард"&amp;VLOOKUP(MID(TEXT(A19,n0),3,1)*AND(MID(TEXT(A19,n0),2,1)-1),мил,2),"")&amp;INDEX(n_4,MID(TEXT(A19,n0),4,1)+1)&amp;INDEX(n0x,MID(TEXT(A19,n0),5,1)+1,MID(TEXT(A19,n0),6,1)+1)&amp;IF(-MID(TEXT(A19,n0),4,3),"миллион"&amp;VLOOKUP(MID(TEXT(A19,n0),6,1)*AND(MID(TEXT(A19,n0),5,1)-1),мил,2),"")&amp;INDEX(n_4,MID(TEXT(A19,n0),7,1)+1)&amp;INDEX(n1x,MID(TEXT(A19,n0),8,1)+1,MID(TEXT(A19,n0),9,1)+1)&amp;IF(-MID(TEXT(A19,n0),7,3),VLOOKUP(MID(TEXT(A19,n0),9,1)*AND(MID(TEXT(A19,n0),8,1)-1),тыс,2),"")&amp;INDEX(n_4,MID(TEXT(A19,n0),10,1)+1)&amp;INDEX(n0x,MID(TEXT(A19,n0),11,1)+1,MID(TEXT(A19,n0),12,1)+1)),"z"," ")&amp;IF(TRUNC(TEXT(A19,n0)),"","Ноль ")&amp;") рубл"&amp;VLOOKUP(MOD(MAX(MOD(MID(TEXT(A19,n0),11,2)-11,100),9),10),{0,"ь ";1,"я ";4,"ей "},2)&amp;RIGHT(TEXT(A19,n0),2)&amp;" копе"&amp;VLOOKUP(MOD(MAX(MOD(RIGHT(TEXT(A19,n0),2)-11,100),9),10),{0,"йка";1,"йки";4,"ек"},2)," )",")")</f>
        <v>7 834 873 (Семь миллионов восемьсот тридцать четыре тысячи восемьсот семьдесят три) рубля 42 копейки</v>
      </c>
    </row>
    <row r="20" spans="1:2" x14ac:dyDescent="0.25">
      <c r="A20" s="17">
        <f ca="1">ROUND((RAND()*100000000),2)</f>
        <v>3830505.85</v>
      </c>
      <c r="B20" s="18" t="str">
        <f ca="1">SUBSTITUTE(TEXT(TRUNC(A20,0),"# ##0_ ") &amp; "(" &amp; SUBSTITUTE(PROPER(INDEX(n_4,MID(TEXT(A20,n0),1,1)+1)&amp;INDEX(n0x,MID(TEXT(A20,n0),2,1)+1,MID(TEXT(A20,n0),3,1)+1)&amp;IF(-MID(TEXT(A20,n0),1,3),"миллиард"&amp;VLOOKUP(MID(TEXT(A20,n0),3,1)*AND(MID(TEXT(A20,n0),2,1)-1),мил,2),"")&amp;INDEX(n_4,MID(TEXT(A20,n0),4,1)+1)&amp;INDEX(n0x,MID(TEXT(A20,n0),5,1)+1,MID(TEXT(A20,n0),6,1)+1)&amp;IF(-MID(TEXT(A20,n0),4,3),"миллион"&amp;VLOOKUP(MID(TEXT(A20,n0),6,1)*AND(MID(TEXT(A20,n0),5,1)-1),мил,2),"")&amp;INDEX(n_4,MID(TEXT(A20,n0),7,1)+1)&amp;INDEX(n1x,MID(TEXT(A20,n0),8,1)+1,MID(TEXT(A20,n0),9,1)+1)&amp;IF(-MID(TEXT(A20,n0),7,3),VLOOKUP(MID(TEXT(A20,n0),9,1)*AND(MID(TEXT(A20,n0),8,1)-1),тыс,2),"")&amp;INDEX(n_4,MID(TEXT(A20,n0),10,1)+1)&amp;INDEX(n0x,MID(TEXT(A20,n0),11,1)+1,MID(TEXT(A20,n0),12,1)+1)),"z"," ")&amp;IF(TRUNC(TEXT(A20,n0)),"","Ноль ")&amp;") рубл"&amp;VLOOKUP(MOD(MAX(MOD(MID(TEXT(A20,n0),11,2)-11,100),9),10),{0,"ь ";1,"я ";4,"ей "},2)&amp;RIGHT(TEXT(A20,n0),2)&amp;" копе"&amp;VLOOKUP(MOD(MAX(MOD(RIGHT(TEXT(A20,n0),2)-11,100),9),10),{0,"йка";1,"йки";4,"ек"},2)," )",")")</f>
        <v>3 830 505 (Три миллиона восемьсот тридцать тысяч пятьсот пять) рублей 85 копеек</v>
      </c>
    </row>
    <row r="21" spans="1:2" x14ac:dyDescent="0.25">
      <c r="A21" s="17">
        <f ca="1">ROUND((RAND()*1000000000),2)</f>
        <v>842515510.52999997</v>
      </c>
      <c r="B21" s="18" t="str">
        <f ca="1">SUBSTITUTE(TEXT(TRUNC(A21,0),"# ##0_ ") &amp; "(" &amp; SUBSTITUTE(PROPER(INDEX(n_4,MID(TEXT(A21,n0),1,1)+1)&amp;INDEX(n0x,MID(TEXT(A21,n0),2,1)+1,MID(TEXT(A21,n0),3,1)+1)&amp;IF(-MID(TEXT(A21,n0),1,3),"миллиард"&amp;VLOOKUP(MID(TEXT(A21,n0),3,1)*AND(MID(TEXT(A21,n0),2,1)-1),мил,2),"")&amp;INDEX(n_4,MID(TEXT(A21,n0),4,1)+1)&amp;INDEX(n0x,MID(TEXT(A21,n0),5,1)+1,MID(TEXT(A21,n0),6,1)+1)&amp;IF(-MID(TEXT(A21,n0),4,3),"миллион"&amp;VLOOKUP(MID(TEXT(A21,n0),6,1)*AND(MID(TEXT(A21,n0),5,1)-1),мил,2),"")&amp;INDEX(n_4,MID(TEXT(A21,n0),7,1)+1)&amp;INDEX(n1x,MID(TEXT(A21,n0),8,1)+1,MID(TEXT(A21,n0),9,1)+1)&amp;IF(-MID(TEXT(A21,n0),7,3),VLOOKUP(MID(TEXT(A21,n0),9,1)*AND(MID(TEXT(A21,n0),8,1)-1),тыс,2),"")&amp;INDEX(n_4,MID(TEXT(A21,n0),10,1)+1)&amp;INDEX(n0x,MID(TEXT(A21,n0),11,1)+1,MID(TEXT(A21,n0),12,1)+1)),"z"," ")&amp;IF(TRUNC(TEXT(A21,n0)),"","Ноль ")&amp;") рубл"&amp;VLOOKUP(MOD(MAX(MOD(MID(TEXT(A21,n0),11,2)-11,100),9),10),{0,"ь ";1,"я ";4,"ей "},2)&amp;RIGHT(TEXT(A21,n0),2)&amp;" копе"&amp;VLOOKUP(MOD(MAX(MOD(RIGHT(TEXT(A21,n0),2)-11,100),9),10),{0,"йка";1,"йки";4,"ек"},2)," )",")")</f>
        <v>842 515 510 (Восемьсот сорок два миллиона пятьсот пятнадцать тысяч пятьсот десять) рублей 53 копейки</v>
      </c>
    </row>
    <row r="22" spans="1:2" x14ac:dyDescent="0.25">
      <c r="A22" s="17">
        <f ca="1">ROUND((RAND()*1000000000000),2)</f>
        <v>829685237178.97998</v>
      </c>
      <c r="B22" s="18" t="str">
        <f ca="1">SUBSTITUTE(TEXT(TRUNC(A22,0),"# ##0_ ") &amp; "(" &amp; SUBSTITUTE(PROPER(INDEX(n_4,MID(TEXT(A22,n0),1,1)+1)&amp;INDEX(n0x,MID(TEXT(A22,n0),2,1)+1,MID(TEXT(A22,n0),3,1)+1)&amp;IF(-MID(TEXT(A22,n0),1,3),"миллиард"&amp;VLOOKUP(MID(TEXT(A22,n0),3,1)*AND(MID(TEXT(A22,n0),2,1)-1),мил,2),"")&amp;INDEX(n_4,MID(TEXT(A22,n0),4,1)+1)&amp;INDEX(n0x,MID(TEXT(A22,n0),5,1)+1,MID(TEXT(A22,n0),6,1)+1)&amp;IF(-MID(TEXT(A22,n0),4,3),"миллион"&amp;VLOOKUP(MID(TEXT(A22,n0),6,1)*AND(MID(TEXT(A22,n0),5,1)-1),мил,2),"")&amp;INDEX(n_4,MID(TEXT(A22,n0),7,1)+1)&amp;INDEX(n1x,MID(TEXT(A22,n0),8,1)+1,MID(TEXT(A22,n0),9,1)+1)&amp;IF(-MID(TEXT(A22,n0),7,3),VLOOKUP(MID(TEXT(A22,n0),9,1)*AND(MID(TEXT(A22,n0),8,1)-1),тыс,2),"")&amp;INDEX(n_4,MID(TEXT(A22,n0),10,1)+1)&amp;INDEX(n0x,MID(TEXT(A22,n0),11,1)+1,MID(TEXT(A22,n0),12,1)+1)),"z"," ")&amp;IF(TRUNC(TEXT(A22,n0)),"","Ноль ")&amp;") рубл"&amp;VLOOKUP(MOD(MAX(MOD(MID(TEXT(A22,n0),11,2)-11,100),9),10),{0,"ь ";1,"я ";4,"ей "},2)&amp;RIGHT(TEXT(A22,n0),2)&amp;" копе"&amp;VLOOKUP(MOD(MAX(MOD(RIGHT(TEXT(A22,n0),2)-11,100),9),10),{0,"йка";1,"йки";4,"ек"},2)," )",")")</f>
        <v>829 685 237 178 (Восемьсот двадцать девять миллиардов шестьсот восемьдесят пять миллионов двести тридцать семь тысяч сто семьдесят восемь) рублей 98 копеек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ОНМЦК </vt:lpstr>
      <vt:lpstr>Лист1</vt:lpstr>
      <vt:lpstr>'ОНМЦК 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nchln_key02</dc:creator>
  <cp:lastModifiedBy>Уляшкин Денис Дмитриевич</cp:lastModifiedBy>
  <cp:lastPrinted>2026-06-02T10:07:52Z</cp:lastPrinted>
  <dcterms:created xsi:type="dcterms:W3CDTF">2014-06-16T13:17:11Z</dcterms:created>
  <dcterms:modified xsi:type="dcterms:W3CDTF">2026-06-08T11:31:23Z</dcterms:modified>
</cp:coreProperties>
</file>