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5150"/>
  </bookViews>
  <sheets>
    <sheet name="Обоснование цены" sheetId="4" r:id="rId1"/>
  </sheets>
  <calcPr calcId="145621"/>
</workbook>
</file>

<file path=xl/calcChain.xml><?xml version="1.0" encoding="utf-8"?>
<calcChain xmlns="http://schemas.openxmlformats.org/spreadsheetml/2006/main">
  <c r="H22" i="4" l="1"/>
  <c r="I22" i="4"/>
  <c r="J22" i="4" s="1"/>
  <c r="K22" i="4"/>
  <c r="L22" i="4" s="1"/>
  <c r="M22" i="4" s="1"/>
  <c r="N22" i="4" s="1"/>
  <c r="K11" i="4" l="1"/>
  <c r="L11" i="4" s="1"/>
  <c r="M11" i="4" s="1"/>
  <c r="N11" i="4" s="1"/>
  <c r="I11" i="4"/>
  <c r="J11" i="4" s="1"/>
  <c r="K10" i="4"/>
  <c r="L10" i="4" s="1"/>
  <c r="M10" i="4" s="1"/>
  <c r="N10" i="4" s="1"/>
  <c r="I10" i="4"/>
  <c r="J10" i="4" s="1"/>
  <c r="H12" i="4"/>
  <c r="I12" i="4"/>
  <c r="K12" i="4"/>
  <c r="L12" i="4" s="1"/>
  <c r="H13" i="4"/>
  <c r="I13" i="4"/>
  <c r="K13" i="4"/>
  <c r="L13" i="4" s="1"/>
  <c r="M13" i="4" s="1"/>
  <c r="N13" i="4" s="1"/>
  <c r="H14" i="4"/>
  <c r="I14" i="4"/>
  <c r="K14" i="4"/>
  <c r="L14" i="4" s="1"/>
  <c r="H15" i="4"/>
  <c r="I15" i="4"/>
  <c r="K15" i="4"/>
  <c r="L15" i="4" s="1"/>
  <c r="H16" i="4"/>
  <c r="I16" i="4"/>
  <c r="K16" i="4"/>
  <c r="L16" i="4" s="1"/>
  <c r="H17" i="4"/>
  <c r="I17" i="4"/>
  <c r="K17" i="4"/>
  <c r="L17" i="4" s="1"/>
  <c r="H18" i="4"/>
  <c r="I18" i="4"/>
  <c r="K18" i="4"/>
  <c r="L18" i="4" s="1"/>
  <c r="H19" i="4"/>
  <c r="I19" i="4"/>
  <c r="K19" i="4"/>
  <c r="L19" i="4" s="1"/>
  <c r="H20" i="4"/>
  <c r="I20" i="4"/>
  <c r="K20" i="4"/>
  <c r="L20" i="4" s="1"/>
  <c r="H21" i="4"/>
  <c r="I21" i="4"/>
  <c r="K21" i="4"/>
  <c r="L21" i="4" s="1"/>
  <c r="J19" i="4" l="1"/>
  <c r="J17" i="4"/>
  <c r="J21" i="4"/>
  <c r="J16" i="4"/>
  <c r="J20" i="4"/>
  <c r="J18" i="4"/>
  <c r="J13" i="4"/>
  <c r="J12" i="4"/>
  <c r="J15" i="4"/>
  <c r="J14" i="4"/>
  <c r="M21" i="4"/>
  <c r="N21" i="4" s="1"/>
  <c r="M20" i="4"/>
  <c r="N20" i="4" s="1"/>
  <c r="M18" i="4"/>
  <c r="N18" i="4" s="1"/>
  <c r="M19" i="4"/>
  <c r="N19" i="4" s="1"/>
  <c r="M17" i="4"/>
  <c r="N17" i="4" s="1"/>
  <c r="M16" i="4"/>
  <c r="N16" i="4" s="1"/>
  <c r="M15" i="4"/>
  <c r="N15" i="4" s="1"/>
  <c r="M14" i="4"/>
  <c r="N14" i="4" s="1"/>
  <c r="M12" i="4"/>
  <c r="N12" i="4" s="1"/>
  <c r="N23" i="4" l="1"/>
</calcChain>
</file>

<file path=xl/sharedStrings.xml><?xml version="1.0" encoding="utf-8"?>
<sst xmlns="http://schemas.openxmlformats.org/spreadsheetml/2006/main" count="51" uniqueCount="40">
  <si>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</si>
  <si>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</si>
  <si>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</si>
  <si>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Ценовая информация (руб./ед.изм.)</t>
  </si>
  <si>
    <t>Н(М)ЦК, определяемая методом сопоставимых рыночных цен (анализа рынка)</t>
  </si>
  <si>
    <t>Обоснование начальной (максимальной) цены контракта</t>
  </si>
  <si>
    <t>№ п/п</t>
  </si>
  <si>
    <t>Начальная (максимальная) цена контракта</t>
  </si>
  <si>
    <t>Количество</t>
  </si>
  <si>
    <t>Используемый метод определения начальной (максимальной) цены контракта – метод сопоставимых рыночных цен (анализ рынка)</t>
  </si>
  <si>
    <t>Ед. изм.</t>
  </si>
  <si>
    <t>Цена за единицу (руб.)</t>
  </si>
  <si>
    <t>Расчетная цена заказчика за единицу товара, рублей/единица измерения изм. с округлением  до сотых долей после запятой (руб.)</t>
  </si>
  <si>
    <t>коэффициент вариации цен V (%)                            (не должен превышать 33%)</t>
  </si>
  <si>
    <t>НМЦК за позицию, рублей*</t>
  </si>
  <si>
    <t>Цена за единицу в соответствии                          с выделенными лимитами бюджетных обязательств, рублей**</t>
  </si>
  <si>
    <t xml:space="preserve">Контрактный управляющий:
Специалист в сфере закупок            __________________ /Репина М.В/
</t>
  </si>
  <si>
    <t>* Начальная (максимальная) цена контракта указана в соответствии с выделенными субсиидями на иные цели на основании частей 2 и 3 статьи 22 Федерального закона от 05.04.2013 № 44-ФЗ.</t>
  </si>
  <si>
    <t>Расчет Н(М)ЦК по формуле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</si>
  <si>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Наименование услуги</t>
  </si>
  <si>
    <t>ШТ</t>
  </si>
  <si>
    <t>«УТВЕРЖДАЮ»
Директор Муниципального казенного учреждения «ЦЕНТРАЛИЗОВАННАЯ БУХГАЛТЕРИЯ МУНИЦИПАЛЬНЫХ УЧРЕЖДЕНИЙ КУЛЬТУРЫ ГОРОДА КИРОВА»
___________И. С. Абатурова</t>
  </si>
  <si>
    <t>Коммерческое предлжение №2786 от 01.07.2026</t>
  </si>
  <si>
    <t>Коммерческое предложение             №  КО-679 от 29.06.2026</t>
  </si>
  <si>
    <t>Коммерческое предложение №б/н от 01.07.2026</t>
  </si>
  <si>
    <t>Закладка самокл. 45*8мм или 45*12мм 8цв*20л,бумажные.</t>
  </si>
  <si>
    <t>Карандаш Berlingo "Flexy Neon" HB, ч/г, 3-х гр, ластик, заточен., пластиковый, ассорти BP00880 ст 12, шт</t>
  </si>
  <si>
    <t>Клей-карандаш 15г OfficeSpace дисплей GS15_244 ст24/648, шт</t>
  </si>
  <si>
    <t>Нить лавсановая для прошивки, БЕЛАЯ диаметр 0,7 мм, 1000 м, ЛШ 170, BRAUBERG ORIGINAL, 608920, шт</t>
  </si>
  <si>
    <t>Папка-обложка "Дело" 330г/м2 или 360г/м2 картон немелованный, белый, до 200л.</t>
  </si>
  <si>
    <t>Скоросшиватель картон. Дело 360г/м2 немелов</t>
  </si>
  <si>
    <t>Ручка шариковая масляная с грипом BRAUBERG , СИНЯЯ, печать, узел 0,7 мм, линия письма 0,35 мм, шт</t>
  </si>
  <si>
    <t>Степлер № 10 до 15 листов, пластиковый корпус, встроенный антиСтеплер, синий, шт</t>
  </si>
  <si>
    <t>Степлер №24 до 20л пластиковый корпус, черный, шт</t>
  </si>
  <si>
    <t>Штемпельная краска синяя 28мл, шт</t>
  </si>
  <si>
    <t xml:space="preserve">Корректирующая жидкость BRAUBERG "Aqua" на водной основе 20 мл, с кисточкой, </t>
  </si>
  <si>
    <t>Линейка 30см не прозрачная</t>
  </si>
  <si>
    <t>Короб архивный на двух завязках, А4, гофрокартон</t>
  </si>
  <si>
    <t xml:space="preserve">Канцтовары </t>
  </si>
  <si>
    <t>**Начальная (максимальная) цена контракта составляет 19 994,15 руб. в соответствии с выделенными субсиидией на муниципальное задание (часть 2 статьи 72 Бюджетного кодекса РФ)  в целях повышения эффективности, результативности осуществления закупки товара.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</si>
</sst>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C0C0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235" name="Picture 1">
          <a:extLst>
            <a:ext uri="{FF2B5EF4-FFF2-40B4-BE49-F238E27FC236}">
              <a16:creationId xmlns:a16="http://schemas.microsoft.com/office/drawing/2014/main" xmlns="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10425" y="3457575"/>
          <a:ext cx="1038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194310</xdr:colOff>
      <xdr:row>8</xdr:row>
      <xdr:rowOff>1729740</xdr:rowOff>
    </xdr:from>
    <xdr:to>
      <xdr:col>10</xdr:col>
      <xdr:colOff>1680210</xdr:colOff>
      <xdr:row>8</xdr:row>
      <xdr:rowOff>2091690</xdr:rowOff>
    </xdr:to>
    <xdr:pic>
      <xdr:nvPicPr>
        <xdr:cNvPr id="4236" name="Picture 5">
          <a:extLst>
            <a:ext uri="{FF2B5EF4-FFF2-40B4-BE49-F238E27FC236}">
              <a16:creationId xmlns:a16="http://schemas.microsoft.com/office/drawing/2014/main" xmlns="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60230" y="452628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274320</xdr:colOff>
      <xdr:row>8</xdr:row>
      <xdr:rowOff>1537335</xdr:rowOff>
    </xdr:from>
    <xdr:to>
      <xdr:col>10</xdr:col>
      <xdr:colOff>426720</xdr:colOff>
      <xdr:row>8</xdr:row>
      <xdr:rowOff>1765935</xdr:rowOff>
    </xdr:to>
    <xdr:pic>
      <xdr:nvPicPr>
        <xdr:cNvPr id="4237" name="Picture 6">
          <a:extLst>
            <a:ext uri="{FF2B5EF4-FFF2-40B4-BE49-F238E27FC236}">
              <a16:creationId xmlns:a16="http://schemas.microsoft.com/office/drawing/2014/main" xmlns="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40240" y="4333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1"/>
  <sheetViews>
    <sheetView tabSelected="1" topLeftCell="A14" zoomScaleNormal="100" workbookViewId="0">
      <selection activeCell="B24" sqref="B24"/>
    </sheetView>
  </sheetViews>
  <sheetFormatPr defaultColWidth="9.140625" defaultRowHeight="12.75" x14ac:dyDescent="0.2"/>
  <cols>
    <col min="1" max="1" width="5" style="2" customWidth="1"/>
    <col min="2" max="2" width="27.7109375" style="2" customWidth="1"/>
    <col min="3" max="3" width="7.42578125" style="2" customWidth="1"/>
    <col min="4" max="4" width="8.85546875" style="2" customWidth="1"/>
    <col min="5" max="5" width="14.28515625" style="2" customWidth="1"/>
    <col min="6" max="6" width="14.42578125" style="2" customWidth="1"/>
    <col min="7" max="7" width="14.28515625" style="2" customWidth="1"/>
    <col min="8" max="8" width="18" style="2" customWidth="1"/>
    <col min="9" max="9" width="16.140625" style="2" customWidth="1"/>
    <col min="10" max="10" width="26.42578125" style="2" customWidth="1"/>
    <col min="11" max="11" width="42.85546875" style="2" customWidth="1"/>
    <col min="12" max="12" width="13.28515625" style="2" customWidth="1"/>
    <col min="13" max="13" width="16.5703125" style="2" customWidth="1"/>
    <col min="14" max="14" width="17.7109375" style="2" customWidth="1"/>
    <col min="15" max="15" width="19" style="2" customWidth="1"/>
    <col min="16" max="16384" width="9.140625" style="2"/>
  </cols>
  <sheetData>
    <row r="2" spans="1:15" ht="112.5" customHeight="1" x14ac:dyDescent="0.2">
      <c r="J2" s="13"/>
      <c r="K2" s="13" t="s">
        <v>21</v>
      </c>
    </row>
    <row r="3" spans="1:15" s="12" customFormat="1" ht="15" x14ac:dyDescent="0.25">
      <c r="A3" s="29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5" s="12" customFormat="1" ht="15" x14ac:dyDescent="0.25">
      <c r="A4" s="29" t="s">
        <v>38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4"/>
      <c r="M5" s="4"/>
      <c r="N5" s="4"/>
    </row>
    <row r="6" spans="1:15" x14ac:dyDescent="0.2">
      <c r="A6" s="31" t="s">
        <v>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5" x14ac:dyDescent="0.2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43.15" customHeight="1" x14ac:dyDescent="0.2">
      <c r="A8" s="30" t="s">
        <v>6</v>
      </c>
      <c r="B8" s="30" t="s">
        <v>19</v>
      </c>
      <c r="C8" s="30" t="s">
        <v>10</v>
      </c>
      <c r="D8" s="30" t="s">
        <v>8</v>
      </c>
      <c r="E8" s="30" t="s">
        <v>3</v>
      </c>
      <c r="F8" s="30"/>
      <c r="G8" s="30"/>
      <c r="H8" s="33" t="s">
        <v>2</v>
      </c>
      <c r="I8" s="33"/>
      <c r="J8" s="33"/>
      <c r="K8" s="30" t="s">
        <v>4</v>
      </c>
      <c r="L8" s="30"/>
      <c r="M8" s="30"/>
      <c r="N8" s="30"/>
      <c r="O8" s="30"/>
    </row>
    <row r="9" spans="1:15" ht="168.6" customHeight="1" thickBot="1" x14ac:dyDescent="0.25">
      <c r="A9" s="32"/>
      <c r="B9" s="32"/>
      <c r="C9" s="32"/>
      <c r="D9" s="32"/>
      <c r="E9" s="14" t="s">
        <v>22</v>
      </c>
      <c r="F9" s="14" t="s">
        <v>24</v>
      </c>
      <c r="G9" s="14" t="s">
        <v>23</v>
      </c>
      <c r="H9" s="15" t="s">
        <v>1</v>
      </c>
      <c r="I9" s="15" t="s">
        <v>0</v>
      </c>
      <c r="J9" s="16" t="s">
        <v>13</v>
      </c>
      <c r="K9" s="16" t="s">
        <v>18</v>
      </c>
      <c r="L9" s="17" t="s">
        <v>11</v>
      </c>
      <c r="M9" s="17" t="s">
        <v>12</v>
      </c>
      <c r="N9" s="17" t="s">
        <v>14</v>
      </c>
      <c r="O9" s="17" t="s">
        <v>15</v>
      </c>
    </row>
    <row r="10" spans="1:15" s="9" customFormat="1" ht="51.75" customHeight="1" thickBot="1" x14ac:dyDescent="0.3">
      <c r="A10" s="7">
        <v>1</v>
      </c>
      <c r="B10" s="24" t="s">
        <v>25</v>
      </c>
      <c r="C10" s="23" t="s">
        <v>20</v>
      </c>
      <c r="D10" s="26">
        <v>12</v>
      </c>
      <c r="E10" s="18">
        <v>191.5</v>
      </c>
      <c r="F10" s="18">
        <v>110</v>
      </c>
      <c r="G10" s="19">
        <v>111</v>
      </c>
      <c r="H10" s="20">
        <v>1009.18</v>
      </c>
      <c r="I10" s="20">
        <f t="shared" ref="I10:I22" si="0">STDEV(E10:G10)</f>
        <v>46.768044645890427</v>
      </c>
      <c r="J10" s="8">
        <f t="shared" ref="J10:J22" si="1">I10/H10*100</f>
        <v>4.6342619399800267</v>
      </c>
      <c r="K10" s="8">
        <f t="shared" ref="K10:K11" si="2">((D10/3)*(SUM(E10:G10)))</f>
        <v>1650</v>
      </c>
      <c r="L10" s="10">
        <f t="shared" ref="L10:L22" si="3">K10/D10</f>
        <v>137.5</v>
      </c>
      <c r="M10" s="10">
        <f t="shared" ref="M10:M22" si="4">ROUND(L10,2)</f>
        <v>137.5</v>
      </c>
      <c r="N10" s="10">
        <f t="shared" ref="N10:N22" si="5">D10*M10</f>
        <v>1650</v>
      </c>
      <c r="O10" s="11"/>
    </row>
    <row r="11" spans="1:15" ht="44.25" customHeight="1" thickBot="1" x14ac:dyDescent="0.25">
      <c r="A11" s="7">
        <v>2</v>
      </c>
      <c r="B11" s="24" t="s">
        <v>26</v>
      </c>
      <c r="C11" s="23" t="s">
        <v>20</v>
      </c>
      <c r="D11" s="26">
        <v>12</v>
      </c>
      <c r="E11" s="18">
        <v>11.4</v>
      </c>
      <c r="F11" s="18">
        <v>12</v>
      </c>
      <c r="G11" s="19">
        <v>23.2</v>
      </c>
      <c r="H11" s="20">
        <v>1009.18</v>
      </c>
      <c r="I11" s="20">
        <f t="shared" si="0"/>
        <v>6.646302230062477</v>
      </c>
      <c r="J11" s="8">
        <f t="shared" si="1"/>
        <v>0.65858441804856194</v>
      </c>
      <c r="K11" s="8">
        <f t="shared" si="2"/>
        <v>186.39999999999998</v>
      </c>
      <c r="L11" s="10">
        <f t="shared" si="3"/>
        <v>15.533333333333331</v>
      </c>
      <c r="M11" s="10">
        <f t="shared" si="4"/>
        <v>15.53</v>
      </c>
      <c r="N11" s="10">
        <f t="shared" si="5"/>
        <v>186.35999999999999</v>
      </c>
      <c r="O11" s="11"/>
    </row>
    <row r="12" spans="1:15" ht="45" customHeight="1" thickBot="1" x14ac:dyDescent="0.25">
      <c r="A12" s="7">
        <v>3</v>
      </c>
      <c r="B12" s="24" t="s">
        <v>27</v>
      </c>
      <c r="C12" s="23" t="s">
        <v>20</v>
      </c>
      <c r="D12" s="26">
        <v>20</v>
      </c>
      <c r="E12" s="18">
        <v>22.6</v>
      </c>
      <c r="F12" s="22">
        <v>28</v>
      </c>
      <c r="G12" s="19">
        <v>28.2</v>
      </c>
      <c r="H12" s="20">
        <f t="shared" ref="H12:H22" si="6">(E12+F12+G12)/3</f>
        <v>26.266666666666666</v>
      </c>
      <c r="I12" s="20">
        <f t="shared" si="0"/>
        <v>3.1770006819850272</v>
      </c>
      <c r="J12" s="8">
        <f t="shared" si="1"/>
        <v>12.095180261364318</v>
      </c>
      <c r="K12" s="8">
        <f t="shared" ref="K12:K22" si="7">((D12/3)*(SUM(E12:G12)))</f>
        <v>525.33333333333337</v>
      </c>
      <c r="L12" s="10">
        <f t="shared" si="3"/>
        <v>26.266666666666669</v>
      </c>
      <c r="M12" s="10">
        <f t="shared" si="4"/>
        <v>26.27</v>
      </c>
      <c r="N12" s="10">
        <f t="shared" si="5"/>
        <v>525.4</v>
      </c>
      <c r="O12" s="11"/>
    </row>
    <row r="13" spans="1:15" ht="77.25" customHeight="1" thickBot="1" x14ac:dyDescent="0.25">
      <c r="A13" s="7">
        <v>4</v>
      </c>
      <c r="B13" s="24" t="s">
        <v>28</v>
      </c>
      <c r="C13" s="23" t="s">
        <v>20</v>
      </c>
      <c r="D13" s="26">
        <v>2</v>
      </c>
      <c r="E13" s="21">
        <v>289.3</v>
      </c>
      <c r="F13" s="21">
        <v>390</v>
      </c>
      <c r="G13" s="19">
        <v>332.5</v>
      </c>
      <c r="H13" s="20">
        <f t="shared" ref="H13" si="8">(E13+F13+G13)/3</f>
        <v>337.26666666666665</v>
      </c>
      <c r="I13" s="20">
        <f t="shared" ref="I13" si="9">STDEV(E13:G13)</f>
        <v>50.518940342542415</v>
      </c>
      <c r="J13" s="8">
        <f t="shared" ref="J13" si="10">I13/H13*100</f>
        <v>14.978930720263614</v>
      </c>
      <c r="K13" s="8">
        <f t="shared" ref="K13" si="11">((D13/3)*(SUM(E13:G13)))</f>
        <v>674.5333333333333</v>
      </c>
      <c r="L13" s="10">
        <f t="shared" ref="L13" si="12">K13/D13</f>
        <v>337.26666666666665</v>
      </c>
      <c r="M13" s="10">
        <f t="shared" ref="M13" si="13">ROUND(L13,2)</f>
        <v>337.27</v>
      </c>
      <c r="N13" s="10">
        <f t="shared" ref="N13" si="14">D13*M13</f>
        <v>674.54</v>
      </c>
      <c r="O13" s="11"/>
    </row>
    <row r="14" spans="1:15" ht="57" customHeight="1" thickBot="1" x14ac:dyDescent="0.25">
      <c r="A14" s="7">
        <v>5</v>
      </c>
      <c r="B14" s="24" t="s">
        <v>29</v>
      </c>
      <c r="C14" s="23" t="s">
        <v>20</v>
      </c>
      <c r="D14" s="26">
        <v>500</v>
      </c>
      <c r="E14" s="21">
        <v>11.1</v>
      </c>
      <c r="F14" s="19">
        <v>18</v>
      </c>
      <c r="G14" s="19">
        <v>17.3</v>
      </c>
      <c r="H14" s="20">
        <f t="shared" si="6"/>
        <v>15.466666666666669</v>
      </c>
      <c r="I14" s="20">
        <f t="shared" si="0"/>
        <v>3.7978063843926053</v>
      </c>
      <c r="J14" s="8">
        <f t="shared" si="1"/>
        <v>24.55478265771081</v>
      </c>
      <c r="K14" s="8">
        <f t="shared" si="7"/>
        <v>7733.3333333333339</v>
      </c>
      <c r="L14" s="10">
        <f t="shared" si="3"/>
        <v>15.466666666666669</v>
      </c>
      <c r="M14" s="10">
        <f t="shared" si="4"/>
        <v>15.47</v>
      </c>
      <c r="N14" s="10">
        <f t="shared" si="5"/>
        <v>7735</v>
      </c>
      <c r="O14" s="11"/>
    </row>
    <row r="15" spans="1:15" ht="54" customHeight="1" thickBot="1" x14ac:dyDescent="0.25">
      <c r="A15" s="7">
        <v>6</v>
      </c>
      <c r="B15" s="24" t="s">
        <v>30</v>
      </c>
      <c r="C15" s="23" t="s">
        <v>20</v>
      </c>
      <c r="D15" s="26">
        <v>150</v>
      </c>
      <c r="E15" s="21">
        <v>23.7</v>
      </c>
      <c r="F15" s="19">
        <v>26</v>
      </c>
      <c r="G15" s="19">
        <v>21.4</v>
      </c>
      <c r="H15" s="20">
        <f t="shared" si="6"/>
        <v>23.7</v>
      </c>
      <c r="I15" s="20">
        <f t="shared" si="0"/>
        <v>2.3000000000000007</v>
      </c>
      <c r="J15" s="8">
        <f t="shared" si="1"/>
        <v>9.7046413502109736</v>
      </c>
      <c r="K15" s="8">
        <f t="shared" si="7"/>
        <v>3554.9999999999995</v>
      </c>
      <c r="L15" s="10">
        <f t="shared" si="3"/>
        <v>23.699999999999996</v>
      </c>
      <c r="M15" s="10">
        <f t="shared" si="4"/>
        <v>23.7</v>
      </c>
      <c r="N15" s="10">
        <f t="shared" si="5"/>
        <v>3555</v>
      </c>
      <c r="O15" s="11"/>
    </row>
    <row r="16" spans="1:15" ht="57.75" customHeight="1" thickBot="1" x14ac:dyDescent="0.25">
      <c r="A16" s="7">
        <v>7</v>
      </c>
      <c r="B16" s="24" t="s">
        <v>31</v>
      </c>
      <c r="C16" s="23" t="s">
        <v>20</v>
      </c>
      <c r="D16" s="26">
        <v>25</v>
      </c>
      <c r="E16" s="21">
        <v>18.7</v>
      </c>
      <c r="F16" s="19">
        <v>39</v>
      </c>
      <c r="G16" s="19">
        <v>15.3</v>
      </c>
      <c r="H16" s="20">
        <f t="shared" si="6"/>
        <v>24.333333333333332</v>
      </c>
      <c r="I16" s="20">
        <f t="shared" si="0"/>
        <v>12.814965209993099</v>
      </c>
      <c r="J16" s="8">
        <f t="shared" si="1"/>
        <v>52.664240589012735</v>
      </c>
      <c r="K16" s="8">
        <f t="shared" si="7"/>
        <v>608.33333333333337</v>
      </c>
      <c r="L16" s="10">
        <f t="shared" si="3"/>
        <v>24.333333333333336</v>
      </c>
      <c r="M16" s="10">
        <f t="shared" si="4"/>
        <v>24.33</v>
      </c>
      <c r="N16" s="10">
        <f t="shared" si="5"/>
        <v>608.25</v>
      </c>
      <c r="O16" s="11"/>
    </row>
    <row r="17" spans="1:15" ht="30" customHeight="1" thickBot="1" x14ac:dyDescent="0.25">
      <c r="A17" s="7">
        <v>8</v>
      </c>
      <c r="B17" s="24" t="s">
        <v>32</v>
      </c>
      <c r="C17" s="23" t="s">
        <v>20</v>
      </c>
      <c r="D17" s="26">
        <v>3</v>
      </c>
      <c r="E17" s="21">
        <v>169.5</v>
      </c>
      <c r="F17" s="19">
        <v>380</v>
      </c>
      <c r="G17" s="19">
        <v>112.6</v>
      </c>
      <c r="H17" s="20">
        <f t="shared" si="6"/>
        <v>220.70000000000002</v>
      </c>
      <c r="I17" s="20">
        <f t="shared" si="0"/>
        <v>140.86081783093553</v>
      </c>
      <c r="J17" s="8">
        <f t="shared" si="1"/>
        <v>63.8245663030972</v>
      </c>
      <c r="K17" s="8">
        <f t="shared" si="7"/>
        <v>662.1</v>
      </c>
      <c r="L17" s="10">
        <f t="shared" si="3"/>
        <v>220.70000000000002</v>
      </c>
      <c r="M17" s="10">
        <f t="shared" si="4"/>
        <v>220.7</v>
      </c>
      <c r="N17" s="10">
        <f t="shared" si="5"/>
        <v>662.09999999999991</v>
      </c>
      <c r="O17" s="11"/>
    </row>
    <row r="18" spans="1:15" ht="46.5" customHeight="1" thickBot="1" x14ac:dyDescent="0.25">
      <c r="A18" s="7">
        <v>9</v>
      </c>
      <c r="B18" s="24" t="s">
        <v>33</v>
      </c>
      <c r="C18" s="23" t="s">
        <v>20</v>
      </c>
      <c r="D18" s="26">
        <v>3</v>
      </c>
      <c r="E18" s="21">
        <v>228.6</v>
      </c>
      <c r="F18" s="19">
        <v>99</v>
      </c>
      <c r="G18" s="19">
        <v>114.4</v>
      </c>
      <c r="H18" s="20">
        <f t="shared" si="6"/>
        <v>147.33333333333334</v>
      </c>
      <c r="I18" s="20">
        <f t="shared" si="0"/>
        <v>70.798964210879078</v>
      </c>
      <c r="J18" s="8">
        <f t="shared" si="1"/>
        <v>48.053595618243719</v>
      </c>
      <c r="K18" s="8">
        <f t="shared" si="7"/>
        <v>442</v>
      </c>
      <c r="L18" s="10">
        <f t="shared" si="3"/>
        <v>147.33333333333334</v>
      </c>
      <c r="M18" s="10">
        <f t="shared" si="4"/>
        <v>147.33000000000001</v>
      </c>
      <c r="N18" s="10">
        <f t="shared" si="5"/>
        <v>441.99</v>
      </c>
      <c r="O18" s="11"/>
    </row>
    <row r="19" spans="1:15" ht="29.25" customHeight="1" thickBot="1" x14ac:dyDescent="0.25">
      <c r="A19" s="7">
        <v>10</v>
      </c>
      <c r="B19" s="24" t="s">
        <v>34</v>
      </c>
      <c r="C19" s="23" t="s">
        <v>20</v>
      </c>
      <c r="D19" s="26">
        <v>2</v>
      </c>
      <c r="E19" s="21">
        <v>441.5</v>
      </c>
      <c r="F19" s="19">
        <v>52</v>
      </c>
      <c r="G19" s="19">
        <v>47.4</v>
      </c>
      <c r="H19" s="20">
        <f t="shared" si="6"/>
        <v>180.29999999999998</v>
      </c>
      <c r="I19" s="20">
        <f t="shared" si="0"/>
        <v>226.21752805651468</v>
      </c>
      <c r="J19" s="8">
        <f t="shared" si="1"/>
        <v>125.46729232197156</v>
      </c>
      <c r="K19" s="8">
        <f t="shared" si="7"/>
        <v>360.59999999999997</v>
      </c>
      <c r="L19" s="10">
        <f t="shared" si="3"/>
        <v>180.29999999999998</v>
      </c>
      <c r="M19" s="10">
        <f t="shared" si="4"/>
        <v>180.3</v>
      </c>
      <c r="N19" s="10">
        <f t="shared" si="5"/>
        <v>360.6</v>
      </c>
      <c r="O19" s="11"/>
    </row>
    <row r="20" spans="1:15" ht="60.75" thickBot="1" x14ac:dyDescent="0.25">
      <c r="A20" s="7">
        <v>11</v>
      </c>
      <c r="B20" s="24" t="s">
        <v>35</v>
      </c>
      <c r="C20" s="23" t="s">
        <v>20</v>
      </c>
      <c r="D20" s="26">
        <v>10</v>
      </c>
      <c r="E20" s="21">
        <v>25.6</v>
      </c>
      <c r="F20" s="19">
        <v>53</v>
      </c>
      <c r="G20" s="19">
        <v>58.2</v>
      </c>
      <c r="H20" s="20">
        <f t="shared" si="6"/>
        <v>45.6</v>
      </c>
      <c r="I20" s="20">
        <f t="shared" si="0"/>
        <v>17.514565367145135</v>
      </c>
      <c r="J20" s="8">
        <f t="shared" si="1"/>
        <v>38.409134577072663</v>
      </c>
      <c r="K20" s="8">
        <f t="shared" si="7"/>
        <v>456.00000000000006</v>
      </c>
      <c r="L20" s="10">
        <f t="shared" si="3"/>
        <v>45.600000000000009</v>
      </c>
      <c r="M20" s="10">
        <f t="shared" si="4"/>
        <v>45.6</v>
      </c>
      <c r="N20" s="10">
        <f t="shared" si="5"/>
        <v>456</v>
      </c>
      <c r="O20" s="11"/>
    </row>
    <row r="21" spans="1:15" ht="53.25" customHeight="1" thickBot="1" x14ac:dyDescent="0.25">
      <c r="A21" s="7">
        <v>12</v>
      </c>
      <c r="B21" s="24" t="s">
        <v>36</v>
      </c>
      <c r="C21" s="23" t="s">
        <v>20</v>
      </c>
      <c r="D21" s="26">
        <v>3</v>
      </c>
      <c r="E21" s="21">
        <v>28.1</v>
      </c>
      <c r="F21" s="19">
        <v>39</v>
      </c>
      <c r="G21" s="19">
        <v>18.600000000000001</v>
      </c>
      <c r="H21" s="20">
        <f t="shared" si="6"/>
        <v>28.566666666666663</v>
      </c>
      <c r="I21" s="20">
        <f t="shared" si="0"/>
        <v>10.208003396028717</v>
      </c>
      <c r="J21" s="8">
        <f t="shared" si="1"/>
        <v>35.733967547358411</v>
      </c>
      <c r="K21" s="8">
        <f t="shared" si="7"/>
        <v>85.699999999999989</v>
      </c>
      <c r="L21" s="10">
        <f t="shared" si="3"/>
        <v>28.566666666666663</v>
      </c>
      <c r="M21" s="10">
        <f t="shared" si="4"/>
        <v>28.57</v>
      </c>
      <c r="N21" s="10">
        <f t="shared" si="5"/>
        <v>85.710000000000008</v>
      </c>
      <c r="O21" s="11"/>
    </row>
    <row r="22" spans="1:15" ht="58.5" customHeight="1" thickBot="1" x14ac:dyDescent="0.25">
      <c r="A22" s="7">
        <v>13</v>
      </c>
      <c r="B22" s="24" t="s">
        <v>37</v>
      </c>
      <c r="C22" s="23"/>
      <c r="D22" s="27">
        <v>15</v>
      </c>
      <c r="E22" s="21">
        <v>160</v>
      </c>
      <c r="F22" s="19">
        <v>153</v>
      </c>
      <c r="G22" s="19">
        <v>110.8</v>
      </c>
      <c r="H22" s="20">
        <f t="shared" si="6"/>
        <v>141.26666666666668</v>
      </c>
      <c r="I22" s="20">
        <f t="shared" si="0"/>
        <v>26.61603526698396</v>
      </c>
      <c r="J22" s="8">
        <f t="shared" si="1"/>
        <v>18.840987683093882</v>
      </c>
      <c r="K22" s="8">
        <f t="shared" si="7"/>
        <v>2119</v>
      </c>
      <c r="L22" s="10">
        <f t="shared" si="3"/>
        <v>141.26666666666668</v>
      </c>
      <c r="M22" s="10">
        <f t="shared" si="4"/>
        <v>141.27000000000001</v>
      </c>
      <c r="N22" s="10">
        <f t="shared" si="5"/>
        <v>2119.0500000000002</v>
      </c>
      <c r="O22" s="11"/>
    </row>
    <row r="23" spans="1:15" ht="20.25" customHeight="1" x14ac:dyDescent="0.2">
      <c r="N23" s="25">
        <f>SUM(N10:N22)</f>
        <v>19059.999999999996</v>
      </c>
    </row>
    <row r="25" spans="1:15" x14ac:dyDescent="0.2">
      <c r="A25" s="2" t="s">
        <v>7</v>
      </c>
    </row>
    <row r="27" spans="1:15" x14ac:dyDescent="0.2">
      <c r="A27" s="2" t="s">
        <v>17</v>
      </c>
    </row>
    <row r="28" spans="1:15" x14ac:dyDescent="0.2">
      <c r="A28" s="28" t="s">
        <v>39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31" spans="1:15" x14ac:dyDescent="0.2">
      <c r="A31" s="2" t="s">
        <v>16</v>
      </c>
    </row>
  </sheetData>
  <mergeCells count="11">
    <mergeCell ref="A28:M28"/>
    <mergeCell ref="A3:N3"/>
    <mergeCell ref="A4:N4"/>
    <mergeCell ref="K8:O8"/>
    <mergeCell ref="A6:N6"/>
    <mergeCell ref="A8:A9"/>
    <mergeCell ref="B8:B9"/>
    <mergeCell ref="C8:C9"/>
    <mergeCell ref="D8:D9"/>
    <mergeCell ref="E8:G8"/>
    <mergeCell ref="H8:J8"/>
  </mergeCells>
  <pageMargins left="0.11811023622047245" right="0.11811023622047245" top="0.89" bottom="0" header="0.31496062992125984" footer="0.15748031496062992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Юрист</cp:lastModifiedBy>
  <cp:lastPrinted>2025-05-27T13:46:35Z</cp:lastPrinted>
  <dcterms:created xsi:type="dcterms:W3CDTF">2014-01-15T18:15:09Z</dcterms:created>
  <dcterms:modified xsi:type="dcterms:W3CDTF">2026-08-10T07:11:21Z</dcterms:modified>
</cp:coreProperties>
</file>