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3.250\yarfgbu\Документы\Договора\2026 год\6. Заведующий хозяйством\Мойка Karcher K 7 Power Flex\"/>
    </mc:Choice>
  </mc:AlternateContent>
  <bookViews>
    <workbookView xWindow="0" yWindow="0" windowWidth="28800" windowHeight="12435"/>
  </bookViews>
  <sheets>
    <sheet name="ОНМЦК " sheetId="4" r:id="rId1"/>
    <sheet name="Лист1" sheetId="5" state="hidden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'ОНМЦК '!$A$1:$P$17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9" i="4" l="1"/>
  <c r="M9" i="4" s="1"/>
  <c r="N9" i="4" s="1"/>
  <c r="J10" i="4" l="1"/>
  <c r="K10" i="4" l="1"/>
  <c r="A22" i="5" l="1"/>
  <c r="B22" i="5" s="1"/>
  <c r="A21" i="5"/>
  <c r="B21" i="5" s="1"/>
  <c r="A20" i="5"/>
  <c r="B20" i="5" s="1"/>
  <c r="A19" i="5"/>
  <c r="B19" i="5" s="1"/>
  <c r="A18" i="5"/>
  <c r="B18" i="5" s="1"/>
  <c r="B16" i="5"/>
  <c r="B15" i="5"/>
  <c r="B14" i="5"/>
  <c r="B13" i="5"/>
  <c r="B12" i="5"/>
  <c r="B11" i="5"/>
  <c r="B10" i="5"/>
  <c r="B9" i="5"/>
  <c r="B8" i="5"/>
  <c r="B7" i="5"/>
  <c r="B6" i="5"/>
  <c r="P10" i="4"/>
  <c r="A5" i="5" s="1"/>
  <c r="B5" i="5" s="1"/>
  <c r="H14" i="4" s="1"/>
</calcChain>
</file>

<file path=xl/sharedStrings.xml><?xml version="1.0" encoding="utf-8"?>
<sst xmlns="http://schemas.openxmlformats.org/spreadsheetml/2006/main" count="30" uniqueCount="30">
  <si>
    <t>№</t>
  </si>
  <si>
    <t>Среднее квадратичное отклонение</t>
  </si>
  <si>
    <t>Оценка однородности совокупности значений выявленных цен, используемых в расчете НМЦК</t>
  </si>
  <si>
    <t>Единица  измерения</t>
  </si>
  <si>
    <t>Количество</t>
  </si>
  <si>
    <t xml:space="preserve">Обоснование начальной (максимальной) цены договора </t>
  </si>
  <si>
    <t>Наименование товара</t>
  </si>
  <si>
    <t>Коэффициент вариации не превышает 33%, что свидетельствует об однородности совокупности значений, используемых в расчете.</t>
  </si>
  <si>
    <t>Приложение №2 к Извещению об осуществлении закупки</t>
  </si>
  <si>
    <t>Информация о валюте, используемой для формирования цены контракта и расчетов с Поставщиком (Подрядчиком, Исполнителем):
Российский рубль (код валюты - 643)</t>
  </si>
  <si>
    <t>Цена за единицу*, руб.</t>
  </si>
  <si>
    <t>НМЦК*, руб.</t>
  </si>
  <si>
    <t>Используемый метод определения начальной (максимальной) цены контракта с обоснованием</t>
  </si>
  <si>
    <t>Метод сопоставимых рыночных цен (анализа рынка), данный метод определения НМЦК является приоритетным.</t>
  </si>
  <si>
    <t xml:space="preserve">                                 ИТОГО</t>
  </si>
  <si>
    <t xml:space="preserve">Начальная (максимальная) цена контракта: </t>
  </si>
  <si>
    <t>Перевод числа в сумму прописью</t>
  </si>
  <si>
    <r>
      <t xml:space="preserve">Формат: </t>
    </r>
    <r>
      <rPr>
        <b/>
        <sz val="10"/>
        <color theme="3"/>
        <rFont val="Arial"/>
        <family val="2"/>
        <charset val="204"/>
      </rPr>
      <t>"0 (пропись) рублей 00 копеек"</t>
    </r>
  </si>
  <si>
    <t>Примеры</t>
  </si>
  <si>
    <t>Результат преобразования</t>
  </si>
  <si>
    <t>Случайные примеры:</t>
  </si>
  <si>
    <r>
      <t>Средняя арифметическая цена за единицу     &lt;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</si>
  <si>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</si>
  <si>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Директор Ярославского филиала ФГБУ «ИМЦЭУАОСМП» Росздравнадзора                                                      Р. Р.  Галеев</t>
  </si>
  <si>
    <t>*В связи с экономией бюджетных средств в 2026 году при определении максимального значения цены контракта использована минимальная величина цены из полученных коммерческих предложений</t>
  </si>
  <si>
    <t xml:space="preserve">Мойка высокого давления Karcher K 7 Power Flex </t>
  </si>
  <si>
    <t xml:space="preserve">Ответ на запрос с ценовой информации 16.07.2026 № 23431535
</t>
  </si>
  <si>
    <t xml:space="preserve">Ответ на запрос с ценовой информации 16.07.2026 № б/н
</t>
  </si>
  <si>
    <t>Ответ на запрос с ценовой информации 17.07.2026 № 3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</si>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</sst>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Arial"/>
      <family val="2"/>
    </font>
    <font>
      <sz val="10"/>
      <color theme="3"/>
      <name val="Arial"/>
      <family val="2"/>
      <charset val="204"/>
    </font>
    <font>
      <b/>
      <sz val="10"/>
      <color theme="3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5" fillId="0" borderId="0" xfId="0" applyFont="1" applyAlignment="1">
      <alignment vertical="center" wrapText="1"/>
    </xf>
    <xf numFmtId="0" fontId="4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" fontId="0" fillId="0" borderId="0" xfId="0" applyNumberFormat="1"/>
    <xf numFmtId="0" fontId="2" fillId="0" borderId="0" xfId="0" quotePrefix="1" applyFont="1"/>
    <xf numFmtId="4" fontId="11" fillId="0" borderId="0" xfId="0" applyNumberFormat="1" applyFont="1" applyAlignment="1">
      <alignment vertical="center"/>
    </xf>
    <xf numFmtId="0" fontId="2" fillId="0" borderId="0" xfId="0" quotePrefix="1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0" fontId="6" fillId="0" borderId="0" xfId="0" applyFont="1" applyFill="1"/>
    <xf numFmtId="165" fontId="14" fillId="0" borderId="1" xfId="0" applyNumberFormat="1" applyFont="1" applyBorder="1" applyAlignment="1">
      <alignment horizontal="center"/>
    </xf>
    <xf numFmtId="0" fontId="6" fillId="0" borderId="1" xfId="0" applyFont="1" applyBorder="1" applyAlignment="1"/>
    <xf numFmtId="164" fontId="6" fillId="0" borderId="1" xfId="0" applyNumberFormat="1" applyFont="1" applyBorder="1"/>
    <xf numFmtId="0" fontId="15" fillId="0" borderId="5" xfId="0" applyFont="1" applyFill="1" applyBorder="1" applyAlignment="1">
      <alignment horizontal="center" vertical="top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5" xfId="0" applyFont="1" applyFill="1" applyBorder="1" applyAlignment="1">
      <alignment horizontal="center" vertical="center" textRotation="90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12" fillId="0" borderId="0" xfId="0" applyFont="1" applyAlignme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7</xdr:row>
      <xdr:rowOff>1162050</xdr:rowOff>
    </xdr:from>
    <xdr:to>
      <xdr:col>14</xdr:col>
      <xdr:colOff>0</xdr:colOff>
      <xdr:row>7</xdr:row>
      <xdr:rowOff>1514475</xdr:rowOff>
    </xdr:to>
    <xdr:pic>
      <xdr:nvPicPr>
        <xdr:cNvPr id="61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600450"/>
          <a:ext cx="9810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38100</xdr:colOff>
      <xdr:row>7</xdr:row>
      <xdr:rowOff>895350</xdr:rowOff>
    </xdr:from>
    <xdr:to>
      <xdr:col>12</xdr:col>
      <xdr:colOff>1038225</xdr:colOff>
      <xdr:row>7</xdr:row>
      <xdr:rowOff>1333500</xdr:rowOff>
    </xdr:to>
    <xdr:pic>
      <xdr:nvPicPr>
        <xdr:cNvPr id="61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A4:B22" totalsRowShown="0" headerRowDxfId="2">
  <tableColumns count="2">
    <tableColumn id="1" name="Примеры" dataDxfId="1"/>
    <tableColumn id="2" name="Результат преобразования" dataDxfId="0">
      <calculatedColumnFormula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showWhiteSpace="0" view="pageBreakPreview" zoomScale="90" zoomScaleNormal="90" zoomScaleSheetLayoutView="90" zoomScalePageLayoutView="77" workbookViewId="0">
      <selection activeCell="I10" sqref="I10"/>
    </sheetView>
  </sheetViews>
  <sheetFormatPr defaultRowHeight="12.75" x14ac:dyDescent="0.2"/>
  <cols>
    <col min="1" max="1" width="3.140625" style="1" customWidth="1"/>
    <col min="2" max="2" width="32.140625" style="1" customWidth="1"/>
    <col min="3" max="3" width="5.7109375" style="1" hidden="1" customWidth="1"/>
    <col min="4" max="4" width="5" style="1" hidden="1" customWidth="1"/>
    <col min="5" max="5" width="1.42578125" style="1" hidden="1" customWidth="1"/>
    <col min="6" max="6" width="1.140625" style="1" hidden="1" customWidth="1"/>
    <col min="7" max="7" width="7" style="1" customWidth="1"/>
    <col min="8" max="8" width="6.85546875" style="1" customWidth="1"/>
    <col min="9" max="10" width="18.140625" style="1" customWidth="1"/>
    <col min="11" max="11" width="41" style="1" customWidth="1"/>
    <col min="12" max="12" width="17.140625" style="1" customWidth="1"/>
    <col min="13" max="13" width="16.5703125" style="1" customWidth="1"/>
    <col min="14" max="14" width="15" style="1" customWidth="1"/>
    <col min="15" max="15" width="13.140625" style="1" customWidth="1"/>
    <col min="16" max="16" width="17.5703125" style="1" customWidth="1"/>
    <col min="17" max="17" width="11.28515625" style="1" customWidth="1"/>
    <col min="18" max="18" width="6.5703125" style="1" customWidth="1"/>
    <col min="19" max="19" width="4.28515625" style="1" customWidth="1"/>
    <col min="20" max="20" width="8.7109375" style="1" customWidth="1"/>
    <col min="21" max="16384" width="9.140625" style="1"/>
  </cols>
  <sheetData>
    <row r="1" spans="1:17" s="2" customFormat="1" ht="15" customHeight="1" x14ac:dyDescent="0.25">
      <c r="A1" s="35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5"/>
    </row>
    <row r="2" spans="1:17" s="2" customFormat="1" ht="1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s="2" customFormat="1" ht="15" customHeight="1" x14ac:dyDescent="0.2">
      <c r="A3" s="60" t="s">
        <v>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4"/>
    </row>
    <row r="4" spans="1:17" s="2" customFormat="1" ht="15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4"/>
    </row>
    <row r="5" spans="1:17" ht="75.75" customHeight="1" x14ac:dyDescent="0.25">
      <c r="A5" s="37" t="s">
        <v>0</v>
      </c>
      <c r="B5" s="37" t="s">
        <v>6</v>
      </c>
      <c r="C5" s="39"/>
      <c r="D5" s="40"/>
      <c r="E5" s="39"/>
      <c r="F5" s="40"/>
      <c r="G5" s="47" t="s">
        <v>3</v>
      </c>
      <c r="H5" s="47" t="s">
        <v>4</v>
      </c>
      <c r="I5" s="43" t="s">
        <v>12</v>
      </c>
      <c r="J5" s="44"/>
      <c r="K5" s="44"/>
      <c r="L5" s="50" t="s">
        <v>2</v>
      </c>
      <c r="M5" s="51"/>
      <c r="N5" s="52"/>
      <c r="O5" s="56" t="s">
        <v>13</v>
      </c>
      <c r="P5" s="56"/>
      <c r="Q5" s="17"/>
    </row>
    <row r="6" spans="1:17" ht="11.25" customHeight="1" x14ac:dyDescent="0.25">
      <c r="A6" s="38"/>
      <c r="B6" s="38"/>
      <c r="C6" s="41"/>
      <c r="D6" s="42"/>
      <c r="E6" s="41"/>
      <c r="F6" s="42"/>
      <c r="G6" s="48"/>
      <c r="H6" s="48"/>
      <c r="I6" s="45"/>
      <c r="J6" s="46"/>
      <c r="K6" s="46"/>
      <c r="L6" s="53"/>
      <c r="M6" s="54"/>
      <c r="N6" s="55"/>
      <c r="O6" s="56"/>
      <c r="P6" s="56"/>
      <c r="Q6" s="17"/>
    </row>
    <row r="7" spans="1:17" ht="44.25" customHeight="1" x14ac:dyDescent="0.25">
      <c r="A7" s="38"/>
      <c r="B7" s="38"/>
      <c r="C7" s="18"/>
      <c r="D7" s="19"/>
      <c r="E7" s="18"/>
      <c r="F7" s="19"/>
      <c r="G7" s="48"/>
      <c r="H7" s="48"/>
      <c r="I7" s="57" t="s">
        <v>9</v>
      </c>
      <c r="J7" s="58"/>
      <c r="K7" s="58"/>
      <c r="L7" s="58"/>
      <c r="M7" s="58"/>
      <c r="N7" s="58"/>
      <c r="O7" s="58"/>
      <c r="P7" s="59"/>
      <c r="Q7" s="17"/>
    </row>
    <row r="8" spans="1:17" ht="142.5" customHeight="1" x14ac:dyDescent="0.25">
      <c r="A8" s="38"/>
      <c r="B8" s="38"/>
      <c r="C8" s="20"/>
      <c r="D8" s="20"/>
      <c r="E8" s="20"/>
      <c r="F8" s="20"/>
      <c r="G8" s="48"/>
      <c r="H8" s="49"/>
      <c r="I8" s="33" t="s">
        <v>26</v>
      </c>
      <c r="J8" s="33" t="s">
        <v>27</v>
      </c>
      <c r="K8" s="33" t="s">
        <v>28</v>
      </c>
      <c r="L8" s="21" t="s">
        <v>21</v>
      </c>
      <c r="M8" s="21" t="s">
        <v>1</v>
      </c>
      <c r="N8" s="22" t="s">
        <v>22</v>
      </c>
      <c r="O8" s="22" t="s">
        <v>10</v>
      </c>
      <c r="P8" s="22" t="s">
        <v>11</v>
      </c>
      <c r="Q8" s="17"/>
    </row>
    <row r="9" spans="1:17" s="3" customFormat="1" ht="31.5" x14ac:dyDescent="0.25">
      <c r="A9" s="23">
        <v>1</v>
      </c>
      <c r="B9" s="6" t="s">
        <v>25</v>
      </c>
      <c r="C9" s="24"/>
      <c r="D9" s="24"/>
      <c r="E9" s="24"/>
      <c r="F9" s="24"/>
      <c r="G9" s="16" t="s">
        <v>29</v>
      </c>
      <c r="H9" s="23">
        <v>1</v>
      </c>
      <c r="I9" s="34">
        <v>72990</v>
      </c>
      <c r="J9" s="34">
        <v>75800</v>
      </c>
      <c r="K9" s="34">
        <v>74800</v>
      </c>
      <c r="L9" s="25">
        <f>AVERAGE(I9:K9)</f>
        <v>74530</v>
      </c>
      <c r="M9" s="26">
        <f>SQRT(((SUM((POWER(I9-L9,2)),(POWER(J9-L9,2)),(POWER(K9-L9,2))))/(COLUMNS(I9:K9)-1)))</f>
        <v>1424.3244012513442</v>
      </c>
      <c r="N9" s="27">
        <f>M9/L9*100</f>
        <v>1.9110752733816505</v>
      </c>
      <c r="O9" s="28">
        <v>72990</v>
      </c>
      <c r="P9" s="28">
        <v>72990</v>
      </c>
      <c r="Q9" s="29"/>
    </row>
    <row r="10" spans="1:17" ht="15.75" x14ac:dyDescent="0.25">
      <c r="A10" s="64" t="s">
        <v>14</v>
      </c>
      <c r="B10" s="65"/>
      <c r="C10" s="65"/>
      <c r="D10" s="65"/>
      <c r="E10" s="65"/>
      <c r="F10" s="65"/>
      <c r="G10" s="65"/>
      <c r="H10" s="66"/>
      <c r="I10" s="30"/>
      <c r="J10" s="30" t="e">
        <f>J9*G9</f>
        <v>#VALUE!</v>
      </c>
      <c r="K10" s="30">
        <f>K9*H9</f>
        <v>74800</v>
      </c>
      <c r="L10" s="31"/>
      <c r="M10" s="31"/>
      <c r="N10" s="31"/>
      <c r="O10" s="31"/>
      <c r="P10" s="32">
        <f>SUM(P9:P9)</f>
        <v>72990</v>
      </c>
      <c r="Q10" s="17"/>
    </row>
    <row r="11" spans="1:17" ht="35.25" customHeight="1" x14ac:dyDescent="0.25">
      <c r="A11" s="36" t="s">
        <v>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17"/>
    </row>
    <row r="12" spans="1:17" ht="21" customHeight="1" x14ac:dyDescent="0.25">
      <c r="A12" s="36" t="s">
        <v>24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17"/>
    </row>
    <row r="13" spans="1:17" ht="19.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ht="15.75" x14ac:dyDescent="0.25">
      <c r="A14" s="7" t="s">
        <v>15</v>
      </c>
      <c r="B14" s="7"/>
      <c r="C14" s="7"/>
      <c r="D14" s="7"/>
      <c r="E14" s="7"/>
      <c r="F14" s="7"/>
      <c r="G14" s="7"/>
      <c r="H14" s="36" t="str">
        <f>Лист1!B5</f>
        <v>72 990 (Семьдесят две тысячи девятьсот девяносто) рублей 00 копеек</v>
      </c>
      <c r="I14" s="36"/>
      <c r="J14" s="36"/>
      <c r="K14" s="36"/>
      <c r="L14" s="36"/>
      <c r="M14" s="36"/>
      <c r="N14" s="36"/>
      <c r="O14" s="36"/>
      <c r="P14" s="36"/>
      <c r="Q14" s="17"/>
    </row>
    <row r="17" spans="2:11" ht="15.75" x14ac:dyDescent="0.25">
      <c r="B17" s="61" t="s">
        <v>23</v>
      </c>
      <c r="C17" s="62"/>
      <c r="D17" s="62"/>
      <c r="E17" s="62"/>
      <c r="F17" s="62"/>
      <c r="G17" s="62"/>
      <c r="H17" s="62"/>
      <c r="I17" s="62"/>
      <c r="J17" s="62"/>
      <c r="K17" s="63"/>
    </row>
  </sheetData>
  <mergeCells count="18">
    <mergeCell ref="B17:K17"/>
    <mergeCell ref="H14:P14"/>
    <mergeCell ref="A10:H10"/>
    <mergeCell ref="B5:B8"/>
    <mergeCell ref="A11:P11"/>
    <mergeCell ref="A1:P1"/>
    <mergeCell ref="A12:P12"/>
    <mergeCell ref="A5:A8"/>
    <mergeCell ref="C5:D6"/>
    <mergeCell ref="I5:K6"/>
    <mergeCell ref="H5:H8"/>
    <mergeCell ref="G5:G8"/>
    <mergeCell ref="A2:Q2"/>
    <mergeCell ref="L5:N6"/>
    <mergeCell ref="O5:P6"/>
    <mergeCell ref="E5:F6"/>
    <mergeCell ref="I7:P7"/>
    <mergeCell ref="A3:P4"/>
  </mergeCells>
  <pageMargins left="0.39370078740157483" right="0.19685039370078741" top="0.19685039370078741" bottom="0.39370078740157483" header="0" footer="0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6" sqref="A6"/>
    </sheetView>
  </sheetViews>
  <sheetFormatPr defaultRowHeight="15" x14ac:dyDescent="0.25"/>
  <cols>
    <col min="1" max="1" width="44.85546875" bestFit="1" customWidth="1"/>
    <col min="2" max="2" width="138.140625" bestFit="1" customWidth="1"/>
  </cols>
  <sheetData>
    <row r="1" spans="1:2" ht="18" x14ac:dyDescent="0.25">
      <c r="A1" s="8" t="s">
        <v>16</v>
      </c>
      <c r="B1" s="8"/>
    </row>
    <row r="2" spans="1:2" x14ac:dyDescent="0.25">
      <c r="A2" s="9" t="s">
        <v>17</v>
      </c>
    </row>
    <row r="3" spans="1:2" x14ac:dyDescent="0.25">
      <c r="B3" s="9"/>
    </row>
    <row r="4" spans="1:2" x14ac:dyDescent="0.25">
      <c r="A4" s="10" t="s">
        <v>18</v>
      </c>
      <c r="B4" s="11" t="s">
        <v>19</v>
      </c>
    </row>
    <row r="5" spans="1:2" x14ac:dyDescent="0.25">
      <c r="A5" s="12">
        <f>'ОНМЦК '!P10</f>
        <v>72990</v>
      </c>
      <c r="B5" s="13" t="str">
        <f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f>
        <v>72 990 (Семьдесят две тысячи девятьсот девяносто) рублей 00 копеек</v>
      </c>
    </row>
    <row r="6" spans="1:2" x14ac:dyDescent="0.25">
      <c r="A6" s="12">
        <v>1</v>
      </c>
      <c r="B6" s="13" t="str">
        <f>SUBSTITUTE(TEXT(TRUNC(A6,0),"# ##0_ ") &amp; "(" &amp; SUBSTITUTE(PROPER(INDEX(n_4,MID(TEXT(A6,n0),1,1)+1)&amp;INDEX(n0x,MID(TEXT(A6,n0),2,1)+1,MID(TEXT(A6,n0),3,1)+1)&amp;IF(-MID(TEXT(A6,n0),1,3),"миллиард"&amp;VLOOKUP(MID(TEXT(A6,n0),3,1)*AND(MID(TEXT(A6,n0),2,1)-1),мил,2),"")&amp;INDEX(n_4,MID(TEXT(A6,n0),4,1)+1)&amp;INDEX(n0x,MID(TEXT(A6,n0),5,1)+1,MID(TEXT(A6,n0),6,1)+1)&amp;IF(-MID(TEXT(A6,n0),4,3),"миллион"&amp;VLOOKUP(MID(TEXT(A6,n0),6,1)*AND(MID(TEXT(A6,n0),5,1)-1),мил,2),"")&amp;INDEX(n_4,MID(TEXT(A6,n0),7,1)+1)&amp;INDEX(n1x,MID(TEXT(A6,n0),8,1)+1,MID(TEXT(A6,n0),9,1)+1)&amp;IF(-MID(TEXT(A6,n0),7,3),VLOOKUP(MID(TEXT(A6,n0),9,1)*AND(MID(TEXT(A6,n0),8,1)-1),тыс,2),"")&amp;INDEX(n_4,MID(TEXT(A6,n0),10,1)+1)&amp;INDEX(n0x,MID(TEXT(A6,n0),11,1)+1,MID(TEXT(A6,n0),12,1)+1)),"z"," ")&amp;IF(TRUNC(TEXT(A6,n0)),"","Ноль ")&amp;") рубл"&amp;VLOOKUP(MOD(MAX(MOD(MID(TEXT(A6,n0),11,2)-11,100),9),10),{0,"ь ";1,"я ";4,"ей "},2)&amp;RIGHT(TEXT(A6,n0),2)&amp;" копе"&amp;VLOOKUP(MOD(MAX(MOD(RIGHT(TEXT(A6,n0),2)-11,100),9),10),{0,"йка";1,"йки";4,"ек"},2)," )",")")</f>
        <v>1 (Один) рубль 00 копеек</v>
      </c>
    </row>
    <row r="7" spans="1:2" x14ac:dyDescent="0.25">
      <c r="A7" s="12">
        <v>2.61</v>
      </c>
      <c r="B7" s="13" t="str">
        <f>SUBSTITUTE(TEXT(TRUNC(A7,0),"# ##0_ ") &amp; "(" &amp; SUBSTITUTE(PROPER(INDEX(n_4,MID(TEXT(A7,n0),1,1)+1)&amp;INDEX(n0x,MID(TEXT(A7,n0),2,1)+1,MID(TEXT(A7,n0),3,1)+1)&amp;IF(-MID(TEXT(A7,n0),1,3),"миллиард"&amp;VLOOKUP(MID(TEXT(A7,n0),3,1)*AND(MID(TEXT(A7,n0),2,1)-1),мил,2),"")&amp;INDEX(n_4,MID(TEXT(A7,n0),4,1)+1)&amp;INDEX(n0x,MID(TEXT(A7,n0),5,1)+1,MID(TEXT(A7,n0),6,1)+1)&amp;IF(-MID(TEXT(A7,n0),4,3),"миллион"&amp;VLOOKUP(MID(TEXT(A7,n0),6,1)*AND(MID(TEXT(A7,n0),5,1)-1),мил,2),"")&amp;INDEX(n_4,MID(TEXT(A7,n0),7,1)+1)&amp;INDEX(n1x,MID(TEXT(A7,n0),8,1)+1,MID(TEXT(A7,n0),9,1)+1)&amp;IF(-MID(TEXT(A7,n0),7,3),VLOOKUP(MID(TEXT(A7,n0),9,1)*AND(MID(TEXT(A7,n0),8,1)-1),тыс,2),"")&amp;INDEX(n_4,MID(TEXT(A7,n0),10,1)+1)&amp;INDEX(n0x,MID(TEXT(A7,n0),11,1)+1,MID(TEXT(A7,n0),12,1)+1)),"z"," ")&amp;IF(TRUNC(TEXT(A7,n0)),"","Ноль ")&amp;") рубл"&amp;VLOOKUP(MOD(MAX(MOD(MID(TEXT(A7,n0),11,2)-11,100),9),10),{0,"ь ";1,"я ";4,"ей "},2)&amp;RIGHT(TEXT(A7,n0),2)&amp;" копе"&amp;VLOOKUP(MOD(MAX(MOD(RIGHT(TEXT(A7,n0),2)-11,100),9),10),{0,"йка";1,"йки";4,"ек"},2)," )",")")</f>
        <v>2 (Два) рубля 61 копейка</v>
      </c>
    </row>
    <row r="8" spans="1:2" x14ac:dyDescent="0.25">
      <c r="A8" s="12">
        <v>17.22</v>
      </c>
      <c r="B8" s="13" t="str">
        <f>SUBSTITUTE(TEXT(TRUNC(A8,0),"# ##0_ ") &amp; "(" &amp; SUBSTITUTE(PROPER(INDEX(n_4,MID(TEXT(A8,n0),1,1)+1)&amp;INDEX(n0x,MID(TEXT(A8,n0),2,1)+1,MID(TEXT(A8,n0),3,1)+1)&amp;IF(-MID(TEXT(A8,n0),1,3),"миллиард"&amp;VLOOKUP(MID(TEXT(A8,n0),3,1)*AND(MID(TEXT(A8,n0),2,1)-1),мил,2),"")&amp;INDEX(n_4,MID(TEXT(A8,n0),4,1)+1)&amp;INDEX(n0x,MID(TEXT(A8,n0),5,1)+1,MID(TEXT(A8,n0),6,1)+1)&amp;IF(-MID(TEXT(A8,n0),4,3),"миллион"&amp;VLOOKUP(MID(TEXT(A8,n0),6,1)*AND(MID(TEXT(A8,n0),5,1)-1),мил,2),"")&amp;INDEX(n_4,MID(TEXT(A8,n0),7,1)+1)&amp;INDEX(n1x,MID(TEXT(A8,n0),8,1)+1,MID(TEXT(A8,n0),9,1)+1)&amp;IF(-MID(TEXT(A8,n0),7,3),VLOOKUP(MID(TEXT(A8,n0),9,1)*AND(MID(TEXT(A8,n0),8,1)-1),тыс,2),"")&amp;INDEX(n_4,MID(TEXT(A8,n0),10,1)+1)&amp;INDEX(n0x,MID(TEXT(A8,n0),11,1)+1,MID(TEXT(A8,n0),12,1)+1)),"z"," ")&amp;IF(TRUNC(TEXT(A8,n0)),"","Ноль ")&amp;") рубл"&amp;VLOOKUP(MOD(MAX(MOD(MID(TEXT(A8,n0),11,2)-11,100),9),10),{0,"ь ";1,"я ";4,"ей "},2)&amp;RIGHT(TEXT(A8,n0),2)&amp;" копе"&amp;VLOOKUP(MOD(MAX(MOD(RIGHT(TEXT(A8,n0),2)-11,100),9),10),{0,"йка";1,"йки";4,"ек"},2)," )",")")</f>
        <v>17 (Семнадцать) рублей 22 копейки</v>
      </c>
    </row>
    <row r="9" spans="1:2" x14ac:dyDescent="0.25">
      <c r="A9" s="12">
        <v>21</v>
      </c>
      <c r="B9" s="13" t="str">
        <f>SUBSTITUTE(TEXT(TRUNC(A9,0),"# ##0_ ") &amp; "(" &amp; SUBSTITUTE(PROPER(INDEX(n_4,MID(TEXT(A9,n0),1,1)+1)&amp;INDEX(n0x,MID(TEXT(A9,n0),2,1)+1,MID(TEXT(A9,n0),3,1)+1)&amp;IF(-MID(TEXT(A9,n0),1,3),"миллиард"&amp;VLOOKUP(MID(TEXT(A9,n0),3,1)*AND(MID(TEXT(A9,n0),2,1)-1),мил,2),"")&amp;INDEX(n_4,MID(TEXT(A9,n0),4,1)+1)&amp;INDEX(n0x,MID(TEXT(A9,n0),5,1)+1,MID(TEXT(A9,n0),6,1)+1)&amp;IF(-MID(TEXT(A9,n0),4,3),"миллион"&amp;VLOOKUP(MID(TEXT(A9,n0),6,1)*AND(MID(TEXT(A9,n0),5,1)-1),мил,2),"")&amp;INDEX(n_4,MID(TEXT(A9,n0),7,1)+1)&amp;INDEX(n1x,MID(TEXT(A9,n0),8,1)+1,MID(TEXT(A9,n0),9,1)+1)&amp;IF(-MID(TEXT(A9,n0),7,3),VLOOKUP(MID(TEXT(A9,n0),9,1)*AND(MID(TEXT(A9,n0),8,1)-1),тыс,2),"")&amp;INDEX(n_4,MID(TEXT(A9,n0),10,1)+1)&amp;INDEX(n0x,MID(TEXT(A9,n0),11,1)+1,MID(TEXT(A9,n0),12,1)+1)),"z"," ")&amp;IF(TRUNC(TEXT(A9,n0)),"","Ноль ")&amp;") рубл"&amp;VLOOKUP(MOD(MAX(MOD(MID(TEXT(A9,n0),11,2)-11,100),9),10),{0,"ь ";1,"я ";4,"ей "},2)&amp;RIGHT(TEXT(A9,n0),2)&amp;" копе"&amp;VLOOKUP(MOD(MAX(MOD(RIGHT(TEXT(A9,n0),2)-11,100),9),10),{0,"йка";1,"йки";4,"ек"},2)," )",")")</f>
        <v>21 (Двадцать один) рубль 00 копеек</v>
      </c>
    </row>
    <row r="10" spans="1:2" x14ac:dyDescent="0.25">
      <c r="A10" s="12">
        <v>183.7</v>
      </c>
      <c r="B10" s="13" t="str">
        <f>SUBSTITUTE(TEXT(TRUNC(A10,0),"# ##0_ ") &amp; "(" &amp; SUBSTITUTE(PROPER(INDEX(n_4,MID(TEXT(A10,n0),1,1)+1)&amp;INDEX(n0x,MID(TEXT(A10,n0),2,1)+1,MID(TEXT(A10,n0),3,1)+1)&amp;IF(-MID(TEXT(A10,n0),1,3),"миллиард"&amp;VLOOKUP(MID(TEXT(A10,n0),3,1)*AND(MID(TEXT(A10,n0),2,1)-1),мил,2),"")&amp;INDEX(n_4,MID(TEXT(A10,n0),4,1)+1)&amp;INDEX(n0x,MID(TEXT(A10,n0),5,1)+1,MID(TEXT(A10,n0),6,1)+1)&amp;IF(-MID(TEXT(A10,n0),4,3),"миллион"&amp;VLOOKUP(MID(TEXT(A10,n0),6,1)*AND(MID(TEXT(A10,n0),5,1)-1),мил,2),"")&amp;INDEX(n_4,MID(TEXT(A10,n0),7,1)+1)&amp;INDEX(n1x,MID(TEXT(A10,n0),8,1)+1,MID(TEXT(A10,n0),9,1)+1)&amp;IF(-MID(TEXT(A10,n0),7,3),VLOOKUP(MID(TEXT(A10,n0),9,1)*AND(MID(TEXT(A10,n0),8,1)-1),тыс,2),"")&amp;INDEX(n_4,MID(TEXT(A10,n0),10,1)+1)&amp;INDEX(n0x,MID(TEXT(A10,n0),11,1)+1,MID(TEXT(A10,n0),12,1)+1)),"z"," ")&amp;IF(TRUNC(TEXT(A10,n0)),"","Ноль ")&amp;") рубл"&amp;VLOOKUP(MOD(MAX(MOD(MID(TEXT(A10,n0),11,2)-11,100),9),10),{0,"ь ";1,"я ";4,"ей "},2)&amp;RIGHT(TEXT(A10,n0),2)&amp;" копе"&amp;VLOOKUP(MOD(MAX(MOD(RIGHT(TEXT(A10,n0),2)-11,100),9),10),{0,"йка";1,"йки";4,"ек"},2)," )",")")</f>
        <v>183 (Сто восемьдесят три) рубля 70 копеек</v>
      </c>
    </row>
    <row r="11" spans="1:2" x14ac:dyDescent="0.25">
      <c r="A11" s="12">
        <v>1056.1300000000001</v>
      </c>
      <c r="B11" s="13" t="str">
        <f>SUBSTITUTE(TEXT(TRUNC(A11,0),"# ##0_ ") &amp; "(" &amp; SUBSTITUTE(PROPER(INDEX(n_4,MID(TEXT(A11,n0),1,1)+1)&amp;INDEX(n0x,MID(TEXT(A11,n0),2,1)+1,MID(TEXT(A11,n0),3,1)+1)&amp;IF(-MID(TEXT(A11,n0),1,3),"миллиард"&amp;VLOOKUP(MID(TEXT(A11,n0),3,1)*AND(MID(TEXT(A11,n0),2,1)-1),мил,2),"")&amp;INDEX(n_4,MID(TEXT(A11,n0),4,1)+1)&amp;INDEX(n0x,MID(TEXT(A11,n0),5,1)+1,MID(TEXT(A11,n0),6,1)+1)&amp;IF(-MID(TEXT(A11,n0),4,3),"миллион"&amp;VLOOKUP(MID(TEXT(A11,n0),6,1)*AND(MID(TEXT(A11,n0),5,1)-1),мил,2),"")&amp;INDEX(n_4,MID(TEXT(A11,n0),7,1)+1)&amp;INDEX(n1x,MID(TEXT(A11,n0),8,1)+1,MID(TEXT(A11,n0),9,1)+1)&amp;IF(-MID(TEXT(A11,n0),7,3),VLOOKUP(MID(TEXT(A11,n0),9,1)*AND(MID(TEXT(A11,n0),8,1)-1),тыс,2),"")&amp;INDEX(n_4,MID(TEXT(A11,n0),10,1)+1)&amp;INDEX(n0x,MID(TEXT(A11,n0),11,1)+1,MID(TEXT(A11,n0),12,1)+1)),"z"," ")&amp;IF(TRUNC(TEXT(A11,n0)),"","Ноль ")&amp;") рубл"&amp;VLOOKUP(MOD(MAX(MOD(MID(TEXT(A11,n0),11,2)-11,100),9),10),{0,"ь ";1,"я ";4,"ей "},2)&amp;RIGHT(TEXT(A11,n0),2)&amp;" копе"&amp;VLOOKUP(MOD(MAX(MOD(RIGHT(TEXT(A11,n0),2)-11,100),9),10),{0,"йка";1,"йки";4,"ек"},2)," )",")")</f>
        <v>1 056 (Одна тысяча пятьдесят шесть) рублей 13 копеек</v>
      </c>
    </row>
    <row r="12" spans="1:2" x14ac:dyDescent="0.25">
      <c r="A12" s="12">
        <v>302284.98</v>
      </c>
      <c r="B12" s="13" t="str">
        <f>SUBSTITUTE(TEXT(TRUNC(A12,0),"# ##0_ ") &amp; "(" &amp; 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")&amp;") рубл"&amp;VLOOKUP(MOD(MAX(MOD(MID(TEXT(A12,n0),11,2)-11,100),9),10),{0,"ь ";1,"я ";4,"ей "},2)&amp;RIGHT(TEXT(A12,n0),2)&amp;" копе"&amp;VLOOKUP(MOD(MAX(MOD(RIGHT(TEXT(A12,n0),2)-11,100),9),10),{0,"йка";1,"йки";4,"ек"},2)," )",")")</f>
        <v>302 284 (Триста две тысячи двести восемьдесят четыре) рубля 98 копеек</v>
      </c>
    </row>
    <row r="13" spans="1:2" x14ac:dyDescent="0.25">
      <c r="A13" s="12">
        <v>4000005</v>
      </c>
      <c r="B13" s="13" t="str">
        <f>SUBSTITUTE(TEXT(TRUNC(A13,0),"# ##0_ ") &amp; "(" &amp; SUBSTITUTE(PROPER(INDEX(n_4,MID(TEXT(A13,n0),1,1)+1)&amp;INDEX(n0x,MID(TEXT(A13,n0),2,1)+1,MID(TEXT(A13,n0),3,1)+1)&amp;IF(-MID(TEXT(A13,n0),1,3),"миллиард"&amp;VLOOKUP(MID(TEXT(A13,n0),3,1)*AND(MID(TEXT(A13,n0),2,1)-1),мил,2),"")&amp;INDEX(n_4,MID(TEXT(A13,n0),4,1)+1)&amp;INDEX(n0x,MID(TEXT(A13,n0),5,1)+1,MID(TEXT(A13,n0),6,1)+1)&amp;IF(-MID(TEXT(A13,n0),4,3),"миллион"&amp;VLOOKUP(MID(TEXT(A13,n0),6,1)*AND(MID(TEXT(A13,n0),5,1)-1),мил,2),"")&amp;INDEX(n_4,MID(TEXT(A13,n0),7,1)+1)&amp;INDEX(n1x,MID(TEXT(A13,n0),8,1)+1,MID(TEXT(A13,n0),9,1)+1)&amp;IF(-MID(TEXT(A13,n0),7,3),VLOOKUP(MID(TEXT(A13,n0),9,1)*AND(MID(TEXT(A13,n0),8,1)-1),тыс,2),"")&amp;INDEX(n_4,MID(TEXT(A13,n0),10,1)+1)&amp;INDEX(n0x,MID(TEXT(A13,n0),11,1)+1,MID(TEXT(A13,n0),12,1)+1)),"z"," ")&amp;IF(TRUNC(TEXT(A13,n0)),"","Ноль ")&amp;") рубл"&amp;VLOOKUP(MOD(MAX(MOD(MID(TEXT(A13,n0),11,2)-11,100),9),10),{0,"ь ";1,"я ";4,"ей "},2)&amp;RIGHT(TEXT(A13,n0),2)&amp;" копе"&amp;VLOOKUP(MOD(MAX(MOD(RIGHT(TEXT(A13,n0),2)-11,100),9),10),{0,"йка";1,"йки";4,"ек"},2)," )",")")</f>
        <v>4 000 005 (Четыре миллиона пять) рублей 00 копеек</v>
      </c>
    </row>
    <row r="14" spans="1:2" x14ac:dyDescent="0.25">
      <c r="A14" s="12">
        <v>11111111.109999999</v>
      </c>
      <c r="B14" s="13" t="str">
        <f>SUBSTITUTE(TEXT(TRUNC(A14,0),"# ##0_ ") &amp; "(" &amp; SUBSTITUTE(PROPER(INDEX(n_4,MID(TEXT(A14,n0),1,1)+1)&amp;INDEX(n0x,MID(TEXT(A14,n0),2,1)+1,MID(TEXT(A14,n0),3,1)+1)&amp;IF(-MID(TEXT(A14,n0),1,3),"миллиард"&amp;VLOOKUP(MID(TEXT(A14,n0),3,1)*AND(MID(TEXT(A14,n0),2,1)-1),мил,2),"")&amp;INDEX(n_4,MID(TEXT(A14,n0),4,1)+1)&amp;INDEX(n0x,MID(TEXT(A14,n0),5,1)+1,MID(TEXT(A14,n0),6,1)+1)&amp;IF(-MID(TEXT(A14,n0),4,3),"миллион"&amp;VLOOKUP(MID(TEXT(A14,n0),6,1)*AND(MID(TEXT(A14,n0),5,1)-1),мил,2),"")&amp;INDEX(n_4,MID(TEXT(A14,n0),7,1)+1)&amp;INDEX(n1x,MID(TEXT(A14,n0),8,1)+1,MID(TEXT(A14,n0),9,1)+1)&amp;IF(-MID(TEXT(A14,n0),7,3),VLOOKUP(MID(TEXT(A14,n0),9,1)*AND(MID(TEXT(A14,n0),8,1)-1),тыс,2),"")&amp;INDEX(n_4,MID(TEXT(A14,n0),10,1)+1)&amp;INDEX(n0x,MID(TEXT(A14,n0),11,1)+1,MID(TEXT(A14,n0),12,1)+1)),"z"," ")&amp;IF(TRUNC(TEXT(A14,n0)),"","Ноль ")&amp;") рубл"&amp;VLOOKUP(MOD(MAX(MOD(MID(TEXT(A14,n0),11,2)-11,100),9),10),{0,"ь ";1,"я ";4,"ей "},2)&amp;RIGHT(TEXT(A14,n0),2)&amp;" копе"&amp;VLOOKUP(MOD(MAX(MOD(RIGHT(TEXT(A14,n0),2)-11,100),9),10),{0,"йка";1,"йки";4,"ек"},2)," )",")")</f>
        <v>11 111 111 (Одиннадцать миллионов сто одиннадцать тысяч сто одиннадцать) рублей 11 копеек</v>
      </c>
    </row>
    <row r="15" spans="1:2" x14ac:dyDescent="0.25">
      <c r="A15" s="12">
        <v>123456789.31999999</v>
      </c>
      <c r="B15" s="13" t="str">
        <f>SUBSTITUTE(TEXT(TRUNC(A15,0),"# ##0_ ") &amp; "(" &amp; SUBSTITUTE(PROPER(INDEX(n_4,MID(TEXT(A15,n0),1,1)+1)&amp;INDEX(n0x,MID(TEXT(A15,n0),2,1)+1,MID(TEXT(A15,n0),3,1)+1)&amp;IF(-MID(TEXT(A15,n0),1,3),"миллиард"&amp;VLOOKUP(MID(TEXT(A15,n0),3,1)*AND(MID(TEXT(A15,n0),2,1)-1),мил,2),"")&amp;INDEX(n_4,MID(TEXT(A15,n0),4,1)+1)&amp;INDEX(n0x,MID(TEXT(A15,n0),5,1)+1,MID(TEXT(A15,n0),6,1)+1)&amp;IF(-MID(TEXT(A15,n0),4,3),"миллион"&amp;VLOOKUP(MID(TEXT(A15,n0),6,1)*AND(MID(TEXT(A15,n0),5,1)-1),мил,2),"")&amp;INDEX(n_4,MID(TEXT(A15,n0),7,1)+1)&amp;INDEX(n1x,MID(TEXT(A15,n0),8,1)+1,MID(TEXT(A15,n0),9,1)+1)&amp;IF(-MID(TEXT(A15,n0),7,3),VLOOKUP(MID(TEXT(A15,n0),9,1)*AND(MID(TEXT(A15,n0),8,1)-1),тыс,2),"")&amp;INDEX(n_4,MID(TEXT(A15,n0),10,1)+1)&amp;INDEX(n0x,MID(TEXT(A15,n0),11,1)+1,MID(TEXT(A15,n0),12,1)+1)),"z"," ")&amp;IF(TRUNC(TEXT(A15,n0)),"","Ноль ")&amp;") рубл"&amp;VLOOKUP(MOD(MAX(MOD(MID(TEXT(A15,n0),11,2)-11,100),9),10),{0,"ь ";1,"я ";4,"ей "},2)&amp;RIGHT(TEXT(A15,n0),2)&amp;" копе"&amp;VLOOKUP(MOD(MAX(MOD(RIGHT(TEXT(A15,n0),2)-11,100),9),10),{0,"йка";1,"йки";4,"ек"},2)," )",")")</f>
        <v>123 456 789 (Сто двадцать три миллиона четыреста пятьдесят шесть тысяч семьсот восемьдесят девять) рублей 32 копейки</v>
      </c>
    </row>
    <row r="16" spans="1:2" x14ac:dyDescent="0.25">
      <c r="A16" s="12">
        <v>123456789012.34</v>
      </c>
      <c r="B16" s="13" t="str">
        <f>SUBSTITUTE(TEXT(TRUNC(A16,0),"# ##0_ ") &amp; "(" &amp; SUBSTITUTE(PROPER(INDEX(n_4,MID(TEXT(A16,n0),1,1)+1)&amp;INDEX(n0x,MID(TEXT(A16,n0),2,1)+1,MID(TEXT(A16,n0),3,1)+1)&amp;IF(-MID(TEXT(A16,n0),1,3),"миллиард"&amp;VLOOKUP(MID(TEXT(A16,n0),3,1)*AND(MID(TEXT(A16,n0),2,1)-1),мил,2),"")&amp;INDEX(n_4,MID(TEXT(A16,n0),4,1)+1)&amp;INDEX(n0x,MID(TEXT(A16,n0),5,1)+1,MID(TEXT(A16,n0),6,1)+1)&amp;IF(-MID(TEXT(A16,n0),4,3),"миллион"&amp;VLOOKUP(MID(TEXT(A16,n0),6,1)*AND(MID(TEXT(A16,n0),5,1)-1),мил,2),"")&amp;INDEX(n_4,MID(TEXT(A16,n0),7,1)+1)&amp;INDEX(n1x,MID(TEXT(A16,n0),8,1)+1,MID(TEXT(A16,n0),9,1)+1)&amp;IF(-MID(TEXT(A16,n0),7,3),VLOOKUP(MID(TEXT(A16,n0),9,1)*AND(MID(TEXT(A16,n0),8,1)-1),тыс,2),"")&amp;INDEX(n_4,MID(TEXT(A16,n0),10,1)+1)&amp;INDEX(n0x,MID(TEXT(A16,n0),11,1)+1,MID(TEXT(A16,n0),12,1)+1)),"z"," ")&amp;IF(TRUNC(TEXT(A16,n0)),"","Ноль ")&amp;") рубл"&amp;VLOOKUP(MOD(MAX(MOD(MID(TEXT(A16,n0),11,2)-11,100),9),10),{0,"ь ";1,"я ";4,"ей "},2)&amp;RIGHT(TEXT(A16,n0),2)&amp;" копе"&amp;VLOOKUP(MOD(MAX(MOD(RIGHT(TEXT(A16,n0),2)-11,100),9),10),{0,"йка";1,"йки";4,"ек"},2)," )",")")</f>
        <v>123 456 789 012 (Сто двадцать три миллиарда четыреста пятьдесят шесть миллионов семьсот восемьдесят девять тысяч двенадцать) рублей 34 копейки</v>
      </c>
    </row>
    <row r="17" spans="1:2" x14ac:dyDescent="0.25">
      <c r="A17" s="14" t="s">
        <v>20</v>
      </c>
      <c r="B17" s="15"/>
    </row>
    <row r="18" spans="1:2" x14ac:dyDescent="0.25">
      <c r="A18" s="12">
        <f ca="1">ROUND((RAND()*1000000),2)</f>
        <v>55317.17</v>
      </c>
      <c r="B18" s="13" t="str">
        <f ca="1">SUBSTITUTE(TEXT(TRUNC(A18,0),"# ##0_ ") &amp; "(" &amp; SUBSTITUTE(PROPER(INDEX(n_4,MID(TEXT(A18,n0),1,1)+1)&amp;INDEX(n0x,MID(TEXT(A18,n0),2,1)+1,MID(TEXT(A18,n0),3,1)+1)&amp;IF(-MID(TEXT(A18,n0),1,3),"миллиард"&amp;VLOOKUP(MID(TEXT(A18,n0),3,1)*AND(MID(TEXT(A18,n0),2,1)-1),мил,2),"")&amp;INDEX(n_4,MID(TEXT(A18,n0),4,1)+1)&amp;INDEX(n0x,MID(TEXT(A18,n0),5,1)+1,MID(TEXT(A18,n0),6,1)+1)&amp;IF(-MID(TEXT(A18,n0),4,3),"миллион"&amp;VLOOKUP(MID(TEXT(A18,n0),6,1)*AND(MID(TEXT(A18,n0),5,1)-1),мил,2),"")&amp;INDEX(n_4,MID(TEXT(A18,n0),7,1)+1)&amp;INDEX(n1x,MID(TEXT(A18,n0),8,1)+1,MID(TEXT(A18,n0),9,1)+1)&amp;IF(-MID(TEXT(A18,n0),7,3),VLOOKUP(MID(TEXT(A18,n0),9,1)*AND(MID(TEXT(A18,n0),8,1)-1),тыс,2),"")&amp;INDEX(n_4,MID(TEXT(A18,n0),10,1)+1)&amp;INDEX(n0x,MID(TEXT(A18,n0),11,1)+1,MID(TEXT(A18,n0),12,1)+1)),"z"," ")&amp;IF(TRUNC(TEXT(A18,n0)),"","Ноль ")&amp;") рубл"&amp;VLOOKUP(MOD(MAX(MOD(MID(TEXT(A18,n0),11,2)-11,100),9),10),{0,"ь ";1,"я ";4,"ей "},2)&amp;RIGHT(TEXT(A18,n0),2)&amp;" копе"&amp;VLOOKUP(MOD(MAX(MOD(RIGHT(TEXT(A18,n0),2)-11,100),9),10),{0,"йка";1,"йки";4,"ек"},2)," )",")")</f>
        <v>55 317 (Пятьдесят пять тысяч триста семнадцать) рублей 17 копеек</v>
      </c>
    </row>
    <row r="19" spans="1:2" x14ac:dyDescent="0.25">
      <c r="A19" s="12">
        <f ca="1">ROUND((RAND()*10000000),2)</f>
        <v>7952836.9500000002</v>
      </c>
      <c r="B19" s="13" t="str">
        <f ca="1">SUBSTITUTE(TEXT(TRUNC(A19,0),"# ##0_ ") &amp; "(" &amp; SUBSTITUTE(PROPER(INDEX(n_4,MID(TEXT(A19,n0),1,1)+1)&amp;INDEX(n0x,MID(TEXT(A19,n0),2,1)+1,MID(TEXT(A19,n0),3,1)+1)&amp;IF(-MID(TEXT(A19,n0),1,3),"миллиард"&amp;VLOOKUP(MID(TEXT(A19,n0),3,1)*AND(MID(TEXT(A19,n0),2,1)-1),мил,2),"")&amp;INDEX(n_4,MID(TEXT(A19,n0),4,1)+1)&amp;INDEX(n0x,MID(TEXT(A19,n0),5,1)+1,MID(TEXT(A19,n0),6,1)+1)&amp;IF(-MID(TEXT(A19,n0),4,3),"миллион"&amp;VLOOKUP(MID(TEXT(A19,n0),6,1)*AND(MID(TEXT(A19,n0),5,1)-1),мил,2),"")&amp;INDEX(n_4,MID(TEXT(A19,n0),7,1)+1)&amp;INDEX(n1x,MID(TEXT(A19,n0),8,1)+1,MID(TEXT(A19,n0),9,1)+1)&amp;IF(-MID(TEXT(A19,n0),7,3),VLOOKUP(MID(TEXT(A19,n0),9,1)*AND(MID(TEXT(A19,n0),8,1)-1),тыс,2),"")&amp;INDEX(n_4,MID(TEXT(A19,n0),10,1)+1)&amp;INDEX(n0x,MID(TEXT(A19,n0),11,1)+1,MID(TEXT(A19,n0),12,1)+1)),"z"," ")&amp;IF(TRUNC(TEXT(A19,n0)),"","Ноль ")&amp;") рубл"&amp;VLOOKUP(MOD(MAX(MOD(MID(TEXT(A19,n0),11,2)-11,100),9),10),{0,"ь ";1,"я ";4,"ей "},2)&amp;RIGHT(TEXT(A19,n0),2)&amp;" копе"&amp;VLOOKUP(MOD(MAX(MOD(RIGHT(TEXT(A19,n0),2)-11,100),9),10),{0,"йка";1,"йки";4,"ек"},2)," )",")")</f>
        <v>7 952 836 (Семь миллионов девятьсот пятьдесят две тысячи восемьсот тридцать шесть) рублей 95 копеек</v>
      </c>
    </row>
    <row r="20" spans="1:2" x14ac:dyDescent="0.25">
      <c r="A20" s="12">
        <f ca="1">ROUND((RAND()*100000000),2)</f>
        <v>91077410.859999999</v>
      </c>
      <c r="B20" s="13" t="str">
        <f ca="1">SUBSTITUTE(TEXT(TRUNC(A20,0),"# ##0_ ") &amp; "(" &amp; SUBSTITUTE(PROPER(INDEX(n_4,MID(TEXT(A20,n0),1,1)+1)&amp;INDEX(n0x,MID(TEXT(A20,n0),2,1)+1,MID(TEXT(A20,n0),3,1)+1)&amp;IF(-MID(TEXT(A20,n0),1,3),"миллиард"&amp;VLOOKUP(MID(TEXT(A20,n0),3,1)*AND(MID(TEXT(A20,n0),2,1)-1),мил,2),"")&amp;INDEX(n_4,MID(TEXT(A20,n0),4,1)+1)&amp;INDEX(n0x,MID(TEXT(A20,n0),5,1)+1,MID(TEXT(A20,n0),6,1)+1)&amp;IF(-MID(TEXT(A20,n0),4,3),"миллион"&amp;VLOOKUP(MID(TEXT(A20,n0),6,1)*AND(MID(TEXT(A20,n0),5,1)-1),мил,2),"")&amp;INDEX(n_4,MID(TEXT(A20,n0),7,1)+1)&amp;INDEX(n1x,MID(TEXT(A20,n0),8,1)+1,MID(TEXT(A20,n0),9,1)+1)&amp;IF(-MID(TEXT(A20,n0),7,3),VLOOKUP(MID(TEXT(A20,n0),9,1)*AND(MID(TEXT(A20,n0),8,1)-1),тыс,2),"")&amp;INDEX(n_4,MID(TEXT(A20,n0),10,1)+1)&amp;INDEX(n0x,MID(TEXT(A20,n0),11,1)+1,MID(TEXT(A20,n0),12,1)+1)),"z"," ")&amp;IF(TRUNC(TEXT(A20,n0)),"","Ноль ")&amp;") рубл"&amp;VLOOKUP(MOD(MAX(MOD(MID(TEXT(A20,n0),11,2)-11,100),9),10),{0,"ь ";1,"я ";4,"ей "},2)&amp;RIGHT(TEXT(A20,n0),2)&amp;" копе"&amp;VLOOKUP(MOD(MAX(MOD(RIGHT(TEXT(A20,n0),2)-11,100),9),10),{0,"йка";1,"йки";4,"ек"},2)," )",")")</f>
        <v>91 077 410 (Девяносто один миллион семьдесят семь тысяч четыреста десять) рублей 86 копеек</v>
      </c>
    </row>
    <row r="21" spans="1:2" x14ac:dyDescent="0.25">
      <c r="A21" s="12">
        <f ca="1">ROUND((RAND()*1000000000),2)</f>
        <v>270794974.83999997</v>
      </c>
      <c r="B21" s="13" t="str">
        <f ca="1">SUBSTITUTE(TEXT(TRUNC(A21,0),"# ##0_ ") &amp; "(" &amp; SUBSTITUTE(PROPER(INDEX(n_4,MID(TEXT(A21,n0),1,1)+1)&amp;INDEX(n0x,MID(TEXT(A21,n0),2,1)+1,MID(TEXT(A21,n0),3,1)+1)&amp;IF(-MID(TEXT(A21,n0),1,3),"миллиард"&amp;VLOOKUP(MID(TEXT(A21,n0),3,1)*AND(MID(TEXT(A21,n0),2,1)-1),мил,2),"")&amp;INDEX(n_4,MID(TEXT(A21,n0),4,1)+1)&amp;INDEX(n0x,MID(TEXT(A21,n0),5,1)+1,MID(TEXT(A21,n0),6,1)+1)&amp;IF(-MID(TEXT(A21,n0),4,3),"миллион"&amp;VLOOKUP(MID(TEXT(A21,n0),6,1)*AND(MID(TEXT(A21,n0),5,1)-1),мил,2),"")&amp;INDEX(n_4,MID(TEXT(A21,n0),7,1)+1)&amp;INDEX(n1x,MID(TEXT(A21,n0),8,1)+1,MID(TEXT(A21,n0),9,1)+1)&amp;IF(-MID(TEXT(A21,n0),7,3),VLOOKUP(MID(TEXT(A21,n0),9,1)*AND(MID(TEXT(A21,n0),8,1)-1),тыс,2),"")&amp;INDEX(n_4,MID(TEXT(A21,n0),10,1)+1)&amp;INDEX(n0x,MID(TEXT(A21,n0),11,1)+1,MID(TEXT(A21,n0),12,1)+1)),"z"," ")&amp;IF(TRUNC(TEXT(A21,n0)),"","Ноль ")&amp;") рубл"&amp;VLOOKUP(MOD(MAX(MOD(MID(TEXT(A21,n0),11,2)-11,100),9),10),{0,"ь ";1,"я ";4,"ей "},2)&amp;RIGHT(TEXT(A21,n0),2)&amp;" копе"&amp;VLOOKUP(MOD(MAX(MOD(RIGHT(TEXT(A21,n0),2)-11,100),9),10),{0,"йка";1,"йки";4,"ек"},2)," )",")")</f>
        <v>270 794 974 (Двести семьдесят миллионов семьсот девяносто четыре тысячи девятьсот семьдесят четыре) рубля 84 копейки</v>
      </c>
    </row>
    <row r="22" spans="1:2" x14ac:dyDescent="0.25">
      <c r="A22" s="12">
        <f ca="1">ROUND((RAND()*1000000000000),2)</f>
        <v>215460439894.01001</v>
      </c>
      <c r="B22" s="13" t="str">
        <f ca="1">SUBSTITUTE(TEXT(TRUNC(A22,0),"# ##0_ ") &amp; "(" &amp; SUBSTITUTE(PROPER(INDEX(n_4,MID(TEXT(A22,n0),1,1)+1)&amp;INDEX(n0x,MID(TEXT(A22,n0),2,1)+1,MID(TEXT(A22,n0),3,1)+1)&amp;IF(-MID(TEXT(A22,n0),1,3),"миллиард"&amp;VLOOKUP(MID(TEXT(A22,n0),3,1)*AND(MID(TEXT(A22,n0),2,1)-1),мил,2),"")&amp;INDEX(n_4,MID(TEXT(A22,n0),4,1)+1)&amp;INDEX(n0x,MID(TEXT(A22,n0),5,1)+1,MID(TEXT(A22,n0),6,1)+1)&amp;IF(-MID(TEXT(A22,n0),4,3),"миллион"&amp;VLOOKUP(MID(TEXT(A22,n0),6,1)*AND(MID(TEXT(A22,n0),5,1)-1),мил,2),"")&amp;INDEX(n_4,MID(TEXT(A22,n0),7,1)+1)&amp;INDEX(n1x,MID(TEXT(A22,n0),8,1)+1,MID(TEXT(A22,n0),9,1)+1)&amp;IF(-MID(TEXT(A22,n0),7,3),VLOOKUP(MID(TEXT(A22,n0),9,1)*AND(MID(TEXT(A22,n0),8,1)-1),тыс,2),"")&amp;INDEX(n_4,MID(TEXT(A22,n0),10,1)+1)&amp;INDEX(n0x,MID(TEXT(A22,n0),11,1)+1,MID(TEXT(A22,n0),12,1)+1)),"z"," ")&amp;IF(TRUNC(TEXT(A22,n0)),"","Ноль ")&amp;") рубл"&amp;VLOOKUP(MOD(MAX(MOD(MID(TEXT(A22,n0),11,2)-11,100),9),10),{0,"ь ";1,"я ";4,"ей "},2)&amp;RIGHT(TEXT(A22,n0),2)&amp;" копе"&amp;VLOOKUP(MOD(MAX(MOD(RIGHT(TEXT(A22,n0),2)-11,100),9),10),{0,"йка";1,"йки";4,"ек"},2)," )",")")</f>
        <v>215 460 439 894 (Двести пятнадцать миллиардов четыреста шестьдесят миллионов четыреста тридцать девять тысяч восемьсот девяносто четыре) рубля 01 копейка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ОНМЦК </vt:lpstr>
      <vt:lpstr>Лист1</vt:lpstr>
      <vt:lpstr>'ОНМЦК 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nchln_key02</dc:creator>
  <cp:lastModifiedBy>Ольга Осокина</cp:lastModifiedBy>
  <cp:lastPrinted>2026-07-24T10:15:27Z</cp:lastPrinted>
  <dcterms:created xsi:type="dcterms:W3CDTF">2014-06-16T13:17:11Z</dcterms:created>
  <dcterms:modified xsi:type="dcterms:W3CDTF">2026-07-24T10:16:19Z</dcterms:modified>
</cp:coreProperties>
</file>