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5480" windowHeight="11310"/>
  </bookViews>
  <sheets>
    <sheet name="612 355,00" sheetId="1" r:id="rId1"/>
  </sheets>
  <calcPr calcId="144525"/>
</workbook>
</file>

<file path=xl/calcChain.xml><?xml version="1.0" encoding="utf-8"?>
<calcChain xmlns="http://schemas.openxmlformats.org/spreadsheetml/2006/main">
  <c r="K8" i="1" l="1"/>
  <c r="L8" i="1" s="1"/>
  <c r="M8" i="1" s="1"/>
  <c r="N8" i="1" s="1"/>
  <c r="H8" i="1"/>
  <c r="I8" i="1" s="1"/>
  <c r="J8" i="1" s="1"/>
  <c r="K7" i="1"/>
  <c r="L7" i="1" s="1"/>
  <c r="M7" i="1" s="1"/>
  <c r="N7" i="1" s="1"/>
  <c r="H7" i="1"/>
  <c r="I7" i="1" s="1"/>
  <c r="J7" i="1" s="1"/>
  <c r="N9" i="1" l="1"/>
</calcChain>
</file>

<file path=xl/sharedStrings.xml><?xml version="1.0" encoding="utf-8"?>
<sst xmlns="http://schemas.openxmlformats.org/spreadsheetml/2006/main" count="33" uniqueCount="32">
  <si>
    <t>Обоснование начальной (максимальной) цены контракта</t>
  </si>
  <si>
    <t>Предмет контракта</t>
  </si>
  <si>
    <t>Основные характеристики объекта закупки:</t>
  </si>
  <si>
    <t>Используемый метод определения НМЦК 
с обоснованием:</t>
  </si>
  <si>
    <t>Метод сопоставимых рыночных цен (анализа рынка)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</si>
  <si>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</si>
  <si>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</si>
  <si>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</si>
  <si>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</si>
  <si>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</si>
  <si>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</si>
  <si>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</si>
  <si>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</si>
  <si>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</si>
  <si>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НМЦК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</si>
  <si>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</si>
  <si>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</si>
  <si>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</si>
  <si>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Н(М)ЦК (с учетом выделенного финансирования) , контракта составила, руб.: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</si>
  <si>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</si>
  <si>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</si>
  <si>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</si>
  <si>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</si>
  <si>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</t>
  </si>
  <si>
    <t>чел.</t>
  </si>
  <si>
    <t>Оказание образовательных услуг по программам  дополнительного профессионального образования работников Территориального органа Федеральной службы государпственной статистики по Саратовской области</t>
  </si>
  <si>
    <t>очно-заочное обучение с применением дистанционных технологий</t>
  </si>
  <si>
    <t>Контрактный управляющий</t>
  </si>
  <si>
    <t>Н.С. Пронина</t>
  </si>
  <si>
    <t xml:space="preserve">Средняя арифметическая цена за единицу &lt;ц&gt; </t>
  </si>
  <si>
    <t>Обучение по программе профессиональной переподготовки "Специалист по пожарной профилактике"</t>
  </si>
  <si>
    <t>Обучение по программе повышения квалификации "Пожарная безопасность для лиц, на которых возложена трудовая функция по проведению противопожарного инструктажа"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</si>
</sst>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4" fontId="4" fillId="0" borderId="0" xfId="0" applyNumberFormat="1" applyFont="1"/>
    <xf numFmtId="0" fontId="5" fillId="0" borderId="0" xfId="0" applyFont="1"/>
    <xf numFmtId="0" fontId="5" fillId="0" borderId="0" xfId="0" applyFont="1" applyAlignment="1"/>
    <xf numFmtId="0" fontId="1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top"/>
    </xf>
    <xf numFmtId="0" fontId="10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3" xfId="0" applyFont="1" applyBorder="1" applyAlignment="1"/>
    <xf numFmtId="0" fontId="5" fillId="0" borderId="4" xfId="0" applyFont="1" applyBorder="1" applyAlignment="1"/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42005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42005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1314450</xdr:rowOff>
    </xdr:from>
    <xdr:to>
      <xdr:col>10</xdr:col>
      <xdr:colOff>0</xdr:colOff>
      <xdr:row>5</xdr:row>
      <xdr:rowOff>1666875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42767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1009650</xdr:colOff>
      <xdr:row>5</xdr:row>
      <xdr:rowOff>1362075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3886200"/>
          <a:ext cx="990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1638300</xdr:rowOff>
    </xdr:from>
    <xdr:to>
      <xdr:col>10</xdr:col>
      <xdr:colOff>1790700</xdr:colOff>
      <xdr:row>5</xdr:row>
      <xdr:rowOff>2000250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175" y="46005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175" y="42005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tabSelected="1" topLeftCell="A4" zoomScale="90" zoomScaleNormal="90" workbookViewId="0">
      <selection activeCell="A9" sqref="A9:M9"/>
    </sheetView>
  </sheetViews>
  <sheetFormatPr defaultRowHeight="12.75" x14ac:dyDescent="0.2"/>
  <cols>
    <col min="1" max="1" width="3.140625" style="1" customWidth="1"/>
    <col min="2" max="2" width="26.7109375" style="1" customWidth="1"/>
    <col min="3" max="3" width="5.85546875" style="1" customWidth="1"/>
    <col min="4" max="4" width="6.85546875" style="1" customWidth="1"/>
    <col min="5" max="5" width="10.7109375" style="1" customWidth="1"/>
    <col min="6" max="6" width="10.5703125" style="1" customWidth="1"/>
    <col min="7" max="7" width="10.85546875" style="1" customWidth="1"/>
    <col min="8" max="9" width="15.140625" style="1" customWidth="1"/>
    <col min="10" max="10" width="14.28515625" style="1" customWidth="1"/>
    <col min="11" max="11" width="31" style="1" customWidth="1"/>
    <col min="12" max="12" width="13.5703125" style="1" customWidth="1"/>
    <col min="13" max="13" width="9.42578125" style="1" bestFit="1" customWidth="1"/>
    <col min="14" max="14" width="13.85546875" style="1" customWidth="1"/>
    <col min="15" max="16384" width="9.140625" style="1"/>
  </cols>
  <sheetData>
    <row r="1" spans="1:29" ht="2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</row>
    <row r="2" spans="1:29" ht="34.5" customHeight="1" x14ac:dyDescent="0.2">
      <c r="A2" s="32" t="s">
        <v>1</v>
      </c>
      <c r="B2" s="32"/>
      <c r="C2" s="33" t="s">
        <v>25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  <c r="O2" s="2"/>
      <c r="P2" s="2"/>
      <c r="Q2" s="2"/>
      <c r="R2" s="2"/>
      <c r="S2" s="2"/>
      <c r="T2" s="2"/>
      <c r="U2" s="2"/>
      <c r="V2" s="2"/>
      <c r="W2" s="3"/>
      <c r="X2" s="3"/>
      <c r="Y2" s="3"/>
      <c r="Z2" s="3"/>
      <c r="AA2" s="3"/>
      <c r="AB2" s="3"/>
      <c r="AC2" s="3"/>
    </row>
    <row r="3" spans="1:29" ht="30" customHeight="1" x14ac:dyDescent="0.2">
      <c r="A3" s="36" t="s">
        <v>2</v>
      </c>
      <c r="B3" s="36"/>
      <c r="C3" s="37" t="s">
        <v>26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3"/>
      <c r="AA3" s="3"/>
      <c r="AB3" s="3"/>
      <c r="AC3" s="3"/>
    </row>
    <row r="4" spans="1:29" ht="15" x14ac:dyDescent="0.2">
      <c r="A4" s="38" t="s">
        <v>3</v>
      </c>
      <c r="B4" s="38"/>
      <c r="C4" s="39" t="s">
        <v>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4" customHeight="1" x14ac:dyDescent="0.25">
      <c r="A5" s="40" t="s">
        <v>5</v>
      </c>
      <c r="B5" s="38" t="s">
        <v>6</v>
      </c>
      <c r="C5" s="38" t="s">
        <v>7</v>
      </c>
      <c r="D5" s="38" t="s">
        <v>8</v>
      </c>
      <c r="E5" s="42" t="s">
        <v>9</v>
      </c>
      <c r="F5" s="42"/>
      <c r="G5" s="42"/>
      <c r="H5" s="43" t="s">
        <v>10</v>
      </c>
      <c r="I5" s="43"/>
      <c r="J5" s="43"/>
      <c r="K5" s="44" t="s">
        <v>11</v>
      </c>
      <c r="L5" s="45"/>
      <c r="M5" s="45"/>
      <c r="N5" s="46"/>
    </row>
    <row r="6" spans="1:29" ht="159" customHeight="1" x14ac:dyDescent="0.2">
      <c r="A6" s="40"/>
      <c r="B6" s="41"/>
      <c r="C6" s="38"/>
      <c r="D6" s="41"/>
      <c r="E6" s="4" t="s">
        <v>21</v>
      </c>
      <c r="F6" s="4" t="s">
        <v>22</v>
      </c>
      <c r="G6" s="5" t="s">
        <v>23</v>
      </c>
      <c r="H6" s="4" t="s">
        <v>29</v>
      </c>
      <c r="I6" s="4" t="s">
        <v>12</v>
      </c>
      <c r="J6" s="6" t="s">
        <v>13</v>
      </c>
      <c r="K6" s="7" t="s">
        <v>14</v>
      </c>
      <c r="L6" s="8" t="s">
        <v>15</v>
      </c>
      <c r="M6" s="8" t="s">
        <v>16</v>
      </c>
      <c r="N6" s="8" t="s">
        <v>17</v>
      </c>
    </row>
    <row r="7" spans="1:29" s="13" customFormat="1" ht="79.5" customHeight="1" x14ac:dyDescent="0.25">
      <c r="A7" s="18">
        <v>1</v>
      </c>
      <c r="B7" s="25" t="s">
        <v>30</v>
      </c>
      <c r="C7" s="21" t="s">
        <v>24</v>
      </c>
      <c r="D7" s="22">
        <v>1</v>
      </c>
      <c r="E7" s="23">
        <v>6000</v>
      </c>
      <c r="F7" s="24">
        <v>9000</v>
      </c>
      <c r="G7" s="24">
        <v>7000</v>
      </c>
      <c r="H7" s="9">
        <f t="shared" ref="H7:H8" si="0">AVERAGE(E7:G7)</f>
        <v>7333.333333333333</v>
      </c>
      <c r="I7" s="10">
        <f t="shared" ref="I7:I8" si="1">SQRT(((SUM((POWER(E7-H7,2)),(POWER(F7-H7,2)),(POWER(G7-H7,2)))/(COLUMNS(E7:G7)-1))))</f>
        <v>1527.5252316519468</v>
      </c>
      <c r="J7" s="10">
        <f t="shared" ref="J7:J8" si="2">I7/H7*100</f>
        <v>20.82988952252655</v>
      </c>
      <c r="K7" s="11">
        <f t="shared" ref="K7:K8" si="3">((D7/3)*(SUM(E7:G7)))</f>
        <v>7333.333333333333</v>
      </c>
      <c r="L7" s="12">
        <f t="shared" ref="L7:L8" si="4">K7/D7</f>
        <v>7333.333333333333</v>
      </c>
      <c r="M7" s="11">
        <f t="shared" ref="M7:M8" si="5">ROUND(L7,2)</f>
        <v>7333.33</v>
      </c>
      <c r="N7" s="11">
        <f t="shared" ref="N7:N8" si="6">M7*D7</f>
        <v>7333.33</v>
      </c>
      <c r="O7" s="20"/>
      <c r="P7" s="20"/>
    </row>
    <row r="8" spans="1:29" s="13" customFormat="1" ht="120" x14ac:dyDescent="0.25">
      <c r="A8" s="19">
        <v>2</v>
      </c>
      <c r="B8" s="30" t="s">
        <v>31</v>
      </c>
      <c r="C8" s="26" t="s">
        <v>24</v>
      </c>
      <c r="D8" s="27">
        <v>1</v>
      </c>
      <c r="E8" s="28">
        <v>2500</v>
      </c>
      <c r="F8" s="29">
        <v>2500</v>
      </c>
      <c r="G8" s="29">
        <v>2000</v>
      </c>
      <c r="H8" s="9">
        <f t="shared" si="0"/>
        <v>2333.3333333333335</v>
      </c>
      <c r="I8" s="10">
        <f t="shared" si="1"/>
        <v>288.67513459481285</v>
      </c>
      <c r="J8" s="10">
        <f t="shared" si="2"/>
        <v>12.371791482634835</v>
      </c>
      <c r="K8" s="11">
        <f t="shared" si="3"/>
        <v>2333.333333333333</v>
      </c>
      <c r="L8" s="12">
        <f t="shared" si="4"/>
        <v>2333.333333333333</v>
      </c>
      <c r="M8" s="11">
        <f t="shared" si="5"/>
        <v>2333.33</v>
      </c>
      <c r="N8" s="11">
        <f t="shared" si="6"/>
        <v>2333.33</v>
      </c>
      <c r="O8" s="20"/>
      <c r="P8" s="20"/>
    </row>
    <row r="9" spans="1:29" s="13" customFormat="1" ht="21" customHeight="1" x14ac:dyDescent="0.2">
      <c r="A9" s="47" t="s">
        <v>18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14">
        <f>SUM(N7:N8)</f>
        <v>9666.66</v>
      </c>
    </row>
    <row r="10" spans="1:29" s="13" customFormat="1" ht="29.25" customHeight="1" x14ac:dyDescent="0.25">
      <c r="A10" s="48" t="s">
        <v>19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29" s="13" customFormat="1" ht="30" customHeight="1" x14ac:dyDescent="0.25">
      <c r="A11" s="49" t="s">
        <v>20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</row>
    <row r="12" spans="1:29" s="13" customFormat="1" ht="12.7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29" s="13" customFormat="1" ht="18" customHeight="1" x14ac:dyDescent="0.25">
      <c r="A13" s="16" t="s">
        <v>27</v>
      </c>
      <c r="B13" s="16"/>
      <c r="C13" s="16"/>
      <c r="D13" s="16"/>
      <c r="E13" s="16"/>
      <c r="F13" s="16"/>
      <c r="G13" s="16"/>
      <c r="H13" s="16"/>
      <c r="I13" s="51" t="s">
        <v>28</v>
      </c>
      <c r="J13" s="51"/>
      <c r="K13" s="16"/>
      <c r="L13" s="16"/>
      <c r="M13" s="16"/>
      <c r="N13" s="16"/>
    </row>
    <row r="14" spans="1:29" s="13" customFormat="1" ht="15.75" customHeigh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29" s="13" customFormat="1" ht="36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29" ht="15.75" customHeight="1" x14ac:dyDescent="0.2"/>
    <row r="17" spans="15:15" ht="36" customHeight="1" x14ac:dyDescent="0.2"/>
    <row r="18" spans="15:15" ht="33" customHeight="1" x14ac:dyDescent="0.25">
      <c r="O18" s="16"/>
    </row>
    <row r="20" spans="15:15" x14ac:dyDescent="0.2">
      <c r="O20" s="17"/>
    </row>
  </sheetData>
  <mergeCells count="19">
    <mergeCell ref="A9:M9"/>
    <mergeCell ref="A10:N10"/>
    <mergeCell ref="A11:N11"/>
    <mergeCell ref="A14:N14"/>
    <mergeCell ref="I13:J13"/>
    <mergeCell ref="A4:B4"/>
    <mergeCell ref="C4:N4"/>
    <mergeCell ref="A5:A6"/>
    <mergeCell ref="B5:B6"/>
    <mergeCell ref="C5:C6"/>
    <mergeCell ref="D5:D6"/>
    <mergeCell ref="E5:G5"/>
    <mergeCell ref="H5:J5"/>
    <mergeCell ref="K5:N5"/>
    <mergeCell ref="A1:N1"/>
    <mergeCell ref="A2:B2"/>
    <mergeCell ref="C2:N2"/>
    <mergeCell ref="A3:B3"/>
    <mergeCell ref="C3:N3"/>
  </mergeCells>
  <pageMargins left="0.35433070866141736" right="0.35433070866141736" top="0.9055118110236221" bottom="0.35433070866141736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612 355,00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Сергей Николаевич</dc:creator>
  <cp:lastModifiedBy>Калинин Андрей Николаевич</cp:lastModifiedBy>
  <cp:lastPrinted>2026-07-13T11:46:20Z</cp:lastPrinted>
  <dcterms:created xsi:type="dcterms:W3CDTF">2018-06-14T09:42:02Z</dcterms:created>
  <dcterms:modified xsi:type="dcterms:W3CDTF">2026-08-07T05:30:46Z</dcterms:modified>
</cp:coreProperties>
</file>