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\КОНТРАКТЫ 2022 - 44-ФЗ\!!!КОНТРАКТЫ  44-ФЗ\2026 ГОД\Стол Овечко\"/>
    </mc:Choice>
  </mc:AlternateContent>
  <xr:revisionPtr revIDLastSave="0" documentId="13_ncr:1_{64F85E0F-3CB8-433D-9160-5E24E1F9A9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ОСНОВАНИЕ НМЦК" sheetId="4" r:id="rId1"/>
  </sheets>
  <calcPr calcId="191029"/>
</workbook>
</file>

<file path=xl/calcChain.xml><?xml version="1.0" encoding="utf-8"?>
<calcChain xmlns="http://schemas.openxmlformats.org/spreadsheetml/2006/main">
  <c r="A6" i="4" l="1"/>
  <c r="A7" i="4" s="1"/>
  <c r="A8" i="4" s="1"/>
  <c r="A9" i="4" s="1"/>
  <c r="A10" i="4" s="1"/>
  <c r="A11" i="4" s="1"/>
  <c r="N11" i="4"/>
  <c r="O11" i="4" s="1"/>
  <c r="P11" i="4" s="1"/>
  <c r="Q11" i="4" s="1"/>
  <c r="K11" i="4"/>
  <c r="L11" i="4" s="1"/>
  <c r="M11" i="4" s="1"/>
  <c r="N10" i="4"/>
  <c r="O10" i="4" s="1"/>
  <c r="P10" i="4" s="1"/>
  <c r="Q10" i="4" s="1"/>
  <c r="K10" i="4"/>
  <c r="L10" i="4" s="1"/>
  <c r="M10" i="4" s="1"/>
  <c r="N9" i="4"/>
  <c r="O9" i="4" s="1"/>
  <c r="P9" i="4" s="1"/>
  <c r="Q9" i="4" s="1"/>
  <c r="K9" i="4"/>
  <c r="L9" i="4" s="1"/>
  <c r="M9" i="4" s="1"/>
  <c r="N8" i="4"/>
  <c r="O8" i="4" s="1"/>
  <c r="P8" i="4" s="1"/>
  <c r="Q8" i="4" s="1"/>
  <c r="K8" i="4"/>
  <c r="L8" i="4" s="1"/>
  <c r="M8" i="4" s="1"/>
  <c r="N7" i="4"/>
  <c r="O7" i="4" s="1"/>
  <c r="P7" i="4" s="1"/>
  <c r="Q7" i="4" s="1"/>
  <c r="K7" i="4"/>
  <c r="L7" i="4" s="1"/>
  <c r="M7" i="4" s="1"/>
  <c r="N6" i="4"/>
  <c r="O6" i="4" s="1"/>
  <c r="P6" i="4" s="1"/>
  <c r="Q6" i="4" s="1"/>
  <c r="K6" i="4"/>
  <c r="L6" i="4" s="1"/>
  <c r="M6" i="4" s="1"/>
  <c r="N5" i="4"/>
  <c r="O5" i="4" s="1"/>
  <c r="P5" i="4" s="1"/>
  <c r="Q5" i="4" s="1"/>
  <c r="K5" i="4"/>
  <c r="L5" i="4" s="1"/>
  <c r="M5" i="4" s="1"/>
  <c r="Q12" i="4" l="1"/>
  <c r="K14" i="4" s="1"/>
</calcChain>
</file>

<file path=xl/sharedStrings.xml><?xml version="1.0" encoding="utf-8"?>
<sst xmlns="http://schemas.openxmlformats.org/spreadsheetml/2006/main" count="62" uniqueCount="48">
  <si>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</si>
  <si>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</si>
  <si>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</si>
  <si>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</si>
  <si>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</si>
  <si>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</si>
  <si>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</si>
  <si>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</si>
  <si>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</si>
  <si>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</si>
  <si>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Федеральное государственное бюджетное учреждение науки Федеральный исследовательский центр «Институт биологии южных морей имени А.О.Ковалевского РАН» (ФИЦ ИнБЮМ)</t>
  </si>
  <si>
    <t>ОБОСНОВАНИЕ НАЧАЛЬНОЙ (МАКСИМАЛЬНОЙ) ЦЕНЫ КОНТРАКТА</t>
  </si>
  <si>
    <t>В результате проведенного выше расчета НМЦК составила, руб.:</t>
  </si>
  <si>
    <t>ОКПД2</t>
  </si>
  <si>
    <t>Наименование предмета закупки</t>
  </si>
  <si>
    <t>Ед. изм.</t>
  </si>
  <si>
    <t xml:space="preserve">* Используемый метод определения и обоснования начальной (максимальной) цены Контракта – метод сопоставимых рыночных цен (анализа рынка) (п. 1 ч. 1 ст. 22 Федерального закона от 05.04.2013 № 44-ФЗ). 
ОБОСНОВАНИЕ ВЫБРАННОГО МЕТОДА ОБОСНОВАНИЯ НАЧАЛЬНОЙ (МАКСИМАЛЬНОЙ) ЦЕНЫ КОНТРАКТА: в соответствии со ст.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Методическими рекомендациями по применению методов определения начальной (максимальной) цены контракта, утвержденными Приказом Минэкономразвития России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было проведено исследование рынка методом сопоставимых рыночных цен (анализ рынка) на товары / работы / услуги, соотвествующие предмету закупки, и получено 3 (три) ценовых предложения. </t>
  </si>
  <si>
    <t>Источник ценовой информации (руб./ед.изм.)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</si>
  <si>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</si>
  <si>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>№ п/п</t>
  </si>
  <si>
    <t>№ п/п (запрос)</t>
  </si>
  <si>
    <t>шт</t>
  </si>
  <si>
    <t>ограничение</t>
  </si>
  <si>
    <t>Стул ISO ткань (серый)</t>
  </si>
  <si>
    <t>Кресло EX-540 пластик/ткань/сетка чёрный</t>
  </si>
  <si>
    <t>31.01.12.110 - Столы письменные деревянные для офисов, административных помещений</t>
  </si>
  <si>
    <t xml:space="preserve">31.01.12.110 </t>
  </si>
  <si>
    <t>31.01.12.150 - Тумбы офисные деревянные</t>
  </si>
  <si>
    <t>31.01.12.150</t>
  </si>
  <si>
    <t>31.09.12.133 - Шкафы деревянные для столовой и гостиной</t>
  </si>
  <si>
    <t>31.09.12.133</t>
  </si>
  <si>
    <t>31.01.12.132 - Шкафы архивные деревянные</t>
  </si>
  <si>
    <t>31.01.12.132</t>
  </si>
  <si>
    <t>31.01.12.160 - Мебель для сидения, преимущественно с деревянным каркасом</t>
  </si>
  <si>
    <t>31.01.12.160</t>
  </si>
  <si>
    <t>31.01.11.150 - Мебель для сидения, преимущественно с металлическим каркасом</t>
  </si>
  <si>
    <t>31.01.11.150</t>
  </si>
  <si>
    <t xml:space="preserve">ИЦИ 1
(вх. № 882 от 10.04.2026)
</t>
  </si>
  <si>
    <t xml:space="preserve">ИЦИ 2
(вх. № 913 от 10.04.2026)
</t>
  </si>
  <si>
    <r>
      <t xml:space="preserve">
Ведущий</t>
    </r>
    <r>
      <rPr>
        <u/>
        <sz val="12"/>
        <rFont val="Times New Roman"/>
        <family val="1"/>
        <charset val="204"/>
      </rPr>
      <t xml:space="preserve"> специалист по закупкам Контрактной службы ОУПОиЗД  ФИЦ ИнБЮМ</t>
    </r>
    <r>
      <rPr>
        <sz val="12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(должность)</t>
    </r>
    <r>
      <rPr>
        <sz val="12"/>
        <rFont val="Times New Roman"/>
        <family val="1"/>
        <charset val="204"/>
      </rPr>
      <t xml:space="preserve">
_________________ /Л.В. Ветрова/
</t>
    </r>
    <r>
      <rPr>
        <sz val="10"/>
        <rFont val="Times New Roman"/>
        <family val="1"/>
        <charset val="204"/>
      </rPr>
      <t>(подпись/расшифровка подписи)</t>
    </r>
    <r>
      <rPr>
        <sz val="12"/>
        <rFont val="Times New Roman"/>
        <family val="1"/>
        <charset val="204"/>
      </rPr>
      <t xml:space="preserve">
«14» апреля 2026 г.
</t>
    </r>
  </si>
  <si>
    <t xml:space="preserve">ИЦИ 3
(вх. № 927 от 15.04.2026)
</t>
  </si>
  <si>
    <t xml:space="preserve">ИТОГО, стартовая цена = 264 670,00 руб. </t>
  </si>
  <si>
    <t>(Двести девяносто три тысячи пятьсот пятьдесят рублей 00 копеек).</t>
  </si>
  <si>
    <t>Стол письменный с выдвижными ящиками 700*1400*750</t>
  </si>
  <si>
    <t>Тумба приставная 400*700*750</t>
  </si>
  <si>
    <t>Шкаф под одежду платяной 550*800*2000</t>
  </si>
  <si>
    <t>Шкаф для документов 350*800*2000</t>
  </si>
  <si>
    <t>Тумба пристенная с раздвижной системой дверей 2700*450*1100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</si>
</sst>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sz val="20"/>
      <color indexed="8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E8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B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center"/>
    </xf>
    <xf numFmtId="2" fontId="9" fillId="0" borderId="0" xfId="0" applyNumberFormat="1" applyFont="1" applyAlignment="1">
      <alignment vertical="center"/>
    </xf>
    <xf numFmtId="0" fontId="8" fillId="0" borderId="0" xfId="0" applyFont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9" fillId="2" borderId="0" xfId="0" applyNumberFormat="1" applyFont="1" applyFill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4" fontId="9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2" fillId="0" borderId="1" xfId="0" applyNumberFormat="1" applyFont="1" applyBorder="1" applyAlignment="1">
      <alignment horizontal="center" vertical="center"/>
    </xf>
    <xf numFmtId="4" fontId="8" fillId="0" borderId="0" xfId="0" applyNumberFormat="1" applyFont="1"/>
    <xf numFmtId="4" fontId="10" fillId="0" borderId="0" xfId="0" applyNumberFormat="1" applyFont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4" fontId="10" fillId="2" borderId="0" xfId="0" applyNumberFormat="1" applyFont="1" applyFill="1"/>
    <xf numFmtId="0" fontId="1" fillId="5" borderId="1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5" fillId="0" borderId="0" xfId="0" applyFont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49" fontId="8" fillId="0" borderId="0" xfId="0" applyNumberFormat="1" applyFont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 applyAlignment="1">
      <alignment horizontal="center" vertical="top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17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Border="1" applyAlignment="1">
      <alignment horizontal="center" vertical="top" wrapText="1"/>
    </xf>
    <xf numFmtId="0" fontId="8" fillId="0" borderId="3" xfId="0" applyFont="1" applyBorder="1"/>
    <xf numFmtId="0" fontId="8" fillId="0" borderId="4" xfId="0" applyFont="1" applyBorder="1"/>
    <xf numFmtId="0" fontId="4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0" fillId="0" borderId="0" xfId="0" applyAlignment="1">
      <alignment horizontal="justify" vertical="top"/>
    </xf>
    <xf numFmtId="0" fontId="10" fillId="3" borderId="0" xfId="0" applyFont="1" applyFill="1" applyAlignment="1">
      <alignment vertical="center"/>
    </xf>
    <xf numFmtId="0" fontId="12" fillId="3" borderId="0" xfId="0" applyFont="1" applyFill="1"/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7" name="Picture 1">
          <a:extLst>
            <a:ext uri="{FF2B5EF4-FFF2-40B4-BE49-F238E27FC236}">
              <a16:creationId xmlns:a16="http://schemas.microsoft.com/office/drawing/2014/main" id="{BC6B8649-FB98-4EDA-D30F-9B4481C5E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28" name="Picture 6">
          <a:extLst>
            <a:ext uri="{FF2B5EF4-FFF2-40B4-BE49-F238E27FC236}">
              <a16:creationId xmlns:a16="http://schemas.microsoft.com/office/drawing/2014/main" id="{99FC900E-8F76-9D59-6DAB-B8DC4343A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3</xdr:row>
      <xdr:rowOff>952500</xdr:rowOff>
    </xdr:from>
    <xdr:to>
      <xdr:col>11</xdr:col>
      <xdr:colOff>0</xdr:colOff>
      <xdr:row>3</xdr:row>
      <xdr:rowOff>1304925</xdr:rowOff>
    </xdr:to>
    <xdr:pic>
      <xdr:nvPicPr>
        <xdr:cNvPr id="8229" name="Picture 1">
          <a:extLst>
            <a:ext uri="{FF2B5EF4-FFF2-40B4-BE49-F238E27FC236}">
              <a16:creationId xmlns:a16="http://schemas.microsoft.com/office/drawing/2014/main" id="{3B4FE925-69A0-3ADB-E81A-17F9629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0" y="2600325"/>
          <a:ext cx="12573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304800</xdr:colOff>
      <xdr:row>3</xdr:row>
      <xdr:rowOff>1238250</xdr:rowOff>
    </xdr:from>
    <xdr:to>
      <xdr:col>11</xdr:col>
      <xdr:colOff>457200</xdr:colOff>
      <xdr:row>3</xdr:row>
      <xdr:rowOff>1466850</xdr:rowOff>
    </xdr:to>
    <xdr:pic>
      <xdr:nvPicPr>
        <xdr:cNvPr id="8230" name="Picture 6">
          <a:extLst>
            <a:ext uri="{FF2B5EF4-FFF2-40B4-BE49-F238E27FC236}">
              <a16:creationId xmlns:a16="http://schemas.microsoft.com/office/drawing/2014/main" id="{5FBD2F6A-19A5-2CD5-BC6E-3C7820966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8210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3</xdr:row>
      <xdr:rowOff>952500</xdr:rowOff>
    </xdr:from>
    <xdr:to>
      <xdr:col>13</xdr:col>
      <xdr:colOff>0</xdr:colOff>
      <xdr:row>3</xdr:row>
      <xdr:rowOff>1304925</xdr:rowOff>
    </xdr:to>
    <xdr:pic>
      <xdr:nvPicPr>
        <xdr:cNvPr id="8231" name="Picture 1">
          <a:extLst>
            <a:ext uri="{FF2B5EF4-FFF2-40B4-BE49-F238E27FC236}">
              <a16:creationId xmlns:a16="http://schemas.microsoft.com/office/drawing/2014/main" id="{999306B0-8701-40F7-8883-7BC68461D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600325"/>
          <a:ext cx="8191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3</xdr:row>
      <xdr:rowOff>942975</xdr:rowOff>
    </xdr:from>
    <xdr:to>
      <xdr:col>11</xdr:col>
      <xdr:colOff>1038225</xdr:colOff>
      <xdr:row>3</xdr:row>
      <xdr:rowOff>1381125</xdr:rowOff>
    </xdr:to>
    <xdr:pic>
      <xdr:nvPicPr>
        <xdr:cNvPr id="8232" name="Picture 2">
          <a:extLst>
            <a:ext uri="{FF2B5EF4-FFF2-40B4-BE49-F238E27FC236}">
              <a16:creationId xmlns:a16="http://schemas.microsoft.com/office/drawing/2014/main" id="{2B515695-ECC1-1E65-2C4E-9DA1C55DE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2428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180975</xdr:colOff>
      <xdr:row>3</xdr:row>
      <xdr:rowOff>1600200</xdr:rowOff>
    </xdr:from>
    <xdr:to>
      <xdr:col>13</xdr:col>
      <xdr:colOff>1666875</xdr:colOff>
      <xdr:row>3</xdr:row>
      <xdr:rowOff>1962150</xdr:rowOff>
    </xdr:to>
    <xdr:pic>
      <xdr:nvPicPr>
        <xdr:cNvPr id="8233" name="Picture 5">
          <a:extLst>
            <a:ext uri="{FF2B5EF4-FFF2-40B4-BE49-F238E27FC236}">
              <a16:creationId xmlns:a16="http://schemas.microsoft.com/office/drawing/2014/main" id="{01E9FCAC-8FD5-B316-559D-E60858E8F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5775" y="308610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304800</xdr:colOff>
      <xdr:row>3</xdr:row>
      <xdr:rowOff>1238250</xdr:rowOff>
    </xdr:from>
    <xdr:to>
      <xdr:col>13</xdr:col>
      <xdr:colOff>457200</xdr:colOff>
      <xdr:row>3</xdr:row>
      <xdr:rowOff>1466850</xdr:rowOff>
    </xdr:to>
    <xdr:pic>
      <xdr:nvPicPr>
        <xdr:cNvPr id="8234" name="Picture 6">
          <a:extLst>
            <a:ext uri="{FF2B5EF4-FFF2-40B4-BE49-F238E27FC236}">
              <a16:creationId xmlns:a16="http://schemas.microsoft.com/office/drawing/2014/main" id="{8AB4576F-8D15-6727-E53B-95C311C9F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0" y="288607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21"/>
  <sheetViews>
    <sheetView tabSelected="1" topLeftCell="A4" zoomScale="84" zoomScaleNormal="84" workbookViewId="0">
      <selection activeCell="C9" sqref="C9"/>
    </sheetView>
  </sheetViews>
  <sheetFormatPr defaultRowHeight="12.75" x14ac:dyDescent="0.2"/>
  <cols>
    <col min="1" max="1" width="5.7109375" style="2" customWidth="1"/>
    <col min="2" max="2" width="18.140625" style="24" customWidth="1"/>
    <col min="3" max="3" width="43.7109375" style="2" customWidth="1"/>
    <col min="4" max="4" width="20.85546875" style="2" customWidth="1"/>
    <col min="5" max="5" width="19" style="2" customWidth="1"/>
    <col min="6" max="6" width="8.42578125" style="2" customWidth="1"/>
    <col min="7" max="7" width="8.140625" style="2" customWidth="1"/>
    <col min="8" max="8" width="13.85546875" style="2" customWidth="1"/>
    <col min="9" max="9" width="14.7109375" style="2" customWidth="1"/>
    <col min="10" max="10" width="14.5703125" style="2" customWidth="1"/>
    <col min="11" max="11" width="19.140625" style="2" customWidth="1"/>
    <col min="12" max="12" width="19.7109375" style="2" customWidth="1"/>
    <col min="13" max="13" width="12.5703125" style="2" customWidth="1"/>
    <col min="14" max="14" width="29" style="2" customWidth="1"/>
    <col min="15" max="15" width="16.42578125" style="2" customWidth="1"/>
    <col min="16" max="16" width="13.7109375" style="2" customWidth="1"/>
    <col min="17" max="17" width="13.85546875" style="2" customWidth="1"/>
    <col min="18" max="18" width="3.28515625" style="2" customWidth="1"/>
    <col min="19" max="19" width="18.5703125" style="28" customWidth="1"/>
    <col min="20" max="20" width="15.85546875" style="30" customWidth="1"/>
    <col min="21" max="28" width="9.140625" style="7"/>
    <col min="29" max="16384" width="9.140625" style="2"/>
  </cols>
  <sheetData>
    <row r="1" spans="1:32" ht="39" customHeight="1" x14ac:dyDescent="0.2">
      <c r="A1" s="39" t="s">
        <v>11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40"/>
      <c r="P1" s="40"/>
      <c r="Q1" s="40"/>
      <c r="R1" s="7"/>
      <c r="AC1" s="7"/>
      <c r="AD1" s="7"/>
      <c r="AE1" s="7"/>
      <c r="AF1" s="7"/>
    </row>
    <row r="2" spans="1:32" ht="39" customHeight="1" x14ac:dyDescent="0.25">
      <c r="A2" s="43" t="s">
        <v>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4"/>
      <c r="P2" s="44"/>
      <c r="Q2" s="44"/>
      <c r="R2" s="7"/>
      <c r="AC2" s="7"/>
      <c r="AD2" s="7"/>
      <c r="AE2" s="7"/>
      <c r="AF2" s="7"/>
    </row>
    <row r="3" spans="1:32" ht="39" customHeight="1" x14ac:dyDescent="0.2">
      <c r="A3" s="51" t="s">
        <v>19</v>
      </c>
      <c r="B3" s="52" t="s">
        <v>20</v>
      </c>
      <c r="C3" s="49" t="s">
        <v>14</v>
      </c>
      <c r="D3" s="41" t="s">
        <v>13</v>
      </c>
      <c r="E3" s="31"/>
      <c r="F3" s="49" t="s">
        <v>15</v>
      </c>
      <c r="G3" s="49" t="s">
        <v>0</v>
      </c>
      <c r="H3" s="49" t="s">
        <v>17</v>
      </c>
      <c r="I3" s="49"/>
      <c r="J3" s="49"/>
      <c r="K3" s="50" t="s">
        <v>8</v>
      </c>
      <c r="L3" s="50"/>
      <c r="M3" s="50"/>
      <c r="N3" s="45" t="s">
        <v>4</v>
      </c>
      <c r="O3" s="46"/>
      <c r="P3" s="46"/>
      <c r="Q3" s="47"/>
    </row>
    <row r="4" spans="1:32" ht="159" customHeight="1" thickBot="1" x14ac:dyDescent="0.25">
      <c r="A4" s="51"/>
      <c r="B4" s="53"/>
      <c r="C4" s="49"/>
      <c r="D4" s="42"/>
      <c r="E4" s="32"/>
      <c r="F4" s="49"/>
      <c r="G4" s="49"/>
      <c r="H4" s="21" t="s">
        <v>37</v>
      </c>
      <c r="I4" s="21" t="s">
        <v>38</v>
      </c>
      <c r="J4" s="21" t="s">
        <v>40</v>
      </c>
      <c r="K4" s="3" t="s">
        <v>3</v>
      </c>
      <c r="L4" s="3" t="s">
        <v>1</v>
      </c>
      <c r="M4" s="3" t="s">
        <v>2</v>
      </c>
      <c r="N4" s="1" t="s">
        <v>9</v>
      </c>
      <c r="O4" s="4" t="s">
        <v>5</v>
      </c>
      <c r="P4" s="4" t="s">
        <v>6</v>
      </c>
      <c r="Q4" s="4" t="s">
        <v>7</v>
      </c>
    </row>
    <row r="5" spans="1:32" s="27" customFormat="1" ht="64.5" thickBot="1" x14ac:dyDescent="0.3">
      <c r="A5" s="23">
        <v>1</v>
      </c>
      <c r="B5" s="26" t="s">
        <v>22</v>
      </c>
      <c r="C5" s="22" t="s">
        <v>43</v>
      </c>
      <c r="D5" s="19" t="s">
        <v>25</v>
      </c>
      <c r="E5" s="19" t="s">
        <v>26</v>
      </c>
      <c r="F5" s="35" t="s">
        <v>21</v>
      </c>
      <c r="G5" s="19">
        <v>2</v>
      </c>
      <c r="H5" s="37">
        <v>38000</v>
      </c>
      <c r="I5" s="37">
        <v>39000</v>
      </c>
      <c r="J5" s="38">
        <v>37100</v>
      </c>
      <c r="K5" s="8">
        <f t="shared" ref="K5:K11" si="0">AVERAGE(H5:J5)</f>
        <v>38033.333333333336</v>
      </c>
      <c r="L5" s="16">
        <f t="shared" ref="L5:L11" si="1">SQRT(((SUM((POWER(H5-K5,2)),(POWER(I5-K5,2)),(POWER(J5-K5,2)))/(COLUMNS(H5:J5)-1))))</f>
        <v>950.43849529221677</v>
      </c>
      <c r="M5" s="16">
        <f t="shared" ref="M5:M11" si="2">L5/K5*100</f>
        <v>2.4989618631697197</v>
      </c>
      <c r="N5" s="16">
        <f t="shared" ref="N5:N11" si="3">((G5/3)*(SUM(H5:J5)))</f>
        <v>76066.666666666657</v>
      </c>
      <c r="O5" s="16">
        <f t="shared" ref="O5:O11" si="4">N5/G5</f>
        <v>38033.333333333328</v>
      </c>
      <c r="P5" s="16">
        <f t="shared" ref="P5:P11" si="5">ROUND(O5,2)</f>
        <v>38033.33</v>
      </c>
      <c r="Q5" s="16">
        <f t="shared" ref="Q5:Q11" si="6">P5*G5</f>
        <v>76066.66</v>
      </c>
      <c r="S5" s="33"/>
      <c r="T5" s="34"/>
      <c r="U5" s="29"/>
      <c r="V5" s="29"/>
      <c r="W5" s="29"/>
      <c r="X5" s="29"/>
      <c r="Y5" s="29"/>
      <c r="Z5" s="29"/>
      <c r="AA5" s="29"/>
      <c r="AB5" s="29"/>
    </row>
    <row r="6" spans="1:32" s="27" customFormat="1" ht="26.25" thickBot="1" x14ac:dyDescent="0.3">
      <c r="A6" s="23">
        <f>A5+1</f>
        <v>2</v>
      </c>
      <c r="B6" s="26" t="s">
        <v>22</v>
      </c>
      <c r="C6" s="22" t="s">
        <v>44</v>
      </c>
      <c r="D6" s="19" t="s">
        <v>27</v>
      </c>
      <c r="E6" s="19" t="s">
        <v>28</v>
      </c>
      <c r="F6" s="36" t="s">
        <v>21</v>
      </c>
      <c r="G6" s="19">
        <v>2</v>
      </c>
      <c r="H6" s="37">
        <v>24000</v>
      </c>
      <c r="I6" s="37">
        <v>26000</v>
      </c>
      <c r="J6" s="38">
        <v>23800</v>
      </c>
      <c r="K6" s="8">
        <f t="shared" si="0"/>
        <v>24600</v>
      </c>
      <c r="L6" s="16">
        <f t="shared" si="1"/>
        <v>1216.552506059644</v>
      </c>
      <c r="M6" s="16">
        <f t="shared" si="2"/>
        <v>4.945335390486358</v>
      </c>
      <c r="N6" s="16">
        <f t="shared" si="3"/>
        <v>49200</v>
      </c>
      <c r="O6" s="16">
        <f t="shared" si="4"/>
        <v>24600</v>
      </c>
      <c r="P6" s="16">
        <f t="shared" si="5"/>
        <v>24600</v>
      </c>
      <c r="Q6" s="16">
        <f t="shared" si="6"/>
        <v>49200</v>
      </c>
      <c r="S6" s="33"/>
      <c r="T6" s="34"/>
      <c r="U6" s="29"/>
      <c r="V6" s="29"/>
      <c r="W6" s="29"/>
      <c r="X6" s="29"/>
      <c r="Y6" s="29"/>
      <c r="Z6" s="29"/>
      <c r="AA6" s="29"/>
      <c r="AB6" s="29"/>
    </row>
    <row r="7" spans="1:32" s="27" customFormat="1" ht="39" thickBot="1" x14ac:dyDescent="0.3">
      <c r="A7" s="23">
        <f t="shared" ref="A7:A11" si="7">A6+1</f>
        <v>3</v>
      </c>
      <c r="B7" s="26" t="s">
        <v>22</v>
      </c>
      <c r="C7" s="22" t="s">
        <v>45</v>
      </c>
      <c r="D7" s="19" t="s">
        <v>29</v>
      </c>
      <c r="E7" s="19" t="s">
        <v>30</v>
      </c>
      <c r="F7" s="36" t="s">
        <v>21</v>
      </c>
      <c r="G7" s="19">
        <v>1</v>
      </c>
      <c r="H7" s="37">
        <v>32000</v>
      </c>
      <c r="I7" s="37">
        <v>34000</v>
      </c>
      <c r="J7" s="38">
        <v>30400</v>
      </c>
      <c r="K7" s="8">
        <f t="shared" si="0"/>
        <v>32133.333333333332</v>
      </c>
      <c r="L7" s="16">
        <f t="shared" si="1"/>
        <v>1803.6999011291578</v>
      </c>
      <c r="M7" s="16">
        <f t="shared" si="2"/>
        <v>5.6131739661695779</v>
      </c>
      <c r="N7" s="16">
        <f t="shared" si="3"/>
        <v>32133.333333333332</v>
      </c>
      <c r="O7" s="16">
        <f t="shared" si="4"/>
        <v>32133.333333333332</v>
      </c>
      <c r="P7" s="16">
        <f t="shared" si="5"/>
        <v>32133.33</v>
      </c>
      <c r="Q7" s="16">
        <f t="shared" si="6"/>
        <v>32133.33</v>
      </c>
      <c r="S7" s="33"/>
      <c r="T7" s="34"/>
      <c r="U7" s="29"/>
      <c r="V7" s="29"/>
      <c r="W7" s="29"/>
      <c r="X7" s="29"/>
      <c r="Y7" s="29"/>
      <c r="Z7" s="29"/>
      <c r="AA7" s="29"/>
      <c r="AB7" s="29"/>
    </row>
    <row r="8" spans="1:32" s="27" customFormat="1" ht="26.25" thickBot="1" x14ac:dyDescent="0.3">
      <c r="A8" s="23">
        <f t="shared" si="7"/>
        <v>4</v>
      </c>
      <c r="B8" s="26" t="s">
        <v>22</v>
      </c>
      <c r="C8" s="22" t="s">
        <v>46</v>
      </c>
      <c r="D8" s="19" t="s">
        <v>31</v>
      </c>
      <c r="E8" s="19" t="s">
        <v>32</v>
      </c>
      <c r="F8" s="36" t="s">
        <v>21</v>
      </c>
      <c r="G8" s="19">
        <v>1</v>
      </c>
      <c r="H8" s="37">
        <v>25000</v>
      </c>
      <c r="I8" s="37">
        <v>26000</v>
      </c>
      <c r="J8" s="38">
        <v>21200</v>
      </c>
      <c r="K8" s="8">
        <f t="shared" si="0"/>
        <v>24066.666666666668</v>
      </c>
      <c r="L8" s="16">
        <f t="shared" si="1"/>
        <v>2532.4559884296773</v>
      </c>
      <c r="M8" s="16">
        <f t="shared" si="2"/>
        <v>10.52267031203467</v>
      </c>
      <c r="N8" s="16">
        <f t="shared" si="3"/>
        <v>24066.666666666664</v>
      </c>
      <c r="O8" s="16">
        <f t="shared" si="4"/>
        <v>24066.666666666664</v>
      </c>
      <c r="P8" s="16">
        <f t="shared" si="5"/>
        <v>24066.67</v>
      </c>
      <c r="Q8" s="16">
        <f t="shared" si="6"/>
        <v>24066.67</v>
      </c>
      <c r="S8" s="33"/>
      <c r="T8" s="34"/>
      <c r="U8" s="29"/>
      <c r="V8" s="29"/>
      <c r="W8" s="29"/>
      <c r="X8" s="29"/>
      <c r="Y8" s="29"/>
      <c r="Z8" s="29"/>
      <c r="AA8" s="29"/>
      <c r="AB8" s="29"/>
    </row>
    <row r="9" spans="1:32" s="27" customFormat="1" ht="26.25" thickBot="1" x14ac:dyDescent="0.3">
      <c r="A9" s="23">
        <f t="shared" si="7"/>
        <v>5</v>
      </c>
      <c r="B9" s="26" t="s">
        <v>22</v>
      </c>
      <c r="C9" s="22" t="s">
        <v>47</v>
      </c>
      <c r="D9" s="19" t="s">
        <v>27</v>
      </c>
      <c r="E9" s="19" t="s">
        <v>28</v>
      </c>
      <c r="F9" s="36" t="s">
        <v>21</v>
      </c>
      <c r="G9" s="19">
        <v>1</v>
      </c>
      <c r="H9" s="37">
        <v>65000</v>
      </c>
      <c r="I9" s="37">
        <v>67000</v>
      </c>
      <c r="J9" s="38">
        <v>62070</v>
      </c>
      <c r="K9" s="8">
        <f t="shared" si="0"/>
        <v>64690</v>
      </c>
      <c r="L9" s="16">
        <f t="shared" si="1"/>
        <v>2479.576576756604</v>
      </c>
      <c r="M9" s="16">
        <f t="shared" si="2"/>
        <v>3.8330137219919678</v>
      </c>
      <c r="N9" s="16">
        <f t="shared" si="3"/>
        <v>64690</v>
      </c>
      <c r="O9" s="16">
        <f t="shared" si="4"/>
        <v>64690</v>
      </c>
      <c r="P9" s="16">
        <f t="shared" si="5"/>
        <v>64690</v>
      </c>
      <c r="Q9" s="16">
        <f t="shared" si="6"/>
        <v>64690</v>
      </c>
      <c r="S9" s="33"/>
      <c r="T9" s="34"/>
      <c r="U9" s="29"/>
      <c r="V9" s="29"/>
      <c r="W9" s="29"/>
      <c r="X9" s="29"/>
      <c r="Y9" s="29"/>
      <c r="Z9" s="29"/>
      <c r="AA9" s="29"/>
      <c r="AB9" s="29"/>
    </row>
    <row r="10" spans="1:32" s="27" customFormat="1" ht="51.75" thickBot="1" x14ac:dyDescent="0.3">
      <c r="A10" s="23">
        <f t="shared" si="7"/>
        <v>6</v>
      </c>
      <c r="B10" s="26" t="s">
        <v>22</v>
      </c>
      <c r="C10" s="22" t="s">
        <v>23</v>
      </c>
      <c r="D10" s="19" t="s">
        <v>33</v>
      </c>
      <c r="E10" s="19" t="s">
        <v>34</v>
      </c>
      <c r="F10" s="36" t="s">
        <v>21</v>
      </c>
      <c r="G10" s="19">
        <v>2</v>
      </c>
      <c r="H10" s="37">
        <v>3990</v>
      </c>
      <c r="I10" s="37">
        <v>4500</v>
      </c>
      <c r="J10" s="38">
        <v>1800</v>
      </c>
      <c r="K10" s="8">
        <f t="shared" si="0"/>
        <v>3430</v>
      </c>
      <c r="L10" s="16">
        <f t="shared" si="1"/>
        <v>1434.4685427014424</v>
      </c>
      <c r="M10" s="16">
        <f t="shared" si="2"/>
        <v>41.821240311995403</v>
      </c>
      <c r="N10" s="16">
        <f t="shared" si="3"/>
        <v>6860</v>
      </c>
      <c r="O10" s="16">
        <f t="shared" si="4"/>
        <v>3430</v>
      </c>
      <c r="P10" s="16">
        <f t="shared" si="5"/>
        <v>3430</v>
      </c>
      <c r="Q10" s="16">
        <f t="shared" si="6"/>
        <v>6860</v>
      </c>
      <c r="S10" s="33"/>
      <c r="T10" s="34"/>
      <c r="U10" s="29"/>
      <c r="V10" s="29"/>
      <c r="W10" s="29"/>
      <c r="X10" s="29"/>
      <c r="Y10" s="29"/>
      <c r="Z10" s="29"/>
      <c r="AA10" s="29"/>
      <c r="AB10" s="29"/>
    </row>
    <row r="11" spans="1:32" s="27" customFormat="1" ht="64.5" thickBot="1" x14ac:dyDescent="0.3">
      <c r="A11" s="23">
        <f t="shared" si="7"/>
        <v>7</v>
      </c>
      <c r="B11" s="26" t="s">
        <v>22</v>
      </c>
      <c r="C11" s="22" t="s">
        <v>24</v>
      </c>
      <c r="D11" s="19" t="s">
        <v>35</v>
      </c>
      <c r="E11" s="19" t="s">
        <v>36</v>
      </c>
      <c r="F11" s="36" t="s">
        <v>21</v>
      </c>
      <c r="G11" s="19">
        <v>2</v>
      </c>
      <c r="H11" s="37">
        <v>23000</v>
      </c>
      <c r="I11" s="37">
        <v>25000</v>
      </c>
      <c r="J11" s="38">
        <v>12800</v>
      </c>
      <c r="K11" s="8">
        <f t="shared" si="0"/>
        <v>20266.666666666668</v>
      </c>
      <c r="L11" s="16">
        <f t="shared" si="1"/>
        <v>6543.1898439013157</v>
      </c>
      <c r="M11" s="16">
        <f t="shared" si="2"/>
        <v>32.285476203460441</v>
      </c>
      <c r="N11" s="16">
        <f t="shared" si="3"/>
        <v>40533.333333333328</v>
      </c>
      <c r="O11" s="16">
        <f t="shared" si="4"/>
        <v>20266.666666666664</v>
      </c>
      <c r="P11" s="16">
        <f t="shared" si="5"/>
        <v>20266.669999999998</v>
      </c>
      <c r="Q11" s="16">
        <f t="shared" si="6"/>
        <v>40533.339999999997</v>
      </c>
      <c r="S11" s="33"/>
      <c r="T11" s="34"/>
      <c r="U11" s="29"/>
      <c r="V11" s="29"/>
      <c r="W11" s="29"/>
      <c r="X11" s="29"/>
      <c r="Y11" s="29"/>
      <c r="Z11" s="29"/>
      <c r="AA11" s="29"/>
      <c r="AB11" s="29"/>
    </row>
    <row r="12" spans="1:32" ht="18" customHeight="1" x14ac:dyDescent="0.25">
      <c r="A12" s="15"/>
      <c r="C12" s="15"/>
      <c r="D12" s="15"/>
      <c r="E12" s="15"/>
      <c r="F12" s="15"/>
      <c r="G12" s="15"/>
      <c r="H12" s="14"/>
      <c r="I12" s="14"/>
      <c r="J12" s="14"/>
      <c r="K12" s="15"/>
      <c r="L12" s="15"/>
      <c r="M12" s="15"/>
      <c r="N12" s="15"/>
      <c r="O12" s="15"/>
      <c r="P12" s="15"/>
      <c r="Q12" s="20">
        <f>SUM(Q5:Q11)</f>
        <v>293550</v>
      </c>
    </row>
    <row r="14" spans="1:32" ht="15.75" customHeight="1" x14ac:dyDescent="0.3">
      <c r="A14" s="48" t="s">
        <v>12</v>
      </c>
      <c r="B14" s="48"/>
      <c r="C14" s="48"/>
      <c r="D14" s="48"/>
      <c r="E14" s="48"/>
      <c r="F14" s="48"/>
      <c r="G14" s="48"/>
      <c r="H14" s="48"/>
      <c r="I14" s="48"/>
      <c r="J14" s="48"/>
      <c r="K14" s="18">
        <f>Q12</f>
        <v>293550</v>
      </c>
      <c r="L14" s="58" t="s">
        <v>42</v>
      </c>
      <c r="M14" s="59"/>
      <c r="N14" s="59"/>
      <c r="O14" s="59"/>
      <c r="P14" s="59"/>
      <c r="Q14" s="59"/>
    </row>
    <row r="15" spans="1:32" ht="15.75" customHeight="1" x14ac:dyDescent="0.2">
      <c r="A15" s="11"/>
      <c r="B15" s="25"/>
      <c r="C15" s="12"/>
      <c r="D15" s="12"/>
      <c r="E15" s="12"/>
      <c r="F15" s="12"/>
      <c r="G15" s="12"/>
      <c r="H15" s="12"/>
      <c r="I15" s="12"/>
      <c r="J15" s="12"/>
      <c r="K15" s="13"/>
      <c r="L15" s="10"/>
      <c r="M15" s="5"/>
      <c r="N15" s="6"/>
      <c r="Q15" s="9"/>
    </row>
    <row r="16" spans="1:32" ht="72.75" customHeight="1" x14ac:dyDescent="0.2">
      <c r="A16" s="55" t="s">
        <v>16</v>
      </c>
      <c r="B16" s="55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7"/>
      <c r="P16" s="57"/>
      <c r="Q16" s="57"/>
    </row>
    <row r="17" spans="1:17" ht="18.75" customHeight="1" x14ac:dyDescent="0.2">
      <c r="A17" s="15" t="s">
        <v>18</v>
      </c>
    </row>
    <row r="19" spans="1:17" ht="26.25" x14ac:dyDescent="0.2">
      <c r="C19" s="60" t="s">
        <v>41</v>
      </c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</row>
    <row r="21" spans="1:17" ht="98.25" customHeight="1" x14ac:dyDescent="0.2">
      <c r="C21" s="54" t="s">
        <v>39</v>
      </c>
      <c r="D21" s="54"/>
      <c r="E21" s="54"/>
      <c r="F21" s="54"/>
      <c r="G21" s="54"/>
      <c r="H21" s="54"/>
      <c r="K21" s="17"/>
      <c r="O21" s="17"/>
    </row>
  </sheetData>
  <mergeCells count="16">
    <mergeCell ref="C21:H21"/>
    <mergeCell ref="C3:C4"/>
    <mergeCell ref="F3:F4"/>
    <mergeCell ref="G3:G4"/>
    <mergeCell ref="A16:Q16"/>
    <mergeCell ref="L14:Q14"/>
    <mergeCell ref="C19:Q19"/>
    <mergeCell ref="A1:Q1"/>
    <mergeCell ref="D3:D4"/>
    <mergeCell ref="A2:Q2"/>
    <mergeCell ref="N3:Q3"/>
    <mergeCell ref="A14:J14"/>
    <mergeCell ref="H3:J3"/>
    <mergeCell ref="K3:M3"/>
    <mergeCell ref="A3:A4"/>
    <mergeCell ref="B3:B4"/>
  </mergeCells>
  <phoneticPr fontId="0" type="noConversion"/>
  <printOptions horizontalCentered="1"/>
  <pageMargins left="0.59055118110236227" right="0.59055118110236227" top="0.78740157480314965" bottom="0.39370078740157483" header="0.31496062992125984" footer="0.31496062992125984"/>
  <pageSetup paperSize="9" scale="1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НМЦК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2023-12-12T15:15:49Z</cp:lastPrinted>
  <dcterms:created xsi:type="dcterms:W3CDTF">2014-01-15T18:15:09Z</dcterms:created>
  <dcterms:modified xsi:type="dcterms:W3CDTF">2026-04-16T12:42:29Z</dcterms:modified>
</cp:coreProperties>
</file>