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kibsrv\Shares\Public\Экономисты\Public\2026\АХС\ЕАТ\Лабораторное исседование воды\"/>
    </mc:Choice>
  </mc:AlternateContent>
  <xr:revisionPtr revIDLastSave="0" documentId="13_ncr:1_{AE18DB24-6828-45E2-9A62-95862A6A4F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асчет цены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1" i="2" l="1"/>
  <c r="N5" i="2" l="1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K20" i="2"/>
  <c r="L20" i="2" s="1"/>
  <c r="M20" i="2" s="1"/>
  <c r="H20" i="2"/>
  <c r="I20" i="2" s="1"/>
  <c r="J20" i="2" s="1"/>
  <c r="K19" i="2"/>
  <c r="L19" i="2" s="1"/>
  <c r="M19" i="2" s="1"/>
  <c r="H19" i="2"/>
  <c r="I19" i="2" s="1"/>
  <c r="J19" i="2" s="1"/>
  <c r="K18" i="2"/>
  <c r="L18" i="2" s="1"/>
  <c r="M18" i="2" s="1"/>
  <c r="H18" i="2"/>
  <c r="I18" i="2" s="1"/>
  <c r="J18" i="2" s="1"/>
  <c r="K17" i="2"/>
  <c r="L17" i="2" s="1"/>
  <c r="M17" i="2" s="1"/>
  <c r="H17" i="2"/>
  <c r="I17" i="2" s="1"/>
  <c r="J17" i="2" s="1"/>
  <c r="K16" i="2"/>
  <c r="L16" i="2" s="1"/>
  <c r="M16" i="2" s="1"/>
  <c r="H16" i="2"/>
  <c r="I16" i="2" s="1"/>
  <c r="J16" i="2" s="1"/>
  <c r="K15" i="2"/>
  <c r="L15" i="2" s="1"/>
  <c r="M15" i="2" s="1"/>
  <c r="H15" i="2"/>
  <c r="I15" i="2" s="1"/>
  <c r="J15" i="2" s="1"/>
  <c r="K14" i="2"/>
  <c r="L14" i="2" s="1"/>
  <c r="M14" i="2" s="1"/>
  <c r="H14" i="2"/>
  <c r="I14" i="2" s="1"/>
  <c r="J14" i="2" s="1"/>
  <c r="K13" i="2"/>
  <c r="L13" i="2" s="1"/>
  <c r="M13" i="2" s="1"/>
  <c r="H13" i="2"/>
  <c r="I13" i="2" s="1"/>
  <c r="J13" i="2" s="1"/>
  <c r="K12" i="2"/>
  <c r="L12" i="2" s="1"/>
  <c r="M12" i="2" s="1"/>
  <c r="H12" i="2"/>
  <c r="I12" i="2" s="1"/>
  <c r="J12" i="2" s="1"/>
  <c r="K11" i="2"/>
  <c r="L11" i="2" s="1"/>
  <c r="M11" i="2" s="1"/>
  <c r="H11" i="2"/>
  <c r="I11" i="2" s="1"/>
  <c r="J11" i="2" s="1"/>
  <c r="K10" i="2"/>
  <c r="L10" i="2" s="1"/>
  <c r="M10" i="2" s="1"/>
  <c r="H10" i="2"/>
  <c r="I10" i="2" s="1"/>
  <c r="J10" i="2" s="1"/>
  <c r="K9" i="2"/>
  <c r="L9" i="2" s="1"/>
  <c r="M9" i="2" s="1"/>
  <c r="H9" i="2"/>
  <c r="I9" i="2" s="1"/>
  <c r="J9" i="2" s="1"/>
  <c r="H7" i="2"/>
  <c r="I7" i="2" s="1"/>
  <c r="J7" i="2" s="1"/>
  <c r="K8" i="2"/>
  <c r="L8" i="2" s="1"/>
  <c r="M8" i="2" s="1"/>
  <c r="H8" i="2"/>
  <c r="I8" i="2" s="1"/>
  <c r="J8" i="2" s="1"/>
  <c r="H5" i="2"/>
  <c r="I5" i="2" s="1"/>
  <c r="J5" i="2" s="1"/>
  <c r="H6" i="2"/>
  <c r="I6" i="2" s="1"/>
  <c r="J6" i="2" s="1"/>
  <c r="K5" i="2"/>
  <c r="L5" i="2" s="1"/>
  <c r="M5" i="2" s="1"/>
  <c r="K6" i="2"/>
  <c r="L6" i="2" s="1"/>
  <c r="M6" i="2" s="1"/>
  <c r="K7" i="2"/>
  <c r="L7" i="2" s="1"/>
  <c r="M7" i="2" s="1"/>
  <c r="K4" i="2" l="1"/>
  <c r="L4" i="2" s="1"/>
  <c r="M4" i="2" s="1"/>
  <c r="N4" i="2" s="1"/>
  <c r="J22" i="2" s="1"/>
  <c r="H4" i="2"/>
  <c r="I4" i="2" s="1"/>
  <c r="J4" i="2" s="1"/>
</calcChain>
</file>

<file path=xl/sharedStrings.xml><?xml version="1.0" encoding="utf-8"?>
<sst xmlns="http://schemas.openxmlformats.org/spreadsheetml/2006/main" count="58" uniqueCount="42">
  <si>
    <t>Кол-во</t>
  </si>
  <si>
    <t>Среднее квадратичное отклонение</t>
  </si>
  <si>
    <t xml:space="preserve">Средняя арифметическая цена за единицу     &lt;ц&gt; </t>
  </si>
  <si>
    <t>Цена за единицу изм. (руб.)</t>
  </si>
  <si>
    <t>Цена за единицу изм. с округлением (вниз) до сотых долей после запятой (руб.)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</si>
  <si>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</si>
  <si>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Расчет Н(М)ЦК, ЦКЕП произвел: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</si>
  <si>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</si>
  <si>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</si>
  <si>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</si>
  <si>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>Н(М)Ц контракта с учетом округления цены за единицу (руб.)</t>
  </si>
  <si>
    <r>
      <t xml:space="preserve">коэффициент вариации цен V (%)           </t>
    </r>
    <r>
      <rPr>
        <i/>
        <sz val="8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</si>
  <si>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</si>
  <si>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</si>
  <si>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В результате проведенного расчета Н(М)ЦК, ЦКЕП контракта составила:</t>
  </si>
  <si>
    <t>Обоснование начальной (максимальной) цены контракта</t>
  </si>
  <si>
    <t xml:space="preserve">№ </t>
  </si>
  <si>
    <t>Наименование услуг и работ</t>
  </si>
  <si>
    <t>Ед. изм.</t>
  </si>
  <si>
    <t>Усл.ед.</t>
  </si>
  <si>
    <t>Определение БПК 5</t>
  </si>
  <si>
    <t>Поставщик №1 вх. №1598 от 24.07.2026 в ответ на исх. №1358 от 24.07.2026</t>
  </si>
  <si>
    <t>Поставщик №2 вх. №1596 от 24.07.2026 в ответ на исх. №1355 от 24.07.2026</t>
  </si>
  <si>
    <t>Поставщик №3 вх. №1597 от 24.07.2026 в ответ на исх. №1354 от 24.07.2026</t>
  </si>
  <si>
    <t>Определение ХПК</t>
  </si>
  <si>
    <t>Определение одного показателя фотометрическим методом</t>
  </si>
  <si>
    <t>Определение взвешенных веществ</t>
  </si>
  <si>
    <t>Определение сухого остатка</t>
  </si>
  <si>
    <t>Определение нефтепродуктов</t>
  </si>
  <si>
    <t>Определение одного показателя титриметрическим методом</t>
  </si>
  <si>
    <t>Определение одного показателя флуориметрическим методом</t>
  </si>
  <si>
    <t>Определение водородного показателя</t>
  </si>
  <si>
    <t>Определение растворенного кислорода</t>
  </si>
  <si>
    <t>Определение острого токсического действия на дафниях, 96 час.</t>
  </si>
  <si>
    <t>Исследование на показатель E.coli</t>
  </si>
  <si>
    <t>Исследование на энтерококки</t>
  </si>
  <si>
    <t>Исследование воды открытых водоемов, сточной воды на показатель ОКБ</t>
  </si>
  <si>
    <t>Исследование на колифаги (с обогащением)</t>
  </si>
  <si>
    <t>Исследование на патогенную флору (сальмонеллы)</t>
  </si>
  <si>
    <t>Санитарно-паразитологические исследования сточных вод</t>
  </si>
  <si>
    <t>Работник контрактной службы</t>
  </si>
  <si>
    <t>Кудлай Вера Егоровна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</si>
</sst>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0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9" fillId="0" borderId="0" xfId="0" applyFon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/>
    <xf numFmtId="0" fontId="3" fillId="0" borderId="0" xfId="0" applyFont="1" applyAlignment="1" applyProtection="1">
      <alignment wrapText="1"/>
      <protection locked="0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2" fontId="11" fillId="0" borderId="0" xfId="0" applyNumberFormat="1" applyFont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4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3" fillId="0" borderId="0" xfId="0" applyNumberFormat="1" applyFont="1" applyAlignment="1" applyProtection="1">
      <alignment horizontal="left" vertical="top" wrapText="1"/>
      <protection locked="0"/>
    </xf>
    <xf numFmtId="2" fontId="11" fillId="0" borderId="4" xfId="0" applyNumberFormat="1" applyFont="1" applyBorder="1" applyAlignment="1"/>
    <xf numFmtId="0" fontId="9" fillId="0" borderId="1" xfId="0" applyFont="1" applyBorder="1" applyAlignment="1">
      <alignment horizontal="center" vertical="center"/>
    </xf>
    <xf numFmtId="2" fontId="17" fillId="0" borderId="1" xfId="0" applyNumberFormat="1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2" fontId="18" fillId="0" borderId="5" xfId="0" applyNumberFormat="1" applyFont="1" applyBorder="1" applyAlignment="1"/>
    <xf numFmtId="2" fontId="18" fillId="0" borderId="6" xfId="0" applyNumberFormat="1" applyFont="1" applyBorder="1" applyAlignment="1"/>
    <xf numFmtId="0" fontId="13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/>
    </xf>
    <xf numFmtId="0" fontId="19" fillId="0" borderId="1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/>
    </xf>
    <xf numFmtId="2" fontId="11" fillId="0" borderId="8" xfId="0" applyNumberFormat="1" applyFont="1" applyBorder="1" applyAlignment="1"/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1" fillId="0" borderId="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704850</xdr:colOff>
      <xdr:row>2</xdr:row>
      <xdr:rowOff>952500</xdr:rowOff>
    </xdr:from>
    <xdr:to>
      <xdr:col>10</xdr:col>
      <xdr:colOff>542925</xdr:colOff>
      <xdr:row>2</xdr:row>
      <xdr:rowOff>1181100</xdr:rowOff>
    </xdr:to>
    <xdr:pic>
      <xdr:nvPicPr>
        <xdr:cNvPr id="3046" name="Picture 6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99072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2</xdr:row>
      <xdr:rowOff>1076325</xdr:rowOff>
    </xdr:from>
    <xdr:to>
      <xdr:col>8</xdr:col>
      <xdr:colOff>933450</xdr:colOff>
      <xdr:row>2</xdr:row>
      <xdr:rowOff>1514475</xdr:rowOff>
    </xdr:to>
    <xdr:pic>
      <xdr:nvPicPr>
        <xdr:cNvPr id="3047" name="Picture 2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2114550"/>
          <a:ext cx="9144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2</xdr:row>
      <xdr:rowOff>1038225</xdr:rowOff>
    </xdr:from>
    <xdr:to>
      <xdr:col>9</xdr:col>
      <xdr:colOff>952500</xdr:colOff>
      <xdr:row>2</xdr:row>
      <xdr:rowOff>1390650</xdr:rowOff>
    </xdr:to>
    <xdr:pic>
      <xdr:nvPicPr>
        <xdr:cNvPr id="3048" name="Picture 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2076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180975</xdr:colOff>
      <xdr:row>2</xdr:row>
      <xdr:rowOff>1047750</xdr:rowOff>
    </xdr:from>
    <xdr:to>
      <xdr:col>10</xdr:col>
      <xdr:colOff>333375</xdr:colOff>
      <xdr:row>2</xdr:row>
      <xdr:rowOff>1276350</xdr:rowOff>
    </xdr:to>
    <xdr:pic>
      <xdr:nvPicPr>
        <xdr:cNvPr id="3049" name="Picture 6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0859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114300</xdr:colOff>
      <xdr:row>2</xdr:row>
      <xdr:rowOff>1447800</xdr:rowOff>
    </xdr:from>
    <xdr:to>
      <xdr:col>10</xdr:col>
      <xdr:colOff>1285875</xdr:colOff>
      <xdr:row>2</xdr:row>
      <xdr:rowOff>1809750</xdr:rowOff>
    </xdr:to>
    <xdr:pic>
      <xdr:nvPicPr>
        <xdr:cNvPr id="3050" name="Picture 5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53450" y="2486025"/>
          <a:ext cx="11715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7"/>
  <sheetViews>
    <sheetView showGridLines="0" tabSelected="1" topLeftCell="A7" zoomScale="110" zoomScaleNormal="110" workbookViewId="0">
      <selection activeCell="E29" sqref="E29"/>
    </sheetView>
  </sheetViews>
  <sheetFormatPr defaultColWidth="9.140625" defaultRowHeight="12.75" x14ac:dyDescent="0.2"/>
  <cols>
    <col min="1" max="1" width="3.140625" style="2" customWidth="1"/>
    <col min="2" max="2" width="36.28515625" style="2" customWidth="1"/>
    <col min="3" max="3" width="6.85546875" style="2" customWidth="1"/>
    <col min="4" max="4" width="7.28515625" style="2" bestFit="1" customWidth="1"/>
    <col min="5" max="5" width="9.85546875" style="2" customWidth="1"/>
    <col min="6" max="6" width="10.140625" style="2" customWidth="1"/>
    <col min="7" max="7" width="10.42578125" style="2" customWidth="1"/>
    <col min="8" max="8" width="13.140625" style="2" bestFit="1" customWidth="1"/>
    <col min="9" max="9" width="14.85546875" style="2" customWidth="1"/>
    <col min="10" max="10" width="14.5703125" style="2" customWidth="1"/>
    <col min="11" max="11" width="19.7109375" style="2" customWidth="1"/>
    <col min="12" max="12" width="17.5703125" style="2" customWidth="1"/>
    <col min="13" max="13" width="21.5703125" style="2" customWidth="1"/>
    <col min="14" max="14" width="17.28515625" style="2" customWidth="1"/>
    <col min="15" max="16384" width="9.140625" style="2"/>
  </cols>
  <sheetData>
    <row r="1" spans="1:14" ht="25.5" customHeight="1" x14ac:dyDescent="0.2">
      <c r="A1" s="42" t="s">
        <v>15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56.25" customHeight="1" x14ac:dyDescent="0.2">
      <c r="A2" s="43" t="s">
        <v>16</v>
      </c>
      <c r="B2" s="43" t="s">
        <v>17</v>
      </c>
      <c r="C2" s="43" t="s">
        <v>18</v>
      </c>
      <c r="D2" s="43" t="s">
        <v>0</v>
      </c>
      <c r="E2" s="47" t="s">
        <v>7</v>
      </c>
      <c r="F2" s="48"/>
      <c r="G2" s="48"/>
      <c r="H2" s="50" t="s">
        <v>8</v>
      </c>
      <c r="I2" s="50"/>
      <c r="J2" s="50"/>
      <c r="K2" s="51" t="s">
        <v>9</v>
      </c>
      <c r="L2" s="51"/>
      <c r="M2" s="51"/>
      <c r="N2" s="51"/>
    </row>
    <row r="3" spans="1:14" ht="144" customHeight="1" x14ac:dyDescent="0.2">
      <c r="A3" s="43"/>
      <c r="B3" s="44"/>
      <c r="C3" s="43"/>
      <c r="D3" s="44"/>
      <c r="E3" s="23" t="s">
        <v>21</v>
      </c>
      <c r="F3" s="23" t="s">
        <v>22</v>
      </c>
      <c r="G3" s="23" t="s">
        <v>23</v>
      </c>
      <c r="H3" s="19" t="s">
        <v>2</v>
      </c>
      <c r="I3" s="13" t="s">
        <v>1</v>
      </c>
      <c r="J3" s="14" t="s">
        <v>11</v>
      </c>
      <c r="K3" s="15" t="s">
        <v>12</v>
      </c>
      <c r="L3" s="22" t="s">
        <v>3</v>
      </c>
      <c r="M3" s="22" t="s">
        <v>4</v>
      </c>
      <c r="N3" s="22" t="s">
        <v>10</v>
      </c>
    </row>
    <row r="4" spans="1:14" x14ac:dyDescent="0.2">
      <c r="A4" s="31">
        <v>1</v>
      </c>
      <c r="B4" s="33" t="s">
        <v>20</v>
      </c>
      <c r="C4" s="34" t="s">
        <v>19</v>
      </c>
      <c r="D4" s="37">
        <v>30</v>
      </c>
      <c r="E4" s="35">
        <v>1395.7</v>
      </c>
      <c r="F4" s="26">
        <v>1304.3900000000001</v>
      </c>
      <c r="G4" s="26">
        <v>1369.61</v>
      </c>
      <c r="H4" s="20">
        <f>AVERAGE(E4:G4)</f>
        <v>1356.5666666666666</v>
      </c>
      <c r="I4" s="21">
        <f>SQRT(((SUM((POWER(G4-H4,2)),(POWER(F4-H4,2)),(POWER(E4-H4,2)))/(COLUMNS(E4:G4)-1))))</f>
        <v>47.031642894261395</v>
      </c>
      <c r="J4" s="21">
        <f>I4/H4*100</f>
        <v>3.4669614144232792</v>
      </c>
      <c r="K4" s="27">
        <f>((D4/3)*(SUM(E4:G4)))</f>
        <v>40697</v>
      </c>
      <c r="L4" s="28">
        <f>K4/D4</f>
        <v>1356.5666666666666</v>
      </c>
      <c r="M4" s="27">
        <f t="shared" ref="M4:M8" si="0">ROUNDDOWN(L4,2)</f>
        <v>1356.56</v>
      </c>
      <c r="N4" s="27">
        <f>M4*D4</f>
        <v>40696.799999999996</v>
      </c>
    </row>
    <row r="5" spans="1:14" x14ac:dyDescent="0.2">
      <c r="A5" s="31">
        <v>2</v>
      </c>
      <c r="B5" s="33" t="s">
        <v>24</v>
      </c>
      <c r="C5" s="34" t="s">
        <v>19</v>
      </c>
      <c r="D5" s="37">
        <v>30</v>
      </c>
      <c r="E5" s="35">
        <v>1395.7</v>
      </c>
      <c r="F5" s="21">
        <v>1304.3900000000001</v>
      </c>
      <c r="G5" s="21">
        <v>1369.61</v>
      </c>
      <c r="H5" s="20">
        <f t="shared" ref="H5:H8" si="1">AVERAGE(E5:G5)</f>
        <v>1356.5666666666666</v>
      </c>
      <c r="I5" s="21">
        <f t="shared" ref="I5:I8" si="2">SQRT(((SUM((POWER(G5-H5,2)),(POWER(F5-H5,2)),(POWER(E5-H5,2)))/(COLUMNS(E5:G5)-1))))</f>
        <v>47.031642894261395</v>
      </c>
      <c r="J5" s="21">
        <f t="shared" ref="J5:J8" si="3">I5/H5*100</f>
        <v>3.4669614144232792</v>
      </c>
      <c r="K5" s="27">
        <f t="shared" ref="K5:K8" si="4">((D5/3)*(SUM(E5:G5)))</f>
        <v>40697</v>
      </c>
      <c r="L5" s="28">
        <f t="shared" ref="L5:L8" si="5">K5/D5</f>
        <v>1356.5666666666666</v>
      </c>
      <c r="M5" s="27">
        <f t="shared" si="0"/>
        <v>1356.56</v>
      </c>
      <c r="N5" s="27">
        <f t="shared" ref="N5:N20" si="6">M5*D5</f>
        <v>40696.799999999996</v>
      </c>
    </row>
    <row r="6" spans="1:14" ht="24" x14ac:dyDescent="0.2">
      <c r="A6" s="31">
        <v>3</v>
      </c>
      <c r="B6" s="33" t="s">
        <v>25</v>
      </c>
      <c r="C6" s="34" t="s">
        <v>19</v>
      </c>
      <c r="D6" s="37">
        <v>150</v>
      </c>
      <c r="E6" s="35">
        <v>924.65</v>
      </c>
      <c r="F6" s="21">
        <v>864.16</v>
      </c>
      <c r="G6" s="21">
        <v>907.37</v>
      </c>
      <c r="H6" s="20">
        <f t="shared" si="1"/>
        <v>898.72666666666657</v>
      </c>
      <c r="I6" s="21">
        <f t="shared" si="2"/>
        <v>31.157510063118554</v>
      </c>
      <c r="J6" s="21">
        <f t="shared" si="3"/>
        <v>3.4668505140367358</v>
      </c>
      <c r="K6" s="27">
        <f t="shared" si="4"/>
        <v>134809</v>
      </c>
      <c r="L6" s="28">
        <f t="shared" si="5"/>
        <v>898.72666666666669</v>
      </c>
      <c r="M6" s="27">
        <f t="shared" si="0"/>
        <v>898.72</v>
      </c>
      <c r="N6" s="27">
        <f t="shared" si="6"/>
        <v>134808</v>
      </c>
    </row>
    <row r="7" spans="1:14" x14ac:dyDescent="0.2">
      <c r="A7" s="31">
        <v>4</v>
      </c>
      <c r="B7" s="33" t="s">
        <v>26</v>
      </c>
      <c r="C7" s="34" t="s">
        <v>19</v>
      </c>
      <c r="D7" s="37">
        <v>30</v>
      </c>
      <c r="E7" s="35">
        <v>844.17</v>
      </c>
      <c r="F7" s="21">
        <v>788.94</v>
      </c>
      <c r="G7" s="21">
        <v>828.39</v>
      </c>
      <c r="H7" s="20">
        <f t="shared" si="1"/>
        <v>820.5</v>
      </c>
      <c r="I7" s="21">
        <f t="shared" si="2"/>
        <v>28.447799563410825</v>
      </c>
      <c r="J7" s="21">
        <f t="shared" si="3"/>
        <v>3.4671297456929704</v>
      </c>
      <c r="K7" s="27">
        <f t="shared" si="4"/>
        <v>24615</v>
      </c>
      <c r="L7" s="28">
        <f t="shared" si="5"/>
        <v>820.5</v>
      </c>
      <c r="M7" s="27">
        <f t="shared" si="0"/>
        <v>820.5</v>
      </c>
      <c r="N7" s="27">
        <f t="shared" si="6"/>
        <v>24615</v>
      </c>
    </row>
    <row r="8" spans="1:14" x14ac:dyDescent="0.2">
      <c r="A8" s="31">
        <v>5</v>
      </c>
      <c r="B8" s="33" t="s">
        <v>27</v>
      </c>
      <c r="C8" s="34" t="s">
        <v>19</v>
      </c>
      <c r="D8" s="37">
        <v>24</v>
      </c>
      <c r="E8" s="35">
        <v>1398.96</v>
      </c>
      <c r="F8" s="21">
        <v>1307.44</v>
      </c>
      <c r="G8" s="21">
        <v>1372.81</v>
      </c>
      <c r="H8" s="20">
        <f t="shared" si="1"/>
        <v>1359.7366666666667</v>
      </c>
      <c r="I8" s="21">
        <f t="shared" si="2"/>
        <v>47.139809432509708</v>
      </c>
      <c r="J8" s="21">
        <f t="shared" si="3"/>
        <v>3.4668337324513598</v>
      </c>
      <c r="K8" s="27">
        <f t="shared" si="4"/>
        <v>32633.68</v>
      </c>
      <c r="L8" s="28">
        <f t="shared" si="5"/>
        <v>1359.7366666666667</v>
      </c>
      <c r="M8" s="27">
        <f t="shared" si="0"/>
        <v>1359.73</v>
      </c>
      <c r="N8" s="27">
        <f t="shared" si="6"/>
        <v>32633.52</v>
      </c>
    </row>
    <row r="9" spans="1:14" x14ac:dyDescent="0.2">
      <c r="A9" s="31">
        <v>6</v>
      </c>
      <c r="B9" s="33" t="s">
        <v>28</v>
      </c>
      <c r="C9" s="34" t="s">
        <v>19</v>
      </c>
      <c r="D9" s="37">
        <v>24</v>
      </c>
      <c r="E9" s="35">
        <v>1526.24</v>
      </c>
      <c r="F9" s="26">
        <v>1426.39</v>
      </c>
      <c r="G9" s="26">
        <v>1497.71</v>
      </c>
      <c r="H9" s="20">
        <f>AVERAGE(E9:G9)</f>
        <v>1483.4466666666667</v>
      </c>
      <c r="I9" s="21">
        <f>SQRT(((SUM((POWER(G9-H9,2)),(POWER(F9-H9,2)),(POWER(E9-H9,2)))/(COLUMNS(E9:G9)-1))))</f>
        <v>51.430415449744608</v>
      </c>
      <c r="J9" s="21">
        <f>I9/H9*100</f>
        <v>3.4669541282066945</v>
      </c>
      <c r="K9" s="27">
        <f>((D9/3)*(SUM(E9:G9)))</f>
        <v>35602.720000000001</v>
      </c>
      <c r="L9" s="28">
        <f>K9/D9</f>
        <v>1483.4466666666667</v>
      </c>
      <c r="M9" s="27">
        <f t="shared" ref="M9:M13" si="7">ROUNDDOWN(L9,2)</f>
        <v>1483.44</v>
      </c>
      <c r="N9" s="27">
        <f t="shared" si="6"/>
        <v>35602.559999999998</v>
      </c>
    </row>
    <row r="10" spans="1:14" ht="24" x14ac:dyDescent="0.2">
      <c r="A10" s="31">
        <v>7</v>
      </c>
      <c r="B10" s="33" t="s">
        <v>29</v>
      </c>
      <c r="C10" s="34" t="s">
        <v>19</v>
      </c>
      <c r="D10" s="37">
        <v>24</v>
      </c>
      <c r="E10" s="35">
        <v>613.54</v>
      </c>
      <c r="F10" s="21">
        <v>573.4</v>
      </c>
      <c r="G10" s="21">
        <v>602.07000000000005</v>
      </c>
      <c r="H10" s="20">
        <f t="shared" ref="H10:H13" si="8">AVERAGE(E10:G10)</f>
        <v>596.3366666666667</v>
      </c>
      <c r="I10" s="21">
        <f t="shared" ref="I10:I13" si="9">SQRT(((SUM((POWER(G10-H10,2)),(POWER(F10-H10,2)),(POWER(E10-H10,2)))/(COLUMNS(E10:G10)-1))))</f>
        <v>20.675063079307243</v>
      </c>
      <c r="J10" s="21">
        <f t="shared" ref="J10:J13" si="10">I10/H10*100</f>
        <v>3.4670118801975245</v>
      </c>
      <c r="K10" s="27">
        <f t="shared" ref="K10:K13" si="11">((D10/3)*(SUM(E10:G10)))</f>
        <v>14312.080000000002</v>
      </c>
      <c r="L10" s="28">
        <f t="shared" ref="L10:L13" si="12">K10/D10</f>
        <v>596.3366666666667</v>
      </c>
      <c r="M10" s="27">
        <f t="shared" si="7"/>
        <v>596.33000000000004</v>
      </c>
      <c r="N10" s="27">
        <f t="shared" si="6"/>
        <v>14311.920000000002</v>
      </c>
    </row>
    <row r="11" spans="1:14" ht="24" x14ac:dyDescent="0.2">
      <c r="A11" s="31">
        <v>8</v>
      </c>
      <c r="B11" s="33" t="s">
        <v>30</v>
      </c>
      <c r="C11" s="34" t="s">
        <v>19</v>
      </c>
      <c r="D11" s="37">
        <v>6</v>
      </c>
      <c r="E11" s="35">
        <v>1514.26</v>
      </c>
      <c r="F11" s="21">
        <v>1415.2</v>
      </c>
      <c r="G11" s="21">
        <v>1485.96</v>
      </c>
      <c r="H11" s="20">
        <f t="shared" si="8"/>
        <v>1471.8066666666666</v>
      </c>
      <c r="I11" s="21">
        <f t="shared" si="9"/>
        <v>51.024097574904062</v>
      </c>
      <c r="J11" s="21">
        <f t="shared" si="10"/>
        <v>3.4667663036520238</v>
      </c>
      <c r="K11" s="27">
        <f t="shared" si="11"/>
        <v>8830.84</v>
      </c>
      <c r="L11" s="28">
        <f t="shared" si="12"/>
        <v>1471.8066666666666</v>
      </c>
      <c r="M11" s="27">
        <f t="shared" si="7"/>
        <v>1471.8</v>
      </c>
      <c r="N11" s="27">
        <f t="shared" si="6"/>
        <v>8830.7999999999993</v>
      </c>
    </row>
    <row r="12" spans="1:14" x14ac:dyDescent="0.2">
      <c r="A12" s="31">
        <v>9</v>
      </c>
      <c r="B12" s="33" t="s">
        <v>31</v>
      </c>
      <c r="C12" s="34" t="s">
        <v>19</v>
      </c>
      <c r="D12" s="37">
        <v>24</v>
      </c>
      <c r="E12" s="35">
        <v>214.31</v>
      </c>
      <c r="F12" s="21">
        <v>200.29</v>
      </c>
      <c r="G12" s="21">
        <v>210.3</v>
      </c>
      <c r="H12" s="20">
        <f t="shared" si="8"/>
        <v>208.30000000000004</v>
      </c>
      <c r="I12" s="21">
        <f t="shared" si="9"/>
        <v>7.2208102038483259</v>
      </c>
      <c r="J12" s="21">
        <f t="shared" si="10"/>
        <v>3.4665435448143662</v>
      </c>
      <c r="K12" s="27">
        <f t="shared" si="11"/>
        <v>4999.2000000000007</v>
      </c>
      <c r="L12" s="28">
        <f t="shared" si="12"/>
        <v>208.30000000000004</v>
      </c>
      <c r="M12" s="27">
        <f t="shared" si="7"/>
        <v>208.3</v>
      </c>
      <c r="N12" s="27">
        <f t="shared" si="6"/>
        <v>4999.2000000000007</v>
      </c>
    </row>
    <row r="13" spans="1:14" x14ac:dyDescent="0.2">
      <c r="A13" s="31">
        <v>10</v>
      </c>
      <c r="B13" s="33" t="s">
        <v>32</v>
      </c>
      <c r="C13" s="34" t="s">
        <v>19</v>
      </c>
      <c r="D13" s="37">
        <v>18</v>
      </c>
      <c r="E13" s="35">
        <v>844.17</v>
      </c>
      <c r="F13" s="21">
        <v>788.94</v>
      </c>
      <c r="G13" s="21">
        <v>828.39</v>
      </c>
      <c r="H13" s="20">
        <f t="shared" si="8"/>
        <v>820.5</v>
      </c>
      <c r="I13" s="21">
        <f t="shared" si="9"/>
        <v>28.447799563410825</v>
      </c>
      <c r="J13" s="21">
        <f t="shared" si="10"/>
        <v>3.4671297456929704</v>
      </c>
      <c r="K13" s="27">
        <f t="shared" si="11"/>
        <v>14769</v>
      </c>
      <c r="L13" s="28">
        <f t="shared" si="12"/>
        <v>820.5</v>
      </c>
      <c r="M13" s="27">
        <f t="shared" si="7"/>
        <v>820.5</v>
      </c>
      <c r="N13" s="27">
        <f t="shared" si="6"/>
        <v>14769</v>
      </c>
    </row>
    <row r="14" spans="1:14" ht="24" x14ac:dyDescent="0.2">
      <c r="A14" s="31">
        <v>11</v>
      </c>
      <c r="B14" s="33" t="s">
        <v>33</v>
      </c>
      <c r="C14" s="34" t="s">
        <v>19</v>
      </c>
      <c r="D14" s="37">
        <v>6</v>
      </c>
      <c r="E14" s="35">
        <v>6485.66</v>
      </c>
      <c r="F14" s="26">
        <v>6061.36</v>
      </c>
      <c r="G14" s="26">
        <v>6364.43</v>
      </c>
      <c r="H14" s="20">
        <f>AVERAGE(E14:G14)</f>
        <v>6303.8166666666666</v>
      </c>
      <c r="I14" s="21">
        <f>SQRT(((SUM((POWER(G14-H14,2)),(POWER(F14-H14,2)),(POWER(E14-H14,2)))/(COLUMNS(E14:G14)-1))))</f>
        <v>218.5477170627353</v>
      </c>
      <c r="J14" s="21">
        <f>I14/H14*100</f>
        <v>3.4669110575244408</v>
      </c>
      <c r="K14" s="27">
        <f>((D14/3)*(SUM(E14:G14)))</f>
        <v>37822.9</v>
      </c>
      <c r="L14" s="28">
        <f>K14/D14</f>
        <v>6303.8166666666666</v>
      </c>
      <c r="M14" s="27">
        <f t="shared" ref="M14:M18" si="13">ROUNDDOWN(L14,2)</f>
        <v>6303.81</v>
      </c>
      <c r="N14" s="27">
        <f t="shared" si="6"/>
        <v>37822.86</v>
      </c>
    </row>
    <row r="15" spans="1:14" x14ac:dyDescent="0.2">
      <c r="A15" s="31">
        <v>12</v>
      </c>
      <c r="B15" s="33" t="s">
        <v>34</v>
      </c>
      <c r="C15" s="34" t="s">
        <v>19</v>
      </c>
      <c r="D15" s="37">
        <v>6</v>
      </c>
      <c r="E15" s="35">
        <v>546.09</v>
      </c>
      <c r="F15" s="21">
        <v>510.36</v>
      </c>
      <c r="G15" s="21">
        <v>535.88</v>
      </c>
      <c r="H15" s="20">
        <f t="shared" ref="H15:H18" si="14">AVERAGE(E15:G15)</f>
        <v>530.77666666666664</v>
      </c>
      <c r="I15" s="21">
        <f t="shared" ref="I15:I18" si="15">SQRT(((SUM((POWER(G15-H15,2)),(POWER(F15-H15,2)),(POWER(E15-H15,2)))/(COLUMNS(E15:G15)-1))))</f>
        <v>18.403565777678345</v>
      </c>
      <c r="J15" s="21">
        <f t="shared" ref="J15:J18" si="16">I15/H15*100</f>
        <v>3.4672899042933962</v>
      </c>
      <c r="K15" s="27">
        <f t="shared" ref="K15:K18" si="17">((D15/3)*(SUM(E15:G15)))</f>
        <v>3184.66</v>
      </c>
      <c r="L15" s="28">
        <f t="shared" ref="L15:L18" si="18">K15/D15</f>
        <v>530.77666666666664</v>
      </c>
      <c r="M15" s="27">
        <f t="shared" si="13"/>
        <v>530.77</v>
      </c>
      <c r="N15" s="27">
        <f t="shared" si="6"/>
        <v>3184.62</v>
      </c>
    </row>
    <row r="16" spans="1:14" x14ac:dyDescent="0.2">
      <c r="A16" s="31">
        <v>13</v>
      </c>
      <c r="B16" s="33" t="s">
        <v>35</v>
      </c>
      <c r="C16" s="34" t="s">
        <v>19</v>
      </c>
      <c r="D16" s="37">
        <v>6</v>
      </c>
      <c r="E16" s="35">
        <v>546.09</v>
      </c>
      <c r="F16" s="21">
        <v>510.36</v>
      </c>
      <c r="G16" s="21">
        <v>535.88</v>
      </c>
      <c r="H16" s="20">
        <f t="shared" si="14"/>
        <v>530.77666666666664</v>
      </c>
      <c r="I16" s="21">
        <f t="shared" si="15"/>
        <v>18.403565777678345</v>
      </c>
      <c r="J16" s="21">
        <f t="shared" si="16"/>
        <v>3.4672899042933962</v>
      </c>
      <c r="K16" s="27">
        <f t="shared" si="17"/>
        <v>3184.66</v>
      </c>
      <c r="L16" s="28">
        <f t="shared" si="18"/>
        <v>530.77666666666664</v>
      </c>
      <c r="M16" s="27">
        <f t="shared" si="13"/>
        <v>530.77</v>
      </c>
      <c r="N16" s="27">
        <f t="shared" si="6"/>
        <v>3184.62</v>
      </c>
    </row>
    <row r="17" spans="1:15" ht="24" x14ac:dyDescent="0.2">
      <c r="A17" s="31">
        <v>14</v>
      </c>
      <c r="B17" s="33" t="s">
        <v>36</v>
      </c>
      <c r="C17" s="34" t="s">
        <v>19</v>
      </c>
      <c r="D17" s="37">
        <v>6</v>
      </c>
      <c r="E17" s="35">
        <v>500.4</v>
      </c>
      <c r="F17" s="21">
        <v>467.66</v>
      </c>
      <c r="G17" s="21">
        <v>491.04</v>
      </c>
      <c r="H17" s="20">
        <f t="shared" si="14"/>
        <v>486.36666666666662</v>
      </c>
      <c r="I17" s="21">
        <f t="shared" si="15"/>
        <v>16.862886269358892</v>
      </c>
      <c r="J17" s="21">
        <f t="shared" si="16"/>
        <v>3.4671138926788214</v>
      </c>
      <c r="K17" s="27">
        <f t="shared" si="17"/>
        <v>2918.2</v>
      </c>
      <c r="L17" s="28">
        <f t="shared" si="18"/>
        <v>486.36666666666662</v>
      </c>
      <c r="M17" s="27">
        <f t="shared" si="13"/>
        <v>486.36</v>
      </c>
      <c r="N17" s="27">
        <f t="shared" si="6"/>
        <v>2918.16</v>
      </c>
    </row>
    <row r="18" spans="1:15" x14ac:dyDescent="0.2">
      <c r="A18" s="31">
        <v>15</v>
      </c>
      <c r="B18" s="33" t="s">
        <v>37</v>
      </c>
      <c r="C18" s="34" t="s">
        <v>19</v>
      </c>
      <c r="D18" s="37">
        <v>6</v>
      </c>
      <c r="E18" s="35">
        <v>1042.1400000000001</v>
      </c>
      <c r="F18" s="21">
        <v>973.96</v>
      </c>
      <c r="G18" s="21">
        <v>1022.66</v>
      </c>
      <c r="H18" s="20">
        <f t="shared" si="14"/>
        <v>1012.9200000000001</v>
      </c>
      <c r="I18" s="21">
        <f t="shared" si="15"/>
        <v>35.118069423019271</v>
      </c>
      <c r="J18" s="21">
        <f t="shared" si="16"/>
        <v>3.467013132628368</v>
      </c>
      <c r="K18" s="27">
        <f t="shared" si="17"/>
        <v>6077.52</v>
      </c>
      <c r="L18" s="28">
        <f t="shared" si="18"/>
        <v>1012.9200000000001</v>
      </c>
      <c r="M18" s="27">
        <f t="shared" si="13"/>
        <v>1012.92</v>
      </c>
      <c r="N18" s="27">
        <f t="shared" si="6"/>
        <v>6077.5199999999995</v>
      </c>
    </row>
    <row r="19" spans="1:15" ht="24" x14ac:dyDescent="0.2">
      <c r="A19" s="31">
        <v>16</v>
      </c>
      <c r="B19" s="33" t="s">
        <v>38</v>
      </c>
      <c r="C19" s="34" t="s">
        <v>19</v>
      </c>
      <c r="D19" s="37">
        <v>6</v>
      </c>
      <c r="E19" s="35">
        <v>2106.04</v>
      </c>
      <c r="F19" s="21">
        <v>1968.26</v>
      </c>
      <c r="G19" s="21">
        <v>2066.67</v>
      </c>
      <c r="H19" s="20">
        <f t="shared" ref="H19:H20" si="19">AVERAGE(E19:G19)</f>
        <v>2046.99</v>
      </c>
      <c r="I19" s="21">
        <f t="shared" ref="I19:I20" si="20">SQRT(((SUM((POWER(G19-H19,2)),(POWER(F19-H19,2)),(POWER(E19-H19,2)))/(COLUMNS(E19:G19)-1))))</f>
        <v>70.966956395212549</v>
      </c>
      <c r="J19" s="21">
        <f t="shared" ref="J19:J20" si="21">I19/H19*100</f>
        <v>3.4668931648524199</v>
      </c>
      <c r="K19" s="27">
        <f t="shared" ref="K19:K20" si="22">((D19/3)*(SUM(E19:G19)))</f>
        <v>12281.94</v>
      </c>
      <c r="L19" s="28">
        <f t="shared" ref="L19:L20" si="23">K19/D19</f>
        <v>2046.99</v>
      </c>
      <c r="M19" s="27">
        <f t="shared" ref="M19:M20" si="24">ROUNDDOWN(L19,2)</f>
        <v>2046.99</v>
      </c>
      <c r="N19" s="27">
        <f t="shared" si="6"/>
        <v>12281.94</v>
      </c>
    </row>
    <row r="20" spans="1:15" ht="24" x14ac:dyDescent="0.2">
      <c r="A20" s="31">
        <v>17</v>
      </c>
      <c r="B20" s="33" t="s">
        <v>39</v>
      </c>
      <c r="C20" s="34" t="s">
        <v>19</v>
      </c>
      <c r="D20" s="37">
        <v>6</v>
      </c>
      <c r="E20" s="35">
        <v>1343.48</v>
      </c>
      <c r="F20" s="21">
        <v>1255.5899999999999</v>
      </c>
      <c r="G20" s="21">
        <v>1318.37</v>
      </c>
      <c r="H20" s="20">
        <f t="shared" si="19"/>
        <v>1305.8133333333333</v>
      </c>
      <c r="I20" s="21">
        <f t="shared" si="20"/>
        <v>45.2704697715115</v>
      </c>
      <c r="J20" s="21">
        <f t="shared" si="21"/>
        <v>3.4668408275438685</v>
      </c>
      <c r="K20" s="27">
        <f t="shared" si="22"/>
        <v>7834.8799999999992</v>
      </c>
      <c r="L20" s="28">
        <f t="shared" si="23"/>
        <v>1305.8133333333333</v>
      </c>
      <c r="M20" s="27">
        <f t="shared" si="24"/>
        <v>1305.81</v>
      </c>
      <c r="N20" s="27">
        <f t="shared" si="6"/>
        <v>7834.86</v>
      </c>
    </row>
    <row r="21" spans="1:15" s="1" customFormat="1" ht="20.25" customHeight="1" x14ac:dyDescent="0.25">
      <c r="A21" s="16"/>
      <c r="B21" s="32" t="s">
        <v>13</v>
      </c>
      <c r="C21" s="25"/>
      <c r="D21" s="36"/>
      <c r="E21" s="29"/>
      <c r="F21" s="29"/>
      <c r="G21" s="29"/>
      <c r="H21" s="29"/>
      <c r="I21" s="29"/>
      <c r="J21" s="29"/>
      <c r="K21" s="29"/>
      <c r="L21" s="29"/>
      <c r="M21" s="29"/>
      <c r="N21" s="30">
        <f>SUM(N4:N20)</f>
        <v>425268.17999999993</v>
      </c>
      <c r="O21" s="11"/>
    </row>
    <row r="22" spans="1:15" s="3" customFormat="1" ht="30.75" customHeight="1" x14ac:dyDescent="0.25">
      <c r="A22" s="49" t="s">
        <v>14</v>
      </c>
      <c r="B22" s="49"/>
      <c r="C22" s="49"/>
      <c r="D22" s="49"/>
      <c r="E22" s="49"/>
      <c r="F22" s="49"/>
      <c r="G22" s="49"/>
      <c r="H22" s="49"/>
      <c r="I22" s="17"/>
      <c r="J22" s="45">
        <f>N21</f>
        <v>425268.17999999993</v>
      </c>
      <c r="K22" s="46"/>
      <c r="L22" s="12"/>
      <c r="M22" s="12"/>
      <c r="N22" s="12"/>
    </row>
    <row r="23" spans="1:15" ht="75" customHeight="1" x14ac:dyDescent="0.25">
      <c r="A23" s="38" t="s">
        <v>5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5" ht="15.75" customHeight="1" x14ac:dyDescent="0.25">
      <c r="A24" s="39" t="s">
        <v>6</v>
      </c>
      <c r="B24" s="39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5" s="4" customFormat="1" ht="15.6" customHeight="1" x14ac:dyDescent="0.25">
      <c r="A25" s="40" t="s">
        <v>40</v>
      </c>
      <c r="B25" s="40"/>
      <c r="C25" s="40"/>
      <c r="D25" s="6"/>
      <c r="E25" s="7"/>
      <c r="F25" s="8"/>
      <c r="G25" s="9"/>
      <c r="H25" s="41" t="s">
        <v>41</v>
      </c>
      <c r="I25" s="41"/>
      <c r="J25" s="41"/>
      <c r="K25" s="18"/>
      <c r="L25" s="18"/>
      <c r="M25" s="18"/>
      <c r="N25" s="18"/>
    </row>
    <row r="26" spans="1:15" s="4" customFormat="1" ht="15.75" x14ac:dyDescent="0.25">
      <c r="A26" s="6"/>
      <c r="B26" s="24">
        <v>46227</v>
      </c>
      <c r="C26" s="6"/>
      <c r="D26" s="6"/>
      <c r="E26" s="7"/>
      <c r="F26" s="8"/>
      <c r="G26" s="9"/>
      <c r="H26" s="10"/>
    </row>
    <row r="27" spans="1:15" s="4" customFormat="1" ht="11.25" customHeight="1" x14ac:dyDescent="0.25">
      <c r="A27" s="6"/>
      <c r="B27" s="6"/>
      <c r="C27" s="6"/>
      <c r="D27" s="6"/>
      <c r="E27" s="7"/>
      <c r="F27" s="8"/>
      <c r="G27" s="9"/>
      <c r="H27" s="10"/>
    </row>
  </sheetData>
  <mergeCells count="14">
    <mergeCell ref="A23:N23"/>
    <mergeCell ref="A24:B24"/>
    <mergeCell ref="A25:C25"/>
    <mergeCell ref="H25:J25"/>
    <mergeCell ref="A1:N1"/>
    <mergeCell ref="A2:A3"/>
    <mergeCell ref="B2:B3"/>
    <mergeCell ref="J22:K22"/>
    <mergeCell ref="C2:C3"/>
    <mergeCell ref="E2:G2"/>
    <mergeCell ref="A22:H22"/>
    <mergeCell ref="D2:D3"/>
    <mergeCell ref="H2:J2"/>
    <mergeCell ref="K2:N2"/>
  </mergeCells>
  <pageMargins left="0.46" right="0.32" top="0.33" bottom="0.26" header="0.31496062992125984" footer="0.31496062992125984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Кудлай Вероника Егоровна</cp:lastModifiedBy>
  <cp:lastPrinted>2025-12-18T08:47:22Z</cp:lastPrinted>
  <dcterms:created xsi:type="dcterms:W3CDTF">2014-01-15T18:15:09Z</dcterms:created>
  <dcterms:modified xsi:type="dcterms:W3CDTF">2026-07-24T11:28:40Z</dcterms:modified>
</cp:coreProperties>
</file>