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harulidze_ng\Desktop\датер и касса\"/>
    </mc:Choice>
  </mc:AlternateContent>
  <bookViews>
    <workbookView xWindow="0" yWindow="0" windowWidth="28800" windowHeight="12435"/>
  </bookViews>
  <sheets>
    <sheet name="Расчет цены" sheetId="2" r:id="rId1"/>
  </sheets>
  <calcPr calcId="152511" refMode="R1C1"/>
</workbook>
</file>

<file path=xl/calcChain.xml><?xml version="1.0" encoding="utf-8"?>
<calcChain xmlns="http://schemas.openxmlformats.org/spreadsheetml/2006/main">
  <c r="E9" i="2" l="1"/>
  <c r="I8" i="2"/>
  <c r="J8" i="2" s="1"/>
  <c r="K8" i="2" s="1"/>
  <c r="L8" i="2"/>
  <c r="M8" i="2" s="1"/>
  <c r="N8" i="2" s="1"/>
  <c r="O8" i="2" s="1"/>
  <c r="I7" i="2" l="1"/>
  <c r="J7" i="2" s="1"/>
  <c r="K7" i="2" s="1"/>
  <c r="L7" i="2"/>
  <c r="M7" i="2" s="1"/>
  <c r="N7" i="2" s="1"/>
  <c r="O7" i="2" s="1"/>
</calcChain>
</file>

<file path=xl/sharedStrings.xml><?xml version="1.0" encoding="utf-8"?>
<sst xmlns="http://schemas.openxmlformats.org/spreadsheetml/2006/main" count="38" uniqueCount="36">
  <si>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</si>
  <si>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</si>
  <si>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</si>
  <si>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</si>
  <si>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</si>
  <si>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</si>
  <si>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</si>
  <si>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</si>
  <si>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</si>
  <si>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Источник информации о цене (руб./ед.изм.)</t>
  </si>
  <si>
    <t>Н(М)ЦК, контракта с учетом округления цены за единицу (руб.)</t>
  </si>
  <si>
    <t>Работник контрактной службы: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</si>
  <si>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</si>
  <si>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</si>
  <si>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 </t>
  </si>
  <si>
    <t>Характеристики объекта закупки</t>
  </si>
  <si>
    <t>Используемый метод определения НМЦК:</t>
  </si>
  <si>
    <t>Н(М)ЦК определяемая методом сопоставимых рыночных цен (анализа рынка)*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</si>
  <si>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</si>
  <si>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</si>
  <si>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ФИО: Сихарулидзе Н.Г.</t>
  </si>
  <si>
    <t>Должность: вед.специалист по закупкам</t>
  </si>
  <si>
    <t>Наименование товара</t>
  </si>
  <si>
    <t>шт</t>
  </si>
  <si>
    <t xml:space="preserve">Обоснование начальной (максимальной) цены государственного контракта </t>
  </si>
  <si>
    <t xml:space="preserve">иной метод </t>
  </si>
  <si>
    <t>В соответствии с Приложением № 1 к Контракту</t>
  </si>
  <si>
    <t>ОКПД2</t>
  </si>
  <si>
    <t xml:space="preserve"> 32.99.16.120 </t>
  </si>
  <si>
    <t>Касса букв, цифр и символов OfficeSpace, 336 символов (BSt_40487) или эквивалент</t>
  </si>
  <si>
    <t>Датер автоматический мини Attache 3 мм месяц цифрами 7810 или эквивалент</t>
  </si>
  <si>
    <t>Коммерческое предложение №1 вх 5076</t>
  </si>
  <si>
    <t>Коммерческое предложение №2 вх 5079</t>
  </si>
  <si>
    <t>Коммерческое предложение №3 вх 5077</t>
  </si>
  <si>
    <t>32.99.16.120</t>
  </si>
  <si>
    <t>В соответствии с бюджетными ассигнованиями, выделенными Заказчику на 2026 год и в соответствии со ст. 72 Бюджетного кодекса Российской Федерации начальная (максимальная) цена контракта ОПРЕДЕЛЕНА ИНЫМ МЕТОДОМ И СОСТАВЛЯЕТ 4 529,70 (четыре тысячи пятьсот двадцать девять) рублей 70 копеек. 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</si>
</sst>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Fill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top" wrapText="1"/>
    </xf>
    <xf numFmtId="2" fontId="7" fillId="0" borderId="0" xfId="0" applyNumberFormat="1" applyFont="1" applyAlignment="1">
      <alignment vertical="center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Alignment="1">
      <alignment horizontal="left" vertical="distributed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distributed" wrapText="1"/>
    </xf>
    <xf numFmtId="0" fontId="13" fillId="0" borderId="0" xfId="0" applyFont="1"/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2" fontId="16" fillId="0" borderId="3" xfId="0" applyNumberFormat="1" applyFont="1" applyBorder="1" applyAlignment="1" applyProtection="1">
      <alignment horizontal="center" vertical="center" wrapText="1"/>
      <protection locked="0"/>
    </xf>
    <xf numFmtId="165" fontId="16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2" fontId="16" fillId="0" borderId="3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4" fontId="15" fillId="2" borderId="8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6" fillId="0" borderId="8" xfId="1" applyNumberFormat="1" applyFont="1" applyFill="1" applyBorder="1" applyAlignment="1">
      <alignment horizontal="center" vertical="center" wrapText="1"/>
    </xf>
    <xf numFmtId="2" fontId="16" fillId="0" borderId="8" xfId="0" applyNumberFormat="1" applyFont="1" applyBorder="1" applyAlignment="1" applyProtection="1">
      <alignment horizontal="center" vertical="center" wrapText="1"/>
      <protection locked="0"/>
    </xf>
    <xf numFmtId="165" fontId="16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2" fillId="0" borderId="0" xfId="0" applyFont="1" applyAlignment="1" applyProtection="1">
      <alignment horizontal="left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vertical="top" wrapText="1"/>
    </xf>
    <xf numFmtId="4" fontId="3" fillId="0" borderId="0" xfId="0" applyNumberFormat="1" applyFont="1"/>
    <xf numFmtId="4" fontId="19" fillId="0" borderId="0" xfId="0" applyNumberFormat="1" applyFont="1" applyBorder="1" applyAlignment="1">
      <alignment horizontal="center" wrapText="1"/>
    </xf>
    <xf numFmtId="4" fontId="4" fillId="0" borderId="0" xfId="0" applyNumberFormat="1" applyFont="1" applyAlignment="1"/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left" vertical="distributed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distributed" wrapText="1"/>
    </xf>
    <xf numFmtId="0" fontId="9" fillId="0" borderId="0" xfId="0" applyFont="1" applyAlignment="1">
      <alignment vertical="distributed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165" fontId="19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1228725</xdr:rowOff>
    </xdr:from>
    <xdr:to>
      <xdr:col>11</xdr:col>
      <xdr:colOff>19050</xdr:colOff>
      <xdr:row>5</xdr:row>
      <xdr:rowOff>1581150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174108</xdr:colOff>
      <xdr:row>5</xdr:row>
      <xdr:rowOff>1661780</xdr:rowOff>
    </xdr:from>
    <xdr:to>
      <xdr:col>11</xdr:col>
      <xdr:colOff>1660008</xdr:colOff>
      <xdr:row>5</xdr:row>
      <xdr:rowOff>2128505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9079" y="4054106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208000</xdr:colOff>
      <xdr:row>5</xdr:row>
      <xdr:rowOff>1529538</xdr:rowOff>
    </xdr:from>
    <xdr:to>
      <xdr:col>11</xdr:col>
      <xdr:colOff>360400</xdr:colOff>
      <xdr:row>5</xdr:row>
      <xdr:rowOff>1758138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2971" y="3921864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zoomScale="86" zoomScaleNormal="86" zoomScaleSheetLayoutView="71" zoomScalePageLayoutView="73" workbookViewId="0">
      <selection activeCell="K16" sqref="K16"/>
    </sheetView>
  </sheetViews>
  <sheetFormatPr defaultRowHeight="15" x14ac:dyDescent="0.25"/>
  <cols>
    <col min="1" max="1" width="4.28515625" style="12" customWidth="1"/>
    <col min="2" max="2" width="34.140625" style="28" customWidth="1"/>
    <col min="3" max="3" width="7.42578125" style="1" customWidth="1"/>
    <col min="4" max="4" width="6.42578125" style="12" customWidth="1"/>
    <col min="5" max="5" width="15.28515625" style="1" customWidth="1"/>
    <col min="6" max="6" width="15.140625" style="25" customWidth="1"/>
    <col min="7" max="7" width="14.85546875" style="28" customWidth="1"/>
    <col min="8" max="8" width="9.140625" style="1"/>
    <col min="9" max="9" width="18.140625" style="1" customWidth="1"/>
    <col min="10" max="11" width="15.42578125" style="1" customWidth="1"/>
    <col min="12" max="12" width="27.140625" style="1" customWidth="1"/>
    <col min="13" max="13" width="12" style="1" customWidth="1"/>
    <col min="14" max="14" width="14.5703125" style="1" customWidth="1"/>
    <col min="15" max="15" width="22.28515625" style="1" customWidth="1"/>
    <col min="16" max="16" width="13.42578125" style="1" customWidth="1"/>
    <col min="17" max="17" width="11.7109375" style="1" customWidth="1"/>
    <col min="18" max="18" width="11.7109375" style="1" bestFit="1" customWidth="1"/>
    <col min="19" max="16384" width="9.140625" style="1"/>
  </cols>
  <sheetData>
    <row r="1" spans="1:19" ht="28.5" customHeight="1" x14ac:dyDescent="0.3">
      <c r="C1" s="3"/>
      <c r="E1" s="3"/>
      <c r="H1" s="3"/>
      <c r="I1" s="3"/>
      <c r="J1" s="3"/>
      <c r="K1" s="3"/>
      <c r="L1" s="68"/>
      <c r="M1" s="69"/>
      <c r="N1" s="69"/>
      <c r="O1" s="69"/>
      <c r="P1" s="10"/>
      <c r="Q1" s="10"/>
    </row>
    <row r="2" spans="1:19" s="3" customFormat="1" ht="19.5" customHeight="1" x14ac:dyDescent="0.3">
      <c r="A2" s="79" t="s">
        <v>24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16"/>
      <c r="Q2" s="16"/>
    </row>
    <row r="3" spans="1:19" s="3" customFormat="1" ht="25.5" customHeight="1" x14ac:dyDescent="0.3">
      <c r="A3" s="23"/>
      <c r="B3" s="44" t="s">
        <v>15</v>
      </c>
      <c r="C3" s="75" t="s">
        <v>26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17"/>
      <c r="Q3" s="17"/>
    </row>
    <row r="4" spans="1:19" s="3" customFormat="1" ht="27.75" customHeight="1" x14ac:dyDescent="0.3">
      <c r="A4" s="24"/>
      <c r="B4" s="45" t="s">
        <v>16</v>
      </c>
      <c r="C4" s="78" t="s">
        <v>25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18"/>
      <c r="Q4" s="18"/>
    </row>
    <row r="5" spans="1:19" ht="46.5" customHeight="1" x14ac:dyDescent="0.2">
      <c r="A5" s="72" t="s">
        <v>0</v>
      </c>
      <c r="B5" s="73" t="s">
        <v>22</v>
      </c>
      <c r="C5" s="61" t="s">
        <v>1</v>
      </c>
      <c r="D5" s="61" t="s">
        <v>2</v>
      </c>
      <c r="E5" s="63" t="s">
        <v>9</v>
      </c>
      <c r="F5" s="64"/>
      <c r="G5" s="65"/>
      <c r="H5" s="48"/>
      <c r="I5" s="74" t="s">
        <v>12</v>
      </c>
      <c r="J5" s="74"/>
      <c r="K5" s="74"/>
      <c r="L5" s="66" t="s">
        <v>17</v>
      </c>
      <c r="M5" s="66"/>
      <c r="N5" s="66"/>
      <c r="O5" s="66"/>
      <c r="P5" s="19"/>
      <c r="Q5" s="19"/>
    </row>
    <row r="6" spans="1:19" ht="172.5" customHeight="1" x14ac:dyDescent="0.2">
      <c r="A6" s="72"/>
      <c r="B6" s="61"/>
      <c r="C6" s="62"/>
      <c r="D6" s="62"/>
      <c r="E6" s="5" t="s">
        <v>31</v>
      </c>
      <c r="F6" s="5" t="s">
        <v>32</v>
      </c>
      <c r="G6" s="5" t="s">
        <v>33</v>
      </c>
      <c r="H6" s="5" t="s">
        <v>5</v>
      </c>
      <c r="I6" s="5" t="s">
        <v>4</v>
      </c>
      <c r="J6" s="5" t="s">
        <v>3</v>
      </c>
      <c r="K6" s="49" t="s">
        <v>18</v>
      </c>
      <c r="L6" s="50" t="s">
        <v>19</v>
      </c>
      <c r="M6" s="5" t="s">
        <v>7</v>
      </c>
      <c r="N6" s="5" t="s">
        <v>8</v>
      </c>
      <c r="O6" s="5" t="s">
        <v>10</v>
      </c>
      <c r="P6" s="82" t="s">
        <v>27</v>
      </c>
      <c r="Q6" s="20"/>
    </row>
    <row r="7" spans="1:19" ht="46.5" customHeight="1" x14ac:dyDescent="0.2">
      <c r="A7" s="56">
        <v>1</v>
      </c>
      <c r="B7" s="52" t="s">
        <v>30</v>
      </c>
      <c r="C7" s="51" t="s">
        <v>23</v>
      </c>
      <c r="D7" s="58">
        <v>2</v>
      </c>
      <c r="E7" s="57">
        <v>996.66</v>
      </c>
      <c r="F7" s="57">
        <v>1012.48</v>
      </c>
      <c r="G7" s="57">
        <v>1020.39</v>
      </c>
      <c r="H7" s="21" t="s">
        <v>6</v>
      </c>
      <c r="I7" s="22">
        <f t="shared" ref="I7" si="0">AVERAGE(E7:G7)</f>
        <v>1009.8433333333332</v>
      </c>
      <c r="J7" s="43">
        <f t="shared" ref="J7" si="1">SQRT(((SUM((POWER(G7-I7,2)),(POWER(F7-I7,2)),(POWER(E7-I7,2)))/(COLUMNS(E7:G7)-1))))</f>
        <v>12.082724582366913</v>
      </c>
      <c r="K7" s="43">
        <f t="shared" ref="K7" si="2">J7/I7*100</f>
        <v>1.1964949595184977</v>
      </c>
      <c r="L7" s="22">
        <f t="shared" ref="L7" si="3">((D7/3)*(SUM(E7:G7)))</f>
        <v>2019.6866666666665</v>
      </c>
      <c r="M7" s="22">
        <f t="shared" ref="M7" si="4">L7/D7</f>
        <v>1009.8433333333332</v>
      </c>
      <c r="N7" s="31">
        <f t="shared" ref="N7" si="5">ROUNDDOWN(M7,2)</f>
        <v>1009.84</v>
      </c>
      <c r="O7" s="31">
        <f t="shared" ref="O7" si="6">N7*D7</f>
        <v>2019.68</v>
      </c>
      <c r="P7" s="20" t="s">
        <v>28</v>
      </c>
      <c r="Q7" s="20"/>
    </row>
    <row r="8" spans="1:19" ht="46.5" customHeight="1" x14ac:dyDescent="0.2">
      <c r="A8" s="56">
        <v>2</v>
      </c>
      <c r="B8" s="52" t="s">
        <v>29</v>
      </c>
      <c r="C8" s="51" t="s">
        <v>23</v>
      </c>
      <c r="D8" s="58">
        <v>3</v>
      </c>
      <c r="E8" s="57">
        <v>845.46</v>
      </c>
      <c r="F8" s="57">
        <v>858.88</v>
      </c>
      <c r="G8" s="57">
        <v>865.59</v>
      </c>
      <c r="H8" s="21" t="s">
        <v>6</v>
      </c>
      <c r="I8" s="22">
        <f t="shared" ref="I8" si="7">AVERAGE(E8:G8)</f>
        <v>856.64333333333343</v>
      </c>
      <c r="J8" s="43">
        <f t="shared" ref="J8" si="8">SQRT(((SUM((POWER(G8-I8,2)),(POWER(F8-I8,2)),(POWER(E8-I8,2)))/(COLUMNS(E8:G8)-1))))</f>
        <v>10.249694304384555</v>
      </c>
      <c r="K8" s="43">
        <f t="shared" ref="K8" si="9">J8/I8*100</f>
        <v>1.196494959518495</v>
      </c>
      <c r="L8" s="22">
        <f t="shared" ref="L8" si="10">((D8/3)*(SUM(E8:G8)))</f>
        <v>2569.9300000000003</v>
      </c>
      <c r="M8" s="22">
        <f t="shared" ref="M8" si="11">L8/D8</f>
        <v>856.64333333333343</v>
      </c>
      <c r="N8" s="31">
        <f t="shared" ref="N8" si="12">ROUNDDOWN(M8,2)</f>
        <v>856.64</v>
      </c>
      <c r="O8" s="31">
        <f t="shared" ref="O8" si="13">N8*D8</f>
        <v>2569.92</v>
      </c>
      <c r="P8" s="20" t="s">
        <v>34</v>
      </c>
      <c r="Q8" s="20"/>
    </row>
    <row r="9" spans="1:19" ht="26.25" customHeight="1" x14ac:dyDescent="0.25">
      <c r="A9" s="32"/>
      <c r="B9" s="46"/>
      <c r="C9" s="33"/>
      <c r="D9" s="34"/>
      <c r="E9" s="35">
        <f>SUMPRODUCT(D7:D8*E7:E8)</f>
        <v>4529.7</v>
      </c>
      <c r="F9" s="36"/>
      <c r="G9" s="37"/>
      <c r="H9" s="38"/>
      <c r="I9" s="39"/>
      <c r="J9" s="40"/>
      <c r="K9" s="40"/>
      <c r="L9" s="39"/>
      <c r="M9" s="39"/>
      <c r="N9" s="41"/>
      <c r="O9" s="42"/>
      <c r="P9" s="54"/>
      <c r="Q9" s="54"/>
      <c r="R9" s="55"/>
      <c r="S9" s="53"/>
    </row>
    <row r="10" spans="1:19" s="2" customFormat="1" ht="57.75" customHeight="1" x14ac:dyDescent="0.25">
      <c r="A10" s="81" t="s">
        <v>35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6"/>
      <c r="Q10" s="6"/>
    </row>
    <row r="11" spans="1:19" s="2" customFormat="1" ht="31.5" customHeight="1" x14ac:dyDescent="0.25">
      <c r="A11" s="70" t="s">
        <v>14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11"/>
      <c r="Q11" s="11"/>
    </row>
    <row r="12" spans="1:19" s="2" customFormat="1" ht="21.75" customHeight="1" x14ac:dyDescent="0.25">
      <c r="A12" s="60" t="s">
        <v>13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9"/>
      <c r="Q12" s="9"/>
    </row>
    <row r="13" spans="1:19" s="2" customFormat="1" ht="10.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9"/>
      <c r="Q13" s="9"/>
    </row>
    <row r="14" spans="1:19" s="4" customFormat="1" ht="18.75" customHeight="1" x14ac:dyDescent="0.25">
      <c r="A14" s="14"/>
      <c r="B14" s="67"/>
      <c r="C14" s="67"/>
      <c r="D14" s="67"/>
      <c r="E14" s="67"/>
      <c r="F14" s="26"/>
      <c r="G14" s="29"/>
    </row>
    <row r="15" spans="1:19" s="3" customFormat="1" ht="19.5" customHeight="1" x14ac:dyDescent="0.3">
      <c r="A15" s="59" t="s">
        <v>11</v>
      </c>
      <c r="B15" s="59"/>
      <c r="C15" s="59"/>
      <c r="D15" s="59"/>
      <c r="E15" s="59"/>
      <c r="F15" s="27"/>
      <c r="G15" s="30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s="3" customFormat="1" ht="14.25" customHeight="1" x14ac:dyDescent="0.3">
      <c r="A16" s="15"/>
      <c r="B16" s="47" t="s">
        <v>21</v>
      </c>
      <c r="C16" s="8"/>
      <c r="D16" s="13"/>
      <c r="E16" s="8"/>
      <c r="F16" s="27"/>
      <c r="G16" s="30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s="3" customFormat="1" ht="14.25" customHeight="1" x14ac:dyDescent="0.3">
      <c r="A17" s="15"/>
      <c r="B17" s="47" t="s">
        <v>20</v>
      </c>
      <c r="C17" s="8"/>
      <c r="D17" s="13"/>
      <c r="E17" s="8"/>
      <c r="F17" s="27"/>
      <c r="G17" s="30"/>
      <c r="H17" s="7"/>
      <c r="I17" s="7"/>
      <c r="J17" s="7"/>
      <c r="K17" s="7"/>
      <c r="L17" s="7"/>
      <c r="M17" s="7"/>
      <c r="N17" s="7"/>
      <c r="O17" s="7"/>
      <c r="P17" s="7"/>
      <c r="Q17" s="7"/>
    </row>
    <row r="21" spans="1:17" ht="12.75" customHeight="1" x14ac:dyDescent="0.25"/>
    <row r="22" spans="1:17" x14ac:dyDescent="0.25">
      <c r="A22"/>
      <c r="B22"/>
      <c r="C22"/>
      <c r="D22"/>
      <c r="E22"/>
      <c r="F22"/>
    </row>
  </sheetData>
  <mergeCells count="17">
    <mergeCell ref="L1:O1"/>
    <mergeCell ref="A11:O11"/>
    <mergeCell ref="A5:A6"/>
    <mergeCell ref="B5:B6"/>
    <mergeCell ref="I5:K5"/>
    <mergeCell ref="C3:O3"/>
    <mergeCell ref="C4:O4"/>
    <mergeCell ref="A2:O2"/>
    <mergeCell ref="A10:O10"/>
    <mergeCell ref="A15:E15"/>
    <mergeCell ref="A13:O13"/>
    <mergeCell ref="D5:D6"/>
    <mergeCell ref="E5:G5"/>
    <mergeCell ref="C5:C6"/>
    <mergeCell ref="L5:O5"/>
    <mergeCell ref="B14:E14"/>
    <mergeCell ref="A12:O12"/>
  </mergeCells>
  <phoneticPr fontId="0" type="noConversion"/>
  <pageMargins left="0.51181102362204722" right="0.31496062992125984" top="0.74803149606299213" bottom="0.55118110236220474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Нина Сихарулидзе</cp:lastModifiedBy>
  <cp:lastPrinted>2026-06-15T11:53:50Z</cp:lastPrinted>
  <dcterms:created xsi:type="dcterms:W3CDTF">2014-01-15T18:15:09Z</dcterms:created>
  <dcterms:modified xsi:type="dcterms:W3CDTF">2026-06-15T11:54:48Z</dcterms:modified>
</cp:coreProperties>
</file>