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Лист1!$A$1:$Q$45</definedName>
  </definedNames>
  <calcPr calcId="1257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" i="1"/>
  <c r="Q7"/>
  <c r="Q8"/>
  <c r="Q9"/>
  <c r="Q10"/>
  <c r="Q13"/>
  <c r="Q14"/>
  <c r="Q15"/>
  <c r="Q16"/>
  <c r="Q17"/>
  <c r="Q18"/>
  <c r="Q19"/>
  <c r="Q20"/>
  <c r="Q21"/>
  <c r="Q22"/>
  <c r="Q23"/>
  <c r="Q25"/>
  <c r="Q26"/>
  <c r="Q27"/>
  <c r="Q30"/>
  <c r="Q32"/>
  <c r="Q33"/>
  <c r="Q34"/>
  <c r="Q5"/>
  <c r="I28"/>
  <c r="J28" s="1"/>
  <c r="O27"/>
  <c r="P27" s="1"/>
  <c r="L26"/>
  <c r="M25"/>
  <c r="L24"/>
  <c r="M23"/>
  <c r="I22"/>
  <c r="J22" s="1"/>
  <c r="I21"/>
  <c r="J21" s="1"/>
  <c r="O21"/>
  <c r="P21" s="1"/>
  <c r="L20"/>
  <c r="M19"/>
  <c r="I18"/>
  <c r="J18" s="1"/>
  <c r="O17"/>
  <c r="P17" s="1"/>
  <c r="O20" l="1"/>
  <c r="P20" s="1"/>
  <c r="I20"/>
  <c r="J20" s="1"/>
  <c r="I19"/>
  <c r="J19" s="1"/>
  <c r="O19"/>
  <c r="P19" s="1"/>
  <c r="L19"/>
  <c r="N19" s="1"/>
  <c r="I17"/>
  <c r="J17" s="1"/>
  <c r="I23"/>
  <c r="J23" s="1"/>
  <c r="O24"/>
  <c r="P24" s="1"/>
  <c r="Q24" s="1"/>
  <c r="I27"/>
  <c r="J27" s="1"/>
  <c r="O23"/>
  <c r="P23" s="1"/>
  <c r="L23"/>
  <c r="N23" s="1"/>
  <c r="I24"/>
  <c r="J24" s="1"/>
  <c r="I25"/>
  <c r="J25" s="1"/>
  <c r="M17"/>
  <c r="L22"/>
  <c r="O18"/>
  <c r="P18" s="1"/>
  <c r="O22"/>
  <c r="P22" s="1"/>
  <c r="M24"/>
  <c r="N24" s="1"/>
  <c r="L25"/>
  <c r="N25" s="1"/>
  <c r="O26"/>
  <c r="P26" s="1"/>
  <c r="M28"/>
  <c r="M18"/>
  <c r="M22"/>
  <c r="N22" s="1"/>
  <c r="L18"/>
  <c r="M21"/>
  <c r="L17"/>
  <c r="M20"/>
  <c r="N20" s="1"/>
  <c r="L21"/>
  <c r="O25"/>
  <c r="P25" s="1"/>
  <c r="I26"/>
  <c r="J26" s="1"/>
  <c r="M27"/>
  <c r="L28"/>
  <c r="M26"/>
  <c r="N26" s="1"/>
  <c r="L27"/>
  <c r="O28"/>
  <c r="P28" s="1"/>
  <c r="Q28" s="1"/>
  <c r="L34"/>
  <c r="O33"/>
  <c r="P33" s="1"/>
  <c r="I32"/>
  <c r="J32" s="1"/>
  <c r="I31"/>
  <c r="J31" s="1"/>
  <c r="L30"/>
  <c r="I29"/>
  <c r="J29" s="1"/>
  <c r="L16"/>
  <c r="M15"/>
  <c r="L14"/>
  <c r="L13"/>
  <c r="I12"/>
  <c r="J12" s="1"/>
  <c r="L11"/>
  <c r="L10"/>
  <c r="O9"/>
  <c r="P9" s="1"/>
  <c r="L8"/>
  <c r="L7"/>
  <c r="I6"/>
  <c r="J6" s="1"/>
  <c r="O5"/>
  <c r="P5" s="1"/>
  <c r="I30"/>
  <c r="J30" s="1"/>
  <c r="L33"/>
  <c r="M33"/>
  <c r="L15"/>
  <c r="I7"/>
  <c r="J7" s="1"/>
  <c r="I9"/>
  <c r="J9" s="1"/>
  <c r="L9"/>
  <c r="I10"/>
  <c r="J10" s="1"/>
  <c r="M13"/>
  <c r="O13"/>
  <c r="P13" s="1"/>
  <c r="N18" l="1"/>
  <c r="I15"/>
  <c r="J15" s="1"/>
  <c r="I14"/>
  <c r="J14" s="1"/>
  <c r="I13"/>
  <c r="J13" s="1"/>
  <c r="L12"/>
  <c r="M9"/>
  <c r="N9" s="1"/>
  <c r="M6"/>
  <c r="N6" s="1"/>
  <c r="M12"/>
  <c r="O32"/>
  <c r="P32" s="1"/>
  <c r="O12"/>
  <c r="P12" s="1"/>
  <c r="Q12" s="1"/>
  <c r="I11"/>
  <c r="J11" s="1"/>
  <c r="M14"/>
  <c r="N14" s="1"/>
  <c r="O11"/>
  <c r="P11" s="1"/>
  <c r="Q11" s="1"/>
  <c r="O6"/>
  <c r="P6" s="1"/>
  <c r="N21"/>
  <c r="N28"/>
  <c r="N17"/>
  <c r="N27"/>
  <c r="L6"/>
  <c r="O8"/>
  <c r="P8" s="1"/>
  <c r="M16"/>
  <c r="N16" s="1"/>
  <c r="O31"/>
  <c r="P31" s="1"/>
  <c r="Q31" s="1"/>
  <c r="M8"/>
  <c r="N8" s="1"/>
  <c r="M31"/>
  <c r="I5"/>
  <c r="J5" s="1"/>
  <c r="M11"/>
  <c r="N11" s="1"/>
  <c r="I8"/>
  <c r="J8" s="1"/>
  <c r="O29"/>
  <c r="P29" s="1"/>
  <c r="Q29" s="1"/>
  <c r="M30"/>
  <c r="N30" s="1"/>
  <c r="L31"/>
  <c r="L5"/>
  <c r="O14"/>
  <c r="P14" s="1"/>
  <c r="O7"/>
  <c r="P7" s="1"/>
  <c r="M29"/>
  <c r="I33"/>
  <c r="J33" s="1"/>
  <c r="M32"/>
  <c r="L32"/>
  <c r="I16"/>
  <c r="J16" s="1"/>
  <c r="M7"/>
  <c r="N7" s="1"/>
  <c r="M34"/>
  <c r="N34" s="1"/>
  <c r="O10"/>
  <c r="P10" s="1"/>
  <c r="I34"/>
  <c r="J34" s="1"/>
  <c r="M10"/>
  <c r="N10" s="1"/>
  <c r="O15"/>
  <c r="P15" s="1"/>
  <c r="M5"/>
  <c r="L29"/>
  <c r="O16"/>
  <c r="P16" s="1"/>
  <c r="O34"/>
  <c r="P34" s="1"/>
  <c r="O30"/>
  <c r="P30" s="1"/>
  <c r="N13"/>
  <c r="N15"/>
  <c r="N33"/>
  <c r="Q35" l="1"/>
  <c r="N32"/>
  <c r="N31"/>
  <c r="N12"/>
  <c r="N5"/>
  <c r="N29"/>
</calcChain>
</file>

<file path=xl/sharedStrings.xml><?xml version="1.0" encoding="utf-8"?>
<sst xmlns="http://schemas.openxmlformats.org/spreadsheetml/2006/main" count="93" uniqueCount="61">
  <si>
    <t>ОБОСНОВАНИЕ НАЧАЛЬНОЙ (МАКСИМАЛЬНОЙ) ЦЕНЫ КОНТРАКТА</t>
  </si>
  <si>
    <t>КП</t>
  </si>
  <si>
    <t>Применяемые сокращения:</t>
  </si>
  <si>
    <t>Коммерческие предложения</t>
  </si>
  <si>
    <t>РК</t>
  </si>
  <si>
    <t>Реестр контрактов</t>
  </si>
  <si>
    <t>№ п/п</t>
  </si>
  <si>
    <t>* Тарифный метод применяется при наличии цен на медицинское изделие в указанном государственном реестре предельных отпускных цен производителей на медицинские изделия.
** На основании статьи 34 Бюджетного кодекса Российской Федерации Заказчик в целях эффективности и экономности расходования бюджетных средств определяет минимальное значение цены единицы медицинского изделия.</t>
  </si>
  <si>
    <t>Цена за единицу изм. с округлением (вниз) до сотых долей после запятой (руб.)</t>
  </si>
  <si>
    <t>Ставка НДС в отношении МИ*, %</t>
  </si>
  <si>
    <t>Ед. изм.</t>
  </si>
  <si>
    <t>Кол-во</t>
  </si>
  <si>
    <t xml:space="preserve">Среднее квадратичное отклонение     </t>
  </si>
  <si>
    <t>коэфициент  вариации цен V (%)                    (не должен превышать 33%)</t>
  </si>
  <si>
    <r>
      <t xml:space="preserve">Н(М)ЦК  контракта </t>
    </r>
    <r>
      <rPr>
        <b/>
        <sz val="11"/>
        <color indexed="63"/>
        <rFont val="Times New Roman"/>
        <family val="1"/>
        <charset val="204"/>
      </rPr>
      <t>исходя из имеющегося у него объема финансового обеспечения</t>
    </r>
    <r>
      <rPr>
        <b/>
        <sz val="11"/>
        <color indexed="8"/>
        <rFont val="Times New Roman"/>
        <family val="1"/>
        <charset val="204"/>
      </rPr>
      <t xml:space="preserve"> (руб.)</t>
    </r>
  </si>
  <si>
    <t xml:space="preserve">Средняя арифметическая цена за единицу     &lt;ц&gt; </t>
  </si>
  <si>
    <t>Среднее квадратичное отклонение</t>
  </si>
  <si>
    <t>коэффициент вариации цен V (%)                    (не должен превышать 33%)</t>
  </si>
  <si>
    <t>Итого:</t>
  </si>
  <si>
    <r>
      <t xml:space="preserve">Н(М)ЦК  контракта </t>
    </r>
    <r>
      <rPr>
        <sz val="11"/>
        <rFont val="Times New Roman"/>
        <family val="1"/>
        <charset val="204"/>
      </rPr>
      <t xml:space="preserve">с учетом округления цены за единицу </t>
    </r>
    <r>
      <rPr>
        <b/>
        <sz val="11"/>
        <rFont val="Times New Roman"/>
        <family val="1"/>
        <charset val="204"/>
      </rPr>
      <t>(руб.)</t>
    </r>
  </si>
  <si>
    <t xml:space="preserve">Цена за ЕИ, согласно информации, полученной заказчиком, без учета НДС,  руб.
</t>
  </si>
  <si>
    <t>Наименьшая цена, руб.         (без НДС), руб.</t>
  </si>
  <si>
    <t>Цена за ЕИ минимальная, руб. с НДС</t>
  </si>
  <si>
    <t xml:space="preserve">Средняя арифмети- ческая цена за единицу с НДС &lt;ц&gt; </t>
  </si>
  <si>
    <t>Н(М)ЦК определена в размере:</t>
  </si>
  <si>
    <t>Расчет произведен 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нужд",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</si>
  <si>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Наименование, основные характеристики, ОКПД2</t>
  </si>
  <si>
    <t>шт.</t>
  </si>
  <si>
    <t>Источник 1 КП № 472 от 03.07.26</t>
  </si>
  <si>
    <t xml:space="preserve">Источник 2 </t>
  </si>
  <si>
    <t xml:space="preserve">Источник 3  </t>
  </si>
  <si>
    <t>Поставка расходных материалов для отдела программного обеспечения</t>
  </si>
  <si>
    <t>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Заказчик определяет максимальную цену контракта в размере 418860,00 руб.</t>
  </si>
  <si>
    <t>Накопитель SSD 26.20.21.110</t>
  </si>
  <si>
    <t>Принтер 26.20.16.120</t>
  </si>
  <si>
    <t>Блок питания 26.20.40.110</t>
  </si>
  <si>
    <t>Мышь проводная 26.20.16.170</t>
  </si>
  <si>
    <t>Клавиатура проводная 26.20.16.110</t>
  </si>
  <si>
    <t xml:space="preserve">ИБП  26.20.40.110
</t>
  </si>
  <si>
    <t>МФУ 26.20.18.000</t>
  </si>
  <si>
    <t xml:space="preserve">Тонер для принтеров Pantum 28.23.25.000
</t>
  </si>
  <si>
    <t>Тонер универсальный для Brother 28.23.25.000</t>
  </si>
  <si>
    <t>Тонер универсальный для HP 28.23.25.000</t>
  </si>
  <si>
    <t>Картридж для принтеров Pantum 26.20.40.120</t>
  </si>
  <si>
    <t>Картридж для принтеров hp 106a 26.20.40.120</t>
  </si>
  <si>
    <t>Картридж для принтеров Samsung  ML-2160 26.20.40.120</t>
  </si>
  <si>
    <t>Картридж для принтеров hp CE285A 26.20.40.120</t>
  </si>
  <si>
    <t>Картридж для принтеров  hp CE435A 26.20.40.120</t>
  </si>
  <si>
    <t>Точка доступа 26.30.11.124</t>
  </si>
  <si>
    <t>Универсальный кримпер RJ45, RJ11/RJ12  25.73.30.142</t>
  </si>
  <si>
    <t>Комбинированная стремянка 25.99.29.190-00000017</t>
  </si>
  <si>
    <t>Комбинированная стремянка  25.99.29.190-00000017</t>
  </si>
  <si>
    <t>Сверло по дереву 25.73.40.114</t>
  </si>
  <si>
    <t xml:space="preserve">Бур по бетону SDS PLUS
25.73.40.290
</t>
  </si>
  <si>
    <t>Аккумуляторы АА 27.20.23.190</t>
  </si>
  <si>
    <t>Аккумуляторы ААА 27.20.23.190</t>
  </si>
  <si>
    <t>Зарядное устройство 27.11.50.120</t>
  </si>
  <si>
    <t>Оптический диск DVD-R 26.80.12.000</t>
  </si>
  <si>
    <t>Конверты для дисков DVD-R 17.23.12.110</t>
  </si>
  <si>
    <t xml:space="preserve">Оптический привод DVD-R 
(внешний) 26.20.40.190 </t>
  </si>
  <si>
    <t>Аккумулятор для ИБП CSB 27.20.23.190</t>
  </si>
</sst>
</file>

<file path=xl/styles.xml><?xml version="1.0" encoding="utf-8"?>
<styleSheet xmlns="http://schemas.openxmlformats.org/spreadsheetml/2006/main">
  <numFmts count="2">
    <numFmt numFmtId="164" formatCode="#,##0.00_р_."/>
    <numFmt numFmtId="165" formatCode="0.000%"/>
  </numFmts>
  <fonts count="32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 Cyr"/>
    </font>
    <font>
      <sz val="10"/>
      <color rgb="FF008000"/>
      <name val="Arial Cyr"/>
    </font>
    <font>
      <sz val="11"/>
      <color rgb="FF000000"/>
      <name val="Times New Roman"/>
      <family val="1"/>
      <charset val="204"/>
    </font>
    <font>
      <sz val="11"/>
      <color rgb="FF000000"/>
      <name val="TimesNewRomanPSMT"/>
    </font>
    <font>
      <b/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9" fontId="25" fillId="0" borderId="1">
      <alignment vertical="top" wrapText="1"/>
    </xf>
    <xf numFmtId="49" fontId="25" fillId="0" borderId="1">
      <alignment vertical="top" wrapText="1"/>
    </xf>
    <xf numFmtId="4" fontId="26" fillId="0" borderId="1">
      <alignment vertical="top" shrinkToFit="1"/>
    </xf>
    <xf numFmtId="4" fontId="26" fillId="0" borderId="1">
      <alignment vertical="top" shrinkToFit="1"/>
    </xf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2" applyNumberFormat="0" applyAlignment="0" applyProtection="0"/>
    <xf numFmtId="0" fontId="3" fillId="7" borderId="2" applyNumberFormat="0" applyAlignment="0" applyProtection="0"/>
    <xf numFmtId="0" fontId="4" fillId="20" borderId="3" applyNumberFormat="0" applyAlignment="0" applyProtection="0"/>
    <xf numFmtId="0" fontId="4" fillId="20" borderId="3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10" fillId="21" borderId="8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20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23" borderId="9" applyNumberFormat="0" applyAlignment="0" applyProtection="0"/>
    <xf numFmtId="0" fontId="19" fillId="23" borderId="9" applyNumberFormat="0" applyAlignment="0" applyProtection="0"/>
    <xf numFmtId="9" fontId="19" fillId="0" borderId="0" applyFont="0" applyFill="0" applyBorder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53">
    <xf numFmtId="0" fontId="0" fillId="0" borderId="0" xfId="0"/>
    <xf numFmtId="0" fontId="24" fillId="0" borderId="0" xfId="0" applyFont="1" applyAlignment="1">
      <alignment vertical="center"/>
    </xf>
    <xf numFmtId="4" fontId="22" fillId="24" borderId="1" xfId="48" applyNumberFormat="1" applyFont="1" applyFill="1" applyBorder="1" applyAlignment="1">
      <alignment horizontal="center" vertical="center" wrapText="1"/>
    </xf>
    <xf numFmtId="165" fontId="27" fillId="24" borderId="1" xfId="53" applyNumberFormat="1" applyFont="1" applyFill="1" applyBorder="1" applyAlignment="1" applyProtection="1">
      <alignment horizontal="center" vertical="center" wrapText="1"/>
    </xf>
    <xf numFmtId="164" fontId="27" fillId="24" borderId="1" xfId="0" applyNumberFormat="1" applyFont="1" applyFill="1" applyBorder="1" applyAlignment="1">
      <alignment horizontal="center" vertical="center" wrapText="1"/>
    </xf>
    <xf numFmtId="4" fontId="28" fillId="24" borderId="1" xfId="0" applyNumberFormat="1" applyFont="1" applyFill="1" applyBorder="1" applyAlignment="1">
      <alignment horizontal="center" vertical="center" wrapText="1"/>
    </xf>
    <xf numFmtId="2" fontId="27" fillId="24" borderId="1" xfId="0" applyNumberFormat="1" applyFont="1" applyFill="1" applyBorder="1" applyAlignment="1">
      <alignment horizontal="center" vertical="center" wrapText="1"/>
    </xf>
    <xf numFmtId="2" fontId="29" fillId="24" borderId="1" xfId="0" applyNumberFormat="1" applyFont="1" applyFill="1" applyBorder="1" applyAlignment="1">
      <alignment horizontal="center" vertical="center" wrapText="1"/>
    </xf>
    <xf numFmtId="4" fontId="29" fillId="24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 wrapText="1"/>
    </xf>
    <xf numFmtId="10" fontId="24" fillId="24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7" fillId="24" borderId="1" xfId="0" applyFont="1" applyFill="1" applyBorder="1" applyAlignment="1">
      <alignment horizontal="center" vertical="center" wrapText="1"/>
    </xf>
    <xf numFmtId="0" fontId="29" fillId="24" borderId="1" xfId="0" applyFont="1" applyFill="1" applyBorder="1" applyAlignment="1">
      <alignment horizontal="center" vertical="center" wrapText="1"/>
    </xf>
    <xf numFmtId="4" fontId="27" fillId="24" borderId="1" xfId="0" applyNumberFormat="1" applyFont="1" applyFill="1" applyBorder="1" applyAlignment="1">
      <alignment horizontal="center" vertical="center" wrapText="1"/>
    </xf>
    <xf numFmtId="10" fontId="27" fillId="24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4" fillId="24" borderId="0" xfId="0" applyFont="1" applyFill="1" applyAlignment="1">
      <alignment vertical="top" wrapText="1"/>
    </xf>
    <xf numFmtId="2" fontId="24" fillId="0" borderId="0" xfId="0" applyNumberFormat="1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4" fontId="24" fillId="0" borderId="0" xfId="0" applyNumberFormat="1" applyFont="1" applyAlignment="1">
      <alignment vertical="top" wrapText="1"/>
    </xf>
    <xf numFmtId="10" fontId="24" fillId="0" borderId="0" xfId="0" applyNumberFormat="1" applyFont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31" fillId="0" borderId="1" xfId="0" applyFont="1" applyFill="1" applyBorder="1" applyAlignment="1">
      <alignment horizontal="left" vertical="justify"/>
    </xf>
    <xf numFmtId="0" fontId="31" fillId="0" borderId="1" xfId="0" applyFont="1" applyFill="1" applyBorder="1" applyAlignment="1">
      <alignment horizontal="left" vertical="justify" wrapText="1"/>
    </xf>
    <xf numFmtId="0" fontId="24" fillId="0" borderId="1" xfId="0" applyFont="1" applyFill="1" applyBorder="1" applyAlignment="1">
      <alignment horizontal="left" vertical="justify" wrapText="1"/>
    </xf>
    <xf numFmtId="2" fontId="24" fillId="0" borderId="1" xfId="0" applyNumberFormat="1" applyFont="1" applyFill="1" applyBorder="1" applyAlignment="1">
      <alignment horizontal="center" vertical="center"/>
    </xf>
    <xf numFmtId="2" fontId="24" fillId="0" borderId="12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Alignment="1">
      <alignment horizontal="center" vertical="center"/>
    </xf>
    <xf numFmtId="2" fontId="24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 wrapText="1"/>
    </xf>
    <xf numFmtId="0" fontId="22" fillId="24" borderId="0" xfId="0" applyFont="1" applyFill="1" applyBorder="1" applyAlignment="1">
      <alignment horizontal="center" vertical="top" wrapText="1"/>
    </xf>
    <xf numFmtId="164" fontId="22" fillId="24" borderId="1" xfId="0" applyNumberFormat="1" applyFont="1" applyFill="1" applyBorder="1" applyAlignment="1">
      <alignment horizontal="center" vertical="center" wrapText="1"/>
    </xf>
    <xf numFmtId="0" fontId="27" fillId="24" borderId="1" xfId="0" applyFont="1" applyFill="1" applyBorder="1" applyAlignment="1">
      <alignment horizontal="center" vertical="center" wrapText="1"/>
    </xf>
    <xf numFmtId="0" fontId="29" fillId="24" borderId="1" xfId="0" applyFont="1" applyFill="1" applyBorder="1" applyAlignment="1">
      <alignment horizontal="center" vertical="center" wrapText="1"/>
    </xf>
    <xf numFmtId="4" fontId="22" fillId="24" borderId="1" xfId="0" applyNumberFormat="1" applyFont="1" applyFill="1" applyBorder="1" applyAlignment="1">
      <alignment horizontal="center" vertical="center" wrapText="1"/>
    </xf>
    <xf numFmtId="4" fontId="27" fillId="24" borderId="1" xfId="0" applyNumberFormat="1" applyFont="1" applyFill="1" applyBorder="1" applyAlignment="1">
      <alignment horizontal="center" vertical="center" wrapText="1"/>
    </xf>
    <xf numFmtId="10" fontId="22" fillId="24" borderId="1" xfId="0" applyNumberFormat="1" applyFont="1" applyFill="1" applyBorder="1" applyAlignment="1">
      <alignment horizontal="center" vertical="center" wrapText="1"/>
    </xf>
    <xf numFmtId="10" fontId="27" fillId="24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2" fontId="30" fillId="24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24" fillId="24" borderId="0" xfId="0" applyNumberFormat="1" applyFont="1" applyFill="1" applyBorder="1" applyAlignment="1">
      <alignment horizontal="center" vertical="top" wrapText="1"/>
    </xf>
    <xf numFmtId="0" fontId="22" fillId="24" borderId="11" xfId="0" applyFont="1" applyFill="1" applyBorder="1" applyAlignment="1">
      <alignment horizontal="center" vertical="top" wrapText="1"/>
    </xf>
    <xf numFmtId="0" fontId="24" fillId="0" borderId="0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Border="1" applyAlignment="1">
      <alignment horizontal="center" vertical="top" wrapText="1"/>
    </xf>
  </cellXfs>
  <cellStyles count="57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Excel Built-in Excel Built-in Excel Built-in Normal" xfId="19"/>
    <cellStyle name="Excel Built-in Normal" xfId="20"/>
    <cellStyle name="Excel Built-in Normal 2" xfId="21"/>
    <cellStyle name="st15" xfId="22"/>
    <cellStyle name="st15 2" xfId="23"/>
    <cellStyle name="st18" xfId="24"/>
    <cellStyle name="st18 2" xfId="25"/>
    <cellStyle name="Акцент1" xfId="26" builtinId="29" customBuiltin="1"/>
    <cellStyle name="Акцент2" xfId="27" builtinId="33" customBuiltin="1"/>
    <cellStyle name="Акцент3" xfId="28" builtinId="37" customBuiltin="1"/>
    <cellStyle name="Акцент4" xfId="29" builtinId="41" customBuiltin="1"/>
    <cellStyle name="Акцент5" xfId="30" builtinId="45" customBuiltin="1"/>
    <cellStyle name="Акцент6" xfId="31" builtinId="49" customBuiltin="1"/>
    <cellStyle name="Ввод " xfId="32" builtinId="20" customBuiltin="1"/>
    <cellStyle name="Ввод  2" xfId="33"/>
    <cellStyle name="Вывод" xfId="34" builtinId="21" customBuiltin="1"/>
    <cellStyle name="Вывод 2" xfId="35"/>
    <cellStyle name="Вычисление" xfId="36" builtinId="22" customBuiltin="1"/>
    <cellStyle name="Вычисление 2" xfId="37"/>
    <cellStyle name="Заголовок 1" xfId="38" builtinId="16" customBuiltin="1"/>
    <cellStyle name="Заголовок 2" xfId="39" builtinId="17" customBuiltin="1"/>
    <cellStyle name="Заголовок 3" xfId="40" builtinId="18" customBuiltin="1"/>
    <cellStyle name="Заголовок 4" xfId="41" builtinId="19" customBuiltin="1"/>
    <cellStyle name="Итог" xfId="42" builtinId="25" customBuiltin="1"/>
    <cellStyle name="Итог 2" xfId="43"/>
    <cellStyle name="Контрольная ячейка" xfId="44" builtinId="23" customBuiltin="1"/>
    <cellStyle name="Название" xfId="45" builtinId="15" customBuiltin="1"/>
    <cellStyle name="Нейтральный" xfId="46" builtinId="28" customBuiltin="1"/>
    <cellStyle name="Обычный" xfId="0" builtinId="0"/>
    <cellStyle name="Обычный 2" xfId="47"/>
    <cellStyle name="Обычный 3" xfId="48"/>
    <cellStyle name="Плохой" xfId="49" builtinId="27" customBuiltin="1"/>
    <cellStyle name="Пояснение" xfId="50" builtinId="53" customBuiltin="1"/>
    <cellStyle name="Примечание" xfId="51" builtinId="10" customBuiltin="1"/>
    <cellStyle name="Примечание 2" xfId="52"/>
    <cellStyle name="Процентный" xfId="53" builtinId="5"/>
    <cellStyle name="Связанная ячейка" xfId="54" builtinId="24" customBuiltin="1"/>
    <cellStyle name="Текст предупреждения" xfId="55" builtinId="11" customBuiltin="1"/>
    <cellStyle name="Хороший" xfId="5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198120</xdr:rowOff>
    </xdr:to>
    <xdr:pic>
      <xdr:nvPicPr>
        <xdr:cNvPr id="1052" name="Рисунок 3">
          <a:extLst>
            <a:ext uri="{FF2B5EF4-FFF2-40B4-BE49-F238E27FC236}">
              <a16:creationId xmlns="" xmlns:a16="http://schemas.microsoft.com/office/drawing/2014/main" id="{BB0887F5-CE8C-4F7C-9DD9-B22EB9F37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53" name="Рисунок 3">
          <a:extLst>
            <a:ext uri="{FF2B5EF4-FFF2-40B4-BE49-F238E27FC236}">
              <a16:creationId xmlns="" xmlns:a16="http://schemas.microsoft.com/office/drawing/2014/main" id="{6E2C6128-39FD-496E-A57E-4EE772CC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54" name="Рисунок 3">
          <a:extLst>
            <a:ext uri="{FF2B5EF4-FFF2-40B4-BE49-F238E27FC236}">
              <a16:creationId xmlns="" xmlns:a16="http://schemas.microsoft.com/office/drawing/2014/main" id="{4FC48FF8-1042-401D-84AE-EF87D544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55" name="Рисунок 3">
          <a:extLst>
            <a:ext uri="{FF2B5EF4-FFF2-40B4-BE49-F238E27FC236}">
              <a16:creationId xmlns="" xmlns:a16="http://schemas.microsoft.com/office/drawing/2014/main" id="{C5EC568F-BE41-4A2F-B673-ACE69F274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56" name="Рисунок 3">
          <a:extLst>
            <a:ext uri="{FF2B5EF4-FFF2-40B4-BE49-F238E27FC236}">
              <a16:creationId xmlns="" xmlns:a16="http://schemas.microsoft.com/office/drawing/2014/main" id="{F8BFBEB7-5C02-451E-BAA6-D3B22D98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57" name="Рисунок 3">
          <a:extLst>
            <a:ext uri="{FF2B5EF4-FFF2-40B4-BE49-F238E27FC236}">
              <a16:creationId xmlns="" xmlns:a16="http://schemas.microsoft.com/office/drawing/2014/main" id="{AB83247B-8963-4EF9-8F54-5CBCAADC5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58" name="Рисунок 3">
          <a:extLst>
            <a:ext uri="{FF2B5EF4-FFF2-40B4-BE49-F238E27FC236}">
              <a16:creationId xmlns="" xmlns:a16="http://schemas.microsoft.com/office/drawing/2014/main" id="{BE1551AC-43F8-4620-87A8-0890ED5C8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59" name="Рисунок 3">
          <a:extLst>
            <a:ext uri="{FF2B5EF4-FFF2-40B4-BE49-F238E27FC236}">
              <a16:creationId xmlns="" xmlns:a16="http://schemas.microsoft.com/office/drawing/2014/main" id="{BF983827-2971-49E3-8A0D-7EC4F394D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60" name="Рисунок 3">
          <a:extLst>
            <a:ext uri="{FF2B5EF4-FFF2-40B4-BE49-F238E27FC236}">
              <a16:creationId xmlns="" xmlns:a16="http://schemas.microsoft.com/office/drawing/2014/main" id="{B0027782-A43B-4C25-A543-95DC4768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61" name="Рисунок 3">
          <a:extLst>
            <a:ext uri="{FF2B5EF4-FFF2-40B4-BE49-F238E27FC236}">
              <a16:creationId xmlns="" xmlns:a16="http://schemas.microsoft.com/office/drawing/2014/main" id="{2DA91F7E-B2FE-4EAC-A35B-9E3527F2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62" name="Рисунок 3">
          <a:extLst>
            <a:ext uri="{FF2B5EF4-FFF2-40B4-BE49-F238E27FC236}">
              <a16:creationId xmlns="" xmlns:a16="http://schemas.microsoft.com/office/drawing/2014/main" id="{FF2662D2-8325-442D-8226-8B8E69D1D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63" name="Рисунок 3">
          <a:extLst>
            <a:ext uri="{FF2B5EF4-FFF2-40B4-BE49-F238E27FC236}">
              <a16:creationId xmlns="" xmlns:a16="http://schemas.microsoft.com/office/drawing/2014/main" id="{16C2618F-D64A-4B52-96EE-51552D4E9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64" name="Рисунок 3">
          <a:extLst>
            <a:ext uri="{FF2B5EF4-FFF2-40B4-BE49-F238E27FC236}">
              <a16:creationId xmlns="" xmlns:a16="http://schemas.microsoft.com/office/drawing/2014/main" id="{B827ABF6-5B03-42A4-83B9-CFCAD3A0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65" name="Рисунок 3">
          <a:extLst>
            <a:ext uri="{FF2B5EF4-FFF2-40B4-BE49-F238E27FC236}">
              <a16:creationId xmlns="" xmlns:a16="http://schemas.microsoft.com/office/drawing/2014/main" id="{E9F0ED28-5F90-4ECD-94B2-1CBFE7778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66" name="Рисунок 3">
          <a:extLst>
            <a:ext uri="{FF2B5EF4-FFF2-40B4-BE49-F238E27FC236}">
              <a16:creationId xmlns="" xmlns:a16="http://schemas.microsoft.com/office/drawing/2014/main" id="{D1766519-8244-4132-81B2-1C5DBCA3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67" name="Рисунок 3">
          <a:extLst>
            <a:ext uri="{FF2B5EF4-FFF2-40B4-BE49-F238E27FC236}">
              <a16:creationId xmlns="" xmlns:a16="http://schemas.microsoft.com/office/drawing/2014/main" id="{BCC15CE3-0E4D-4D65-BEE2-0047876DE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68" name="Рисунок 3">
          <a:extLst>
            <a:ext uri="{FF2B5EF4-FFF2-40B4-BE49-F238E27FC236}">
              <a16:creationId xmlns="" xmlns:a16="http://schemas.microsoft.com/office/drawing/2014/main" id="{789E0D69-324B-4D5B-B35F-967E575A4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69" name="Рисунок 3">
          <a:extLst>
            <a:ext uri="{FF2B5EF4-FFF2-40B4-BE49-F238E27FC236}">
              <a16:creationId xmlns="" xmlns:a16="http://schemas.microsoft.com/office/drawing/2014/main" id="{3156B18B-FAB8-4481-92F9-DE2113F59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70" name="Рисунок 3">
          <a:extLst>
            <a:ext uri="{FF2B5EF4-FFF2-40B4-BE49-F238E27FC236}">
              <a16:creationId xmlns="" xmlns:a16="http://schemas.microsoft.com/office/drawing/2014/main" id="{4F4922AF-6F9E-4671-B69E-D70351A50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71" name="Рисунок 3">
          <a:extLst>
            <a:ext uri="{FF2B5EF4-FFF2-40B4-BE49-F238E27FC236}">
              <a16:creationId xmlns="" xmlns:a16="http://schemas.microsoft.com/office/drawing/2014/main" id="{CFDBB8D0-5C83-4A67-A6F6-B223532C9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72" name="Рисунок 3">
          <a:extLst>
            <a:ext uri="{FF2B5EF4-FFF2-40B4-BE49-F238E27FC236}">
              <a16:creationId xmlns="" xmlns:a16="http://schemas.microsoft.com/office/drawing/2014/main" id="{0818D611-6127-4504-8AFE-4D0083630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73" name="Рисунок 3">
          <a:extLst>
            <a:ext uri="{FF2B5EF4-FFF2-40B4-BE49-F238E27FC236}">
              <a16:creationId xmlns="" xmlns:a16="http://schemas.microsoft.com/office/drawing/2014/main" id="{801FB897-5798-4FAD-BFBB-4AC33E35A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74" name="Рисунок 3">
          <a:extLst>
            <a:ext uri="{FF2B5EF4-FFF2-40B4-BE49-F238E27FC236}">
              <a16:creationId xmlns="" xmlns:a16="http://schemas.microsoft.com/office/drawing/2014/main" id="{B6E06164-02E9-470F-AA50-498CB4A7B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75" name="Рисунок 3">
          <a:extLst>
            <a:ext uri="{FF2B5EF4-FFF2-40B4-BE49-F238E27FC236}">
              <a16:creationId xmlns="" xmlns:a16="http://schemas.microsoft.com/office/drawing/2014/main" id="{F73C9528-58A5-43FA-9411-1B5B53DEE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76" name="Рисунок 3">
          <a:extLst>
            <a:ext uri="{FF2B5EF4-FFF2-40B4-BE49-F238E27FC236}">
              <a16:creationId xmlns="" xmlns:a16="http://schemas.microsoft.com/office/drawing/2014/main" id="{1225FE1C-D1CF-443E-BBC3-79AF5388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7620</xdr:rowOff>
    </xdr:to>
    <xdr:pic>
      <xdr:nvPicPr>
        <xdr:cNvPr id="1077" name="Рисунок 3">
          <a:extLst>
            <a:ext uri="{FF2B5EF4-FFF2-40B4-BE49-F238E27FC236}">
              <a16:creationId xmlns="" xmlns:a16="http://schemas.microsoft.com/office/drawing/2014/main" id="{B855C20E-D9E3-44AC-AFFA-56615AD4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35</xdr:row>
      <xdr:rowOff>0</xdr:rowOff>
    </xdr:from>
    <xdr:to>
      <xdr:col>13</xdr:col>
      <xdr:colOff>784860</xdr:colOff>
      <xdr:row>35</xdr:row>
      <xdr:rowOff>0</xdr:rowOff>
    </xdr:to>
    <xdr:pic>
      <xdr:nvPicPr>
        <xdr:cNvPr id="1078" name="Рисунок 3">
          <a:extLst>
            <a:ext uri="{FF2B5EF4-FFF2-40B4-BE49-F238E27FC236}">
              <a16:creationId xmlns="" xmlns:a16="http://schemas.microsoft.com/office/drawing/2014/main" id="{519B3C04-FB6F-417B-B4A1-E93B90B9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6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F22" sqref="F22"/>
    </sheetView>
  </sheetViews>
  <sheetFormatPr defaultColWidth="9.140625" defaultRowHeight="15"/>
  <cols>
    <col min="1" max="1" width="5.28515625" style="17" customWidth="1"/>
    <col min="2" max="2" width="18" style="17" hidden="1" customWidth="1"/>
    <col min="3" max="3" width="27.28515625" style="17" customWidth="1"/>
    <col min="4" max="4" width="8.85546875" style="22" customWidth="1"/>
    <col min="5" max="5" width="12.28515625" style="17" customWidth="1"/>
    <col min="6" max="8" width="19.7109375" style="23" customWidth="1"/>
    <col min="9" max="10" width="16.5703125" style="23" customWidth="1"/>
    <col min="11" max="11" width="14.140625" style="24" customWidth="1"/>
    <col min="12" max="12" width="18.85546875" style="23" customWidth="1"/>
    <col min="13" max="13" width="15" style="23" customWidth="1"/>
    <col min="14" max="14" width="19.85546875" style="17" customWidth="1"/>
    <col min="15" max="15" width="22" style="17" customWidth="1"/>
    <col min="16" max="16" width="20.5703125" style="17" customWidth="1"/>
    <col min="17" max="17" width="27.42578125" style="17" customWidth="1"/>
    <col min="18" max="16384" width="9.140625" style="17"/>
  </cols>
  <sheetData>
    <row r="1" spans="1:17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7">
      <c r="A2" s="35" t="s">
        <v>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7" s="1" customFormat="1" ht="41.25" customHeight="1">
      <c r="A3" s="38" t="s">
        <v>6</v>
      </c>
      <c r="B3" s="38"/>
      <c r="C3" s="38" t="s">
        <v>26</v>
      </c>
      <c r="D3" s="38" t="s">
        <v>10</v>
      </c>
      <c r="E3" s="38" t="s">
        <v>11</v>
      </c>
      <c r="F3" s="39" t="s">
        <v>20</v>
      </c>
      <c r="G3" s="39"/>
      <c r="H3" s="39"/>
      <c r="I3" s="39" t="s">
        <v>21</v>
      </c>
      <c r="J3" s="39" t="s">
        <v>22</v>
      </c>
      <c r="K3" s="41" t="s">
        <v>9</v>
      </c>
      <c r="L3" s="39" t="s">
        <v>23</v>
      </c>
      <c r="M3" s="39" t="s">
        <v>12</v>
      </c>
      <c r="N3" s="36" t="s">
        <v>13</v>
      </c>
      <c r="O3" s="36" t="s">
        <v>8</v>
      </c>
      <c r="P3" s="36" t="s">
        <v>19</v>
      </c>
      <c r="Q3" s="43" t="s">
        <v>14</v>
      </c>
    </row>
    <row r="4" spans="1:17" s="1" customFormat="1" ht="28.5">
      <c r="A4" s="38"/>
      <c r="B4" s="38"/>
      <c r="C4" s="38"/>
      <c r="D4" s="38"/>
      <c r="E4" s="38"/>
      <c r="F4" s="2" t="s">
        <v>28</v>
      </c>
      <c r="G4" s="2" t="s">
        <v>29</v>
      </c>
      <c r="H4" s="2" t="s">
        <v>30</v>
      </c>
      <c r="I4" s="40"/>
      <c r="J4" s="40"/>
      <c r="K4" s="42"/>
      <c r="L4" s="40" t="s">
        <v>15</v>
      </c>
      <c r="M4" s="40" t="s">
        <v>16</v>
      </c>
      <c r="N4" s="37" t="s">
        <v>17</v>
      </c>
      <c r="O4" s="37" t="s">
        <v>8</v>
      </c>
      <c r="P4" s="36"/>
      <c r="Q4" s="44"/>
    </row>
    <row r="5" spans="1:17" s="12" customFormat="1" ht="21" customHeight="1">
      <c r="A5" s="13">
        <v>1</v>
      </c>
      <c r="B5" s="14"/>
      <c r="C5" s="27" t="s">
        <v>33</v>
      </c>
      <c r="D5" s="18" t="s">
        <v>27</v>
      </c>
      <c r="E5" s="18">
        <v>20</v>
      </c>
      <c r="F5" s="33">
        <v>2350</v>
      </c>
      <c r="G5" s="30">
        <v>3299</v>
      </c>
      <c r="H5" s="31">
        <v>3038</v>
      </c>
      <c r="I5" s="5">
        <f t="shared" ref="I5:I16" si="0">MIN(F5:H5)</f>
        <v>2350</v>
      </c>
      <c r="J5" s="5">
        <f t="shared" ref="J5:J29" si="1">I5*(1+K5)</f>
        <v>2350</v>
      </c>
      <c r="K5" s="11">
        <v>0</v>
      </c>
      <c r="L5" s="15">
        <f t="shared" ref="L5:L16" si="2">AVERAGE(F5:H5)*(1+K5)</f>
        <v>2895.6666666666665</v>
      </c>
      <c r="M5" s="15">
        <f t="shared" ref="M5:M16" si="3">STDEV(F5:H5)</f>
        <v>490.24925633124008</v>
      </c>
      <c r="N5" s="3">
        <f t="shared" ref="N5:N16" si="4">M5/L5</f>
        <v>0.1693044513633844</v>
      </c>
      <c r="O5" s="4">
        <f t="shared" ref="O5:O16" si="5">MIN(F5,G5,H5)</f>
        <v>2350</v>
      </c>
      <c r="P5" s="10">
        <f>O5</f>
        <v>2350</v>
      </c>
      <c r="Q5" s="10">
        <f>P5*E5</f>
        <v>47000</v>
      </c>
    </row>
    <row r="6" spans="1:17" s="12" customFormat="1">
      <c r="A6" s="13">
        <v>2</v>
      </c>
      <c r="B6" s="14"/>
      <c r="C6" s="27" t="s">
        <v>34</v>
      </c>
      <c r="D6" s="18" t="s">
        <v>27</v>
      </c>
      <c r="E6" s="18">
        <v>8</v>
      </c>
      <c r="F6" s="33">
        <v>9200</v>
      </c>
      <c r="G6" s="30">
        <v>9299</v>
      </c>
      <c r="H6" s="31">
        <v>10299</v>
      </c>
      <c r="I6" s="5">
        <f t="shared" si="0"/>
        <v>9200</v>
      </c>
      <c r="J6" s="5">
        <f t="shared" si="1"/>
        <v>9200</v>
      </c>
      <c r="K6" s="11">
        <v>0</v>
      </c>
      <c r="L6" s="15">
        <f t="shared" si="2"/>
        <v>9599.3333333333339</v>
      </c>
      <c r="M6" s="15">
        <f t="shared" si="3"/>
        <v>607.94764028931252</v>
      </c>
      <c r="N6" s="3">
        <f t="shared" si="4"/>
        <v>6.3332277271613918E-2</v>
      </c>
      <c r="O6" s="4">
        <f t="shared" si="5"/>
        <v>9200</v>
      </c>
      <c r="P6" s="10">
        <f t="shared" ref="P6:P16" si="6">O6</f>
        <v>9200</v>
      </c>
      <c r="Q6" s="10">
        <f t="shared" ref="Q6:Q34" si="7">P6*E6</f>
        <v>73600</v>
      </c>
    </row>
    <row r="7" spans="1:17" s="12" customFormat="1">
      <c r="A7" s="13">
        <v>3</v>
      </c>
      <c r="B7" s="14"/>
      <c r="C7" s="28" t="s">
        <v>35</v>
      </c>
      <c r="D7" s="18" t="s">
        <v>27</v>
      </c>
      <c r="E7" s="18">
        <v>20</v>
      </c>
      <c r="F7" s="33">
        <v>1760</v>
      </c>
      <c r="G7" s="30">
        <v>1799</v>
      </c>
      <c r="H7" s="31">
        <v>1774</v>
      </c>
      <c r="I7" s="5">
        <f t="shared" si="0"/>
        <v>1760</v>
      </c>
      <c r="J7" s="5">
        <f t="shared" si="1"/>
        <v>1760</v>
      </c>
      <c r="K7" s="11">
        <v>0</v>
      </c>
      <c r="L7" s="15">
        <f t="shared" si="2"/>
        <v>1777.6666666666667</v>
      </c>
      <c r="M7" s="15">
        <f t="shared" si="3"/>
        <v>19.756855350308737</v>
      </c>
      <c r="N7" s="3">
        <f t="shared" si="4"/>
        <v>1.1113925754908346E-2</v>
      </c>
      <c r="O7" s="4">
        <f t="shared" si="5"/>
        <v>1760</v>
      </c>
      <c r="P7" s="10">
        <f t="shared" si="6"/>
        <v>1760</v>
      </c>
      <c r="Q7" s="10">
        <f t="shared" si="7"/>
        <v>35200</v>
      </c>
    </row>
    <row r="8" spans="1:17" s="12" customFormat="1" ht="30">
      <c r="A8" s="13">
        <v>4</v>
      </c>
      <c r="B8" s="14"/>
      <c r="C8" s="28" t="s">
        <v>36</v>
      </c>
      <c r="D8" s="18" t="s">
        <v>27</v>
      </c>
      <c r="E8" s="18">
        <v>10</v>
      </c>
      <c r="F8" s="33">
        <v>180</v>
      </c>
      <c r="G8" s="30">
        <v>299</v>
      </c>
      <c r="H8" s="31">
        <v>249</v>
      </c>
      <c r="I8" s="5">
        <f t="shared" si="0"/>
        <v>180</v>
      </c>
      <c r="J8" s="5">
        <f t="shared" si="1"/>
        <v>180</v>
      </c>
      <c r="K8" s="11">
        <v>0</v>
      </c>
      <c r="L8" s="15">
        <f t="shared" si="2"/>
        <v>242.66666666666666</v>
      </c>
      <c r="M8" s="15">
        <f t="shared" si="3"/>
        <v>59.752266344744854</v>
      </c>
      <c r="N8" s="3">
        <f>M8/L8</f>
        <v>0.24623186680526726</v>
      </c>
      <c r="O8" s="4">
        <f t="shared" si="5"/>
        <v>180</v>
      </c>
      <c r="P8" s="10">
        <f t="shared" si="6"/>
        <v>180</v>
      </c>
      <c r="Q8" s="10">
        <f t="shared" si="7"/>
        <v>1800</v>
      </c>
    </row>
    <row r="9" spans="1:17" s="12" customFormat="1" ht="31.5" customHeight="1">
      <c r="A9" s="13">
        <v>5</v>
      </c>
      <c r="B9" s="14"/>
      <c r="C9" s="28" t="s">
        <v>37</v>
      </c>
      <c r="D9" s="18" t="s">
        <v>27</v>
      </c>
      <c r="E9" s="18">
        <v>10</v>
      </c>
      <c r="F9" s="33">
        <v>270</v>
      </c>
      <c r="G9" s="30">
        <v>499</v>
      </c>
      <c r="H9" s="31">
        <v>499</v>
      </c>
      <c r="I9" s="5">
        <f t="shared" si="0"/>
        <v>270</v>
      </c>
      <c r="J9" s="5">
        <f t="shared" si="1"/>
        <v>270</v>
      </c>
      <c r="K9" s="11">
        <v>0</v>
      </c>
      <c r="L9" s="15">
        <f t="shared" si="2"/>
        <v>422.66666666666669</v>
      </c>
      <c r="M9" s="15">
        <f t="shared" si="3"/>
        <v>132.21321164442423</v>
      </c>
      <c r="N9" s="3">
        <f t="shared" si="4"/>
        <v>0.31280728307040434</v>
      </c>
      <c r="O9" s="4">
        <f t="shared" si="5"/>
        <v>270</v>
      </c>
      <c r="P9" s="10">
        <f t="shared" si="6"/>
        <v>270</v>
      </c>
      <c r="Q9" s="10">
        <f t="shared" si="7"/>
        <v>2700</v>
      </c>
    </row>
    <row r="10" spans="1:17" s="12" customFormat="1" ht="19.5" customHeight="1">
      <c r="A10" s="13">
        <v>6</v>
      </c>
      <c r="B10" s="14"/>
      <c r="C10" s="29" t="s">
        <v>38</v>
      </c>
      <c r="D10" s="18" t="s">
        <v>27</v>
      </c>
      <c r="E10" s="18">
        <v>1</v>
      </c>
      <c r="F10" s="33">
        <v>8400</v>
      </c>
      <c r="G10" s="30">
        <v>8999</v>
      </c>
      <c r="H10" s="31">
        <v>12180</v>
      </c>
      <c r="I10" s="5">
        <f t="shared" si="0"/>
        <v>8400</v>
      </c>
      <c r="J10" s="5">
        <f t="shared" si="1"/>
        <v>8400</v>
      </c>
      <c r="K10" s="11">
        <v>0</v>
      </c>
      <c r="L10" s="15">
        <f t="shared" si="2"/>
        <v>9859.6666666666661</v>
      </c>
      <c r="M10" s="15">
        <f t="shared" si="3"/>
        <v>2031.6644243903429</v>
      </c>
      <c r="N10" s="3">
        <f t="shared" si="4"/>
        <v>0.20605812479025759</v>
      </c>
      <c r="O10" s="4">
        <f t="shared" si="5"/>
        <v>8400</v>
      </c>
      <c r="P10" s="10">
        <f t="shared" si="6"/>
        <v>8400</v>
      </c>
      <c r="Q10" s="10">
        <f t="shared" si="7"/>
        <v>8400</v>
      </c>
    </row>
    <row r="11" spans="1:17" s="12" customFormat="1">
      <c r="A11" s="13">
        <v>7</v>
      </c>
      <c r="B11" s="14"/>
      <c r="C11" s="27" t="s">
        <v>39</v>
      </c>
      <c r="D11" s="18" t="s">
        <v>27</v>
      </c>
      <c r="E11" s="18">
        <v>1</v>
      </c>
      <c r="F11" s="33">
        <v>14600</v>
      </c>
      <c r="G11" s="30">
        <v>14999</v>
      </c>
      <c r="H11" s="31">
        <v>17325</v>
      </c>
      <c r="I11" s="5">
        <f t="shared" si="0"/>
        <v>14600</v>
      </c>
      <c r="J11" s="5">
        <f t="shared" si="1"/>
        <v>14600</v>
      </c>
      <c r="K11" s="11">
        <v>0</v>
      </c>
      <c r="L11" s="15">
        <f t="shared" si="2"/>
        <v>15641.333333333334</v>
      </c>
      <c r="M11" s="15">
        <f t="shared" si="3"/>
        <v>1471.6828236183615</v>
      </c>
      <c r="N11" s="3">
        <f t="shared" si="4"/>
        <v>9.4089345981908712E-2</v>
      </c>
      <c r="O11" s="4">
        <f t="shared" si="5"/>
        <v>14600</v>
      </c>
      <c r="P11" s="10">
        <f t="shared" si="6"/>
        <v>14600</v>
      </c>
      <c r="Q11" s="10">
        <f t="shared" si="7"/>
        <v>14600</v>
      </c>
    </row>
    <row r="12" spans="1:17" s="12" customFormat="1" ht="29.25" customHeight="1">
      <c r="A12" s="13">
        <v>8</v>
      </c>
      <c r="B12" s="14"/>
      <c r="C12" s="29" t="s">
        <v>40</v>
      </c>
      <c r="D12" s="18" t="s">
        <v>27</v>
      </c>
      <c r="E12" s="18">
        <v>30</v>
      </c>
      <c r="F12" s="33">
        <v>1200</v>
      </c>
      <c r="G12" s="32">
        <v>1299</v>
      </c>
      <c r="H12" s="31">
        <v>1350</v>
      </c>
      <c r="I12" s="5">
        <f t="shared" si="0"/>
        <v>1200</v>
      </c>
      <c r="J12" s="5">
        <f t="shared" si="1"/>
        <v>1200</v>
      </c>
      <c r="K12" s="11">
        <v>0</v>
      </c>
      <c r="L12" s="15">
        <f t="shared" si="2"/>
        <v>1283</v>
      </c>
      <c r="M12" s="15">
        <f t="shared" si="3"/>
        <v>76.26925986267338</v>
      </c>
      <c r="N12" s="3">
        <f t="shared" si="4"/>
        <v>5.9446032628739966E-2</v>
      </c>
      <c r="O12" s="4">
        <f t="shared" si="5"/>
        <v>1200</v>
      </c>
      <c r="P12" s="10">
        <f t="shared" si="6"/>
        <v>1200</v>
      </c>
      <c r="Q12" s="10">
        <f t="shared" si="7"/>
        <v>36000</v>
      </c>
    </row>
    <row r="13" spans="1:17" s="12" customFormat="1" ht="30">
      <c r="A13" s="13">
        <v>9</v>
      </c>
      <c r="B13" s="14"/>
      <c r="C13" s="29" t="s">
        <v>41</v>
      </c>
      <c r="D13" s="18" t="s">
        <v>27</v>
      </c>
      <c r="E13" s="18">
        <v>5</v>
      </c>
      <c r="F13" s="33">
        <v>600</v>
      </c>
      <c r="G13" s="30">
        <v>630</v>
      </c>
      <c r="H13" s="31">
        <v>667</v>
      </c>
      <c r="I13" s="5">
        <f t="shared" si="0"/>
        <v>600</v>
      </c>
      <c r="J13" s="5">
        <f t="shared" si="1"/>
        <v>600</v>
      </c>
      <c r="K13" s="11">
        <v>0</v>
      </c>
      <c r="L13" s="15">
        <f t="shared" si="2"/>
        <v>632.33333333333337</v>
      </c>
      <c r="M13" s="15">
        <f t="shared" si="3"/>
        <v>33.560889936552222</v>
      </c>
      <c r="N13" s="3">
        <f t="shared" si="4"/>
        <v>5.3074680975043045E-2</v>
      </c>
      <c r="O13" s="4">
        <f t="shared" si="5"/>
        <v>600</v>
      </c>
      <c r="P13" s="10">
        <f t="shared" si="6"/>
        <v>600</v>
      </c>
      <c r="Q13" s="10">
        <f t="shared" si="7"/>
        <v>3000</v>
      </c>
    </row>
    <row r="14" spans="1:17" s="12" customFormat="1" ht="30">
      <c r="A14" s="13">
        <v>10</v>
      </c>
      <c r="B14" s="14"/>
      <c r="C14" s="29" t="s">
        <v>42</v>
      </c>
      <c r="D14" s="18" t="s">
        <v>27</v>
      </c>
      <c r="E14" s="18">
        <v>30</v>
      </c>
      <c r="F14" s="33">
        <v>900</v>
      </c>
      <c r="G14" s="30">
        <v>1190</v>
      </c>
      <c r="H14" s="30">
        <v>1240</v>
      </c>
      <c r="I14" s="5">
        <f t="shared" si="0"/>
        <v>900</v>
      </c>
      <c r="J14" s="5">
        <f t="shared" si="1"/>
        <v>900</v>
      </c>
      <c r="K14" s="11">
        <v>0</v>
      </c>
      <c r="L14" s="15">
        <f t="shared" si="2"/>
        <v>1110</v>
      </c>
      <c r="M14" s="15">
        <f t="shared" si="3"/>
        <v>183.5755975068582</v>
      </c>
      <c r="N14" s="3">
        <f t="shared" si="4"/>
        <v>0.16538342117734972</v>
      </c>
      <c r="O14" s="4">
        <f t="shared" si="5"/>
        <v>900</v>
      </c>
      <c r="P14" s="10">
        <f t="shared" si="6"/>
        <v>900</v>
      </c>
      <c r="Q14" s="10">
        <f t="shared" si="7"/>
        <v>27000</v>
      </c>
    </row>
    <row r="15" spans="1:17" s="12" customFormat="1" ht="30">
      <c r="A15" s="13">
        <v>11</v>
      </c>
      <c r="B15" s="14"/>
      <c r="C15" s="27" t="s">
        <v>42</v>
      </c>
      <c r="D15" s="18" t="s">
        <v>27</v>
      </c>
      <c r="E15" s="18">
        <v>5</v>
      </c>
      <c r="F15" s="33">
        <v>900</v>
      </c>
      <c r="G15" s="30">
        <v>950</v>
      </c>
      <c r="H15" s="30">
        <v>1030</v>
      </c>
      <c r="I15" s="5">
        <f t="shared" si="0"/>
        <v>900</v>
      </c>
      <c r="J15" s="5">
        <f t="shared" si="1"/>
        <v>900</v>
      </c>
      <c r="K15" s="11">
        <v>0</v>
      </c>
      <c r="L15" s="15">
        <f t="shared" si="2"/>
        <v>960</v>
      </c>
      <c r="M15" s="15">
        <f t="shared" si="3"/>
        <v>65.574385243020004</v>
      </c>
      <c r="N15" s="3">
        <f t="shared" si="4"/>
        <v>6.8306651294812504E-2</v>
      </c>
      <c r="O15" s="4">
        <f t="shared" si="5"/>
        <v>900</v>
      </c>
      <c r="P15" s="10">
        <f t="shared" si="6"/>
        <v>900</v>
      </c>
      <c r="Q15" s="10">
        <f t="shared" si="7"/>
        <v>4500</v>
      </c>
    </row>
    <row r="16" spans="1:17" s="12" customFormat="1" ht="30">
      <c r="A16" s="13">
        <v>12</v>
      </c>
      <c r="B16" s="14"/>
      <c r="C16" s="29" t="s">
        <v>42</v>
      </c>
      <c r="D16" s="18" t="s">
        <v>27</v>
      </c>
      <c r="E16" s="18">
        <v>5</v>
      </c>
      <c r="F16" s="33">
        <v>900</v>
      </c>
      <c r="G16" s="30">
        <v>1550</v>
      </c>
      <c r="H16" s="30">
        <v>1250</v>
      </c>
      <c r="I16" s="5">
        <f t="shared" si="0"/>
        <v>900</v>
      </c>
      <c r="J16" s="5">
        <f t="shared" si="1"/>
        <v>900</v>
      </c>
      <c r="K16" s="11">
        <v>0</v>
      </c>
      <c r="L16" s="15">
        <f t="shared" si="2"/>
        <v>1233.3333333333333</v>
      </c>
      <c r="M16" s="15">
        <f t="shared" si="3"/>
        <v>325.32035493238584</v>
      </c>
      <c r="N16" s="3">
        <f t="shared" si="4"/>
        <v>0.26377326075598856</v>
      </c>
      <c r="O16" s="4">
        <f t="shared" si="5"/>
        <v>900</v>
      </c>
      <c r="P16" s="10">
        <f t="shared" si="6"/>
        <v>900</v>
      </c>
      <c r="Q16" s="10">
        <f t="shared" si="7"/>
        <v>4500</v>
      </c>
    </row>
    <row r="17" spans="1:17" s="12" customFormat="1" ht="30">
      <c r="A17" s="13">
        <v>13</v>
      </c>
      <c r="B17" s="14"/>
      <c r="C17" s="28" t="s">
        <v>43</v>
      </c>
      <c r="D17" s="18" t="s">
        <v>27</v>
      </c>
      <c r="E17" s="18">
        <v>30</v>
      </c>
      <c r="F17" s="33">
        <v>550</v>
      </c>
      <c r="G17" s="30">
        <v>699</v>
      </c>
      <c r="H17" s="31">
        <v>674</v>
      </c>
      <c r="I17" s="5">
        <f t="shared" ref="I17:I28" si="8">MIN(F17:H17)</f>
        <v>550</v>
      </c>
      <c r="J17" s="5">
        <f t="shared" ref="J17:J28" si="9">I17*(1+K17)</f>
        <v>550</v>
      </c>
      <c r="K17" s="11">
        <v>0</v>
      </c>
      <c r="L17" s="15">
        <f t="shared" ref="L17:L28" si="10">AVERAGE(F17:H17)*(1+K17)</f>
        <v>641</v>
      </c>
      <c r="M17" s="15">
        <f t="shared" ref="M17:M28" si="11">STDEV(F17:H17)</f>
        <v>79.793483443198539</v>
      </c>
      <c r="N17" s="3">
        <f t="shared" ref="N17:N28" si="12">M17/L17</f>
        <v>0.12448281348392908</v>
      </c>
      <c r="O17" s="4">
        <f t="shared" ref="O17:O28" si="13">MIN(F17,G17,H17)</f>
        <v>550</v>
      </c>
      <c r="P17" s="10">
        <f>O17</f>
        <v>550</v>
      </c>
      <c r="Q17" s="10">
        <f t="shared" si="7"/>
        <v>16500</v>
      </c>
    </row>
    <row r="18" spans="1:17" s="12" customFormat="1" ht="30">
      <c r="A18" s="13">
        <v>14</v>
      </c>
      <c r="B18" s="14"/>
      <c r="C18" s="28" t="s">
        <v>44</v>
      </c>
      <c r="D18" s="18" t="s">
        <v>27</v>
      </c>
      <c r="E18" s="18">
        <v>10</v>
      </c>
      <c r="F18" s="33">
        <v>580</v>
      </c>
      <c r="G18" s="30">
        <v>899</v>
      </c>
      <c r="H18" s="31">
        <v>674</v>
      </c>
      <c r="I18" s="5">
        <f t="shared" si="8"/>
        <v>580</v>
      </c>
      <c r="J18" s="5">
        <f t="shared" si="9"/>
        <v>580</v>
      </c>
      <c r="K18" s="11">
        <v>0</v>
      </c>
      <c r="L18" s="15">
        <f t="shared" si="10"/>
        <v>717.66666666666663</v>
      </c>
      <c r="M18" s="15">
        <f t="shared" si="11"/>
        <v>163.92172928972343</v>
      </c>
      <c r="N18" s="3">
        <f t="shared" si="12"/>
        <v>0.22840928372929414</v>
      </c>
      <c r="O18" s="4">
        <f t="shared" si="13"/>
        <v>580</v>
      </c>
      <c r="P18" s="10">
        <f t="shared" ref="P18:P28" si="14">O18</f>
        <v>580</v>
      </c>
      <c r="Q18" s="10">
        <f t="shared" si="7"/>
        <v>5800</v>
      </c>
    </row>
    <row r="19" spans="1:17" s="12" customFormat="1" ht="45">
      <c r="A19" s="13">
        <v>15</v>
      </c>
      <c r="B19" s="14"/>
      <c r="C19" s="28" t="s">
        <v>45</v>
      </c>
      <c r="D19" s="18" t="s">
        <v>27</v>
      </c>
      <c r="E19" s="18">
        <v>40</v>
      </c>
      <c r="F19" s="33">
        <v>550</v>
      </c>
      <c r="G19" s="30">
        <v>550</v>
      </c>
      <c r="H19" s="31">
        <v>570</v>
      </c>
      <c r="I19" s="5">
        <f t="shared" si="8"/>
        <v>550</v>
      </c>
      <c r="J19" s="5">
        <f t="shared" si="9"/>
        <v>550</v>
      </c>
      <c r="K19" s="11">
        <v>0</v>
      </c>
      <c r="L19" s="15">
        <f t="shared" si="10"/>
        <v>556.66666666666663</v>
      </c>
      <c r="M19" s="15">
        <f t="shared" si="11"/>
        <v>11.547005383791674</v>
      </c>
      <c r="N19" s="3">
        <f t="shared" si="12"/>
        <v>2.0743123443937143E-2</v>
      </c>
      <c r="O19" s="4">
        <f t="shared" si="13"/>
        <v>550</v>
      </c>
      <c r="P19" s="10">
        <f t="shared" si="14"/>
        <v>550</v>
      </c>
      <c r="Q19" s="10">
        <f t="shared" si="7"/>
        <v>22000</v>
      </c>
    </row>
    <row r="20" spans="1:17" s="12" customFormat="1" ht="30">
      <c r="A20" s="13">
        <v>16</v>
      </c>
      <c r="B20" s="14"/>
      <c r="C20" s="28" t="s">
        <v>46</v>
      </c>
      <c r="D20" s="18" t="s">
        <v>27</v>
      </c>
      <c r="E20" s="18">
        <v>20</v>
      </c>
      <c r="F20" s="33">
        <v>400</v>
      </c>
      <c r="G20" s="30">
        <v>499</v>
      </c>
      <c r="H20" s="31">
        <v>574</v>
      </c>
      <c r="I20" s="5">
        <f t="shared" si="8"/>
        <v>400</v>
      </c>
      <c r="J20" s="5">
        <f t="shared" si="9"/>
        <v>400</v>
      </c>
      <c r="K20" s="11">
        <v>0</v>
      </c>
      <c r="L20" s="15">
        <f t="shared" si="10"/>
        <v>491</v>
      </c>
      <c r="M20" s="15">
        <f t="shared" si="11"/>
        <v>87.275426094634454</v>
      </c>
      <c r="N20" s="3">
        <f t="shared" si="12"/>
        <v>0.17775035864487668</v>
      </c>
      <c r="O20" s="4">
        <f t="shared" si="13"/>
        <v>400</v>
      </c>
      <c r="P20" s="10">
        <f t="shared" si="14"/>
        <v>400</v>
      </c>
      <c r="Q20" s="10">
        <f t="shared" si="7"/>
        <v>8000</v>
      </c>
    </row>
    <row r="21" spans="1:17" s="12" customFormat="1" ht="34.5" customHeight="1">
      <c r="A21" s="13">
        <v>17</v>
      </c>
      <c r="B21" s="14"/>
      <c r="C21" s="28" t="s">
        <v>47</v>
      </c>
      <c r="D21" s="18" t="s">
        <v>27</v>
      </c>
      <c r="E21" s="19">
        <v>10</v>
      </c>
      <c r="F21" s="33">
        <v>400</v>
      </c>
      <c r="G21" s="30">
        <v>550</v>
      </c>
      <c r="H21" s="31">
        <v>482</v>
      </c>
      <c r="I21" s="5">
        <f t="shared" si="8"/>
        <v>400</v>
      </c>
      <c r="J21" s="5">
        <f t="shared" si="9"/>
        <v>400</v>
      </c>
      <c r="K21" s="11">
        <v>0</v>
      </c>
      <c r="L21" s="15">
        <f t="shared" si="10"/>
        <v>477.33333333333331</v>
      </c>
      <c r="M21" s="15">
        <f t="shared" si="11"/>
        <v>75.108809958175442</v>
      </c>
      <c r="N21" s="3">
        <f t="shared" si="12"/>
        <v>0.1573508588509262</v>
      </c>
      <c r="O21" s="4">
        <f t="shared" si="13"/>
        <v>400</v>
      </c>
      <c r="P21" s="10">
        <f t="shared" si="14"/>
        <v>400</v>
      </c>
      <c r="Q21" s="10">
        <f t="shared" si="7"/>
        <v>4000</v>
      </c>
    </row>
    <row r="22" spans="1:17" s="12" customFormat="1">
      <c r="A22" s="13">
        <v>18</v>
      </c>
      <c r="B22" s="14"/>
      <c r="C22" s="27" t="s">
        <v>48</v>
      </c>
      <c r="D22" s="18" t="s">
        <v>27</v>
      </c>
      <c r="E22" s="18">
        <v>3</v>
      </c>
      <c r="F22" s="33">
        <v>10450</v>
      </c>
      <c r="G22" s="30">
        <v>10699</v>
      </c>
      <c r="H22" s="31">
        <v>10478</v>
      </c>
      <c r="I22" s="5">
        <f t="shared" si="8"/>
        <v>10450</v>
      </c>
      <c r="J22" s="5">
        <f t="shared" si="9"/>
        <v>10450</v>
      </c>
      <c r="K22" s="11">
        <v>0</v>
      </c>
      <c r="L22" s="15">
        <f t="shared" si="10"/>
        <v>10542.333333333334</v>
      </c>
      <c r="M22" s="15">
        <f t="shared" si="11"/>
        <v>136.39770281549198</v>
      </c>
      <c r="N22" s="3">
        <f t="shared" si="12"/>
        <v>1.2938094300644257E-2</v>
      </c>
      <c r="O22" s="4">
        <f t="shared" si="13"/>
        <v>10450</v>
      </c>
      <c r="P22" s="10">
        <f t="shared" si="14"/>
        <v>10450</v>
      </c>
      <c r="Q22" s="10">
        <f t="shared" si="7"/>
        <v>31350</v>
      </c>
    </row>
    <row r="23" spans="1:17" s="12" customFormat="1" ht="30.75" customHeight="1">
      <c r="A23" s="13">
        <v>19</v>
      </c>
      <c r="B23" s="14"/>
      <c r="C23" s="28" t="s">
        <v>49</v>
      </c>
      <c r="D23" s="18" t="s">
        <v>27</v>
      </c>
      <c r="E23" s="18">
        <v>2</v>
      </c>
      <c r="F23" s="33">
        <v>3000</v>
      </c>
      <c r="G23" s="30">
        <v>3950</v>
      </c>
      <c r="H23" s="31">
        <v>3596</v>
      </c>
      <c r="I23" s="5">
        <f t="shared" si="8"/>
        <v>3000</v>
      </c>
      <c r="J23" s="5">
        <f t="shared" si="9"/>
        <v>3000</v>
      </c>
      <c r="K23" s="11">
        <v>0</v>
      </c>
      <c r="L23" s="15">
        <f t="shared" si="10"/>
        <v>3515.3333333333335</v>
      </c>
      <c r="M23" s="15">
        <f t="shared" si="11"/>
        <v>480.10970968449709</v>
      </c>
      <c r="N23" s="3">
        <f t="shared" si="12"/>
        <v>0.13657587038246646</v>
      </c>
      <c r="O23" s="4">
        <f t="shared" si="13"/>
        <v>3000</v>
      </c>
      <c r="P23" s="10">
        <f t="shared" si="14"/>
        <v>3000</v>
      </c>
      <c r="Q23" s="10">
        <f t="shared" si="7"/>
        <v>6000</v>
      </c>
    </row>
    <row r="24" spans="1:17" s="12" customFormat="1" ht="30" customHeight="1">
      <c r="A24" s="13">
        <v>20</v>
      </c>
      <c r="B24" s="14"/>
      <c r="C24" s="27" t="s">
        <v>50</v>
      </c>
      <c r="D24" s="18" t="s">
        <v>27</v>
      </c>
      <c r="E24" s="18">
        <v>1</v>
      </c>
      <c r="F24" s="33">
        <v>2850</v>
      </c>
      <c r="G24" s="30">
        <v>3399</v>
      </c>
      <c r="H24" s="31">
        <v>2868</v>
      </c>
      <c r="I24" s="5">
        <f t="shared" si="8"/>
        <v>2850</v>
      </c>
      <c r="J24" s="5">
        <f t="shared" si="9"/>
        <v>2850</v>
      </c>
      <c r="K24" s="11">
        <v>0</v>
      </c>
      <c r="L24" s="15">
        <f t="shared" si="10"/>
        <v>3039</v>
      </c>
      <c r="M24" s="15">
        <f t="shared" si="11"/>
        <v>311.89902212094222</v>
      </c>
      <c r="N24" s="3">
        <f t="shared" si="12"/>
        <v>0.102632123106595</v>
      </c>
      <c r="O24" s="4">
        <f t="shared" si="13"/>
        <v>2850</v>
      </c>
      <c r="P24" s="10">
        <f t="shared" si="14"/>
        <v>2850</v>
      </c>
      <c r="Q24" s="10">
        <f t="shared" si="7"/>
        <v>2850</v>
      </c>
    </row>
    <row r="25" spans="1:17" s="12" customFormat="1" ht="30.75" customHeight="1">
      <c r="A25" s="13">
        <v>21</v>
      </c>
      <c r="B25" s="14"/>
      <c r="C25" s="27" t="s">
        <v>51</v>
      </c>
      <c r="D25" s="18" t="s">
        <v>27</v>
      </c>
      <c r="E25" s="18">
        <v>1</v>
      </c>
      <c r="F25" s="33">
        <v>2750</v>
      </c>
      <c r="G25" s="30">
        <v>2790</v>
      </c>
      <c r="H25" s="31">
        <v>2790</v>
      </c>
      <c r="I25" s="5">
        <f t="shared" si="8"/>
        <v>2750</v>
      </c>
      <c r="J25" s="5">
        <f t="shared" si="9"/>
        <v>2750</v>
      </c>
      <c r="K25" s="11">
        <v>0</v>
      </c>
      <c r="L25" s="15">
        <f t="shared" si="10"/>
        <v>2776.6666666666665</v>
      </c>
      <c r="M25" s="15">
        <f t="shared" si="11"/>
        <v>23.094010767598473</v>
      </c>
      <c r="N25" s="3">
        <f t="shared" si="12"/>
        <v>8.3171707446333034E-3</v>
      </c>
      <c r="O25" s="4">
        <f t="shared" si="13"/>
        <v>2750</v>
      </c>
      <c r="P25" s="10">
        <f t="shared" si="14"/>
        <v>2750</v>
      </c>
      <c r="Q25" s="10">
        <f t="shared" si="7"/>
        <v>2750</v>
      </c>
    </row>
    <row r="26" spans="1:17" s="12" customFormat="1" ht="30">
      <c r="A26" s="13">
        <v>22</v>
      </c>
      <c r="B26" s="14"/>
      <c r="C26" s="27" t="s">
        <v>52</v>
      </c>
      <c r="D26" s="18" t="s">
        <v>27</v>
      </c>
      <c r="E26" s="18">
        <v>2</v>
      </c>
      <c r="F26" s="33">
        <v>150</v>
      </c>
      <c r="G26" s="30">
        <v>199</v>
      </c>
      <c r="H26" s="31">
        <v>280</v>
      </c>
      <c r="I26" s="5">
        <f t="shared" si="8"/>
        <v>150</v>
      </c>
      <c r="J26" s="5">
        <f t="shared" si="9"/>
        <v>150</v>
      </c>
      <c r="K26" s="11">
        <v>0</v>
      </c>
      <c r="L26" s="15">
        <f t="shared" si="10"/>
        <v>209.66666666666666</v>
      </c>
      <c r="M26" s="15">
        <f t="shared" si="11"/>
        <v>65.653128892180973</v>
      </c>
      <c r="N26" s="3">
        <f t="shared" si="12"/>
        <v>0.31313098040785842</v>
      </c>
      <c r="O26" s="4">
        <f t="shared" si="13"/>
        <v>150</v>
      </c>
      <c r="P26" s="10">
        <f t="shared" si="14"/>
        <v>150</v>
      </c>
      <c r="Q26" s="10">
        <f t="shared" si="7"/>
        <v>300</v>
      </c>
    </row>
    <row r="27" spans="1:17" s="12" customFormat="1" ht="33.75" customHeight="1">
      <c r="A27" s="13">
        <v>23</v>
      </c>
      <c r="B27" s="14"/>
      <c r="C27" s="28" t="s">
        <v>53</v>
      </c>
      <c r="D27" s="18" t="s">
        <v>27</v>
      </c>
      <c r="E27" s="18">
        <v>2</v>
      </c>
      <c r="F27" s="33">
        <v>550</v>
      </c>
      <c r="G27" s="30">
        <v>550</v>
      </c>
      <c r="H27" s="31">
        <v>889</v>
      </c>
      <c r="I27" s="5">
        <f t="shared" si="8"/>
        <v>550</v>
      </c>
      <c r="J27" s="5">
        <f t="shared" si="9"/>
        <v>550</v>
      </c>
      <c r="K27" s="11">
        <v>0</v>
      </c>
      <c r="L27" s="15">
        <f t="shared" si="10"/>
        <v>663</v>
      </c>
      <c r="M27" s="15">
        <f t="shared" si="11"/>
        <v>195.72174125528312</v>
      </c>
      <c r="N27" s="3">
        <f t="shared" si="12"/>
        <v>0.29520624623722946</v>
      </c>
      <c r="O27" s="4">
        <f t="shared" si="13"/>
        <v>550</v>
      </c>
      <c r="P27" s="10">
        <f t="shared" si="14"/>
        <v>550</v>
      </c>
      <c r="Q27" s="10">
        <f t="shared" si="7"/>
        <v>1100</v>
      </c>
    </row>
    <row r="28" spans="1:17" s="12" customFormat="1" ht="30">
      <c r="A28" s="13">
        <v>24</v>
      </c>
      <c r="B28" s="14"/>
      <c r="C28" s="27" t="s">
        <v>54</v>
      </c>
      <c r="D28" s="18" t="s">
        <v>27</v>
      </c>
      <c r="E28" s="18">
        <v>4</v>
      </c>
      <c r="F28" s="33">
        <v>687.5</v>
      </c>
      <c r="G28" s="30">
        <v>689</v>
      </c>
      <c r="H28" s="31">
        <v>829</v>
      </c>
      <c r="I28" s="5">
        <f t="shared" si="8"/>
        <v>687.5</v>
      </c>
      <c r="J28" s="5">
        <f t="shared" si="9"/>
        <v>687.5</v>
      </c>
      <c r="K28" s="11">
        <v>0</v>
      </c>
      <c r="L28" s="15">
        <f t="shared" si="10"/>
        <v>735.16666666666663</v>
      </c>
      <c r="M28" s="15">
        <f t="shared" si="11"/>
        <v>81.265511339887425</v>
      </c>
      <c r="N28" s="3">
        <f t="shared" si="12"/>
        <v>0.11054025573324067</v>
      </c>
      <c r="O28" s="4">
        <f t="shared" si="13"/>
        <v>687.5</v>
      </c>
      <c r="P28" s="10">
        <f t="shared" si="14"/>
        <v>687.5</v>
      </c>
      <c r="Q28" s="10">
        <f t="shared" si="7"/>
        <v>2750</v>
      </c>
    </row>
    <row r="29" spans="1:17" s="12" customFormat="1" ht="30">
      <c r="A29" s="13">
        <v>25</v>
      </c>
      <c r="B29" s="14"/>
      <c r="C29" s="27" t="s">
        <v>55</v>
      </c>
      <c r="D29" s="18" t="s">
        <v>27</v>
      </c>
      <c r="E29" s="18">
        <v>10</v>
      </c>
      <c r="F29" s="33">
        <v>420</v>
      </c>
      <c r="G29" s="30">
        <v>450</v>
      </c>
      <c r="H29" s="31">
        <v>429</v>
      </c>
      <c r="I29" s="5">
        <f>MIN(F29:H29)</f>
        <v>420</v>
      </c>
      <c r="J29" s="5">
        <f t="shared" si="1"/>
        <v>420</v>
      </c>
      <c r="K29" s="11">
        <v>0</v>
      </c>
      <c r="L29" s="15">
        <f>AVERAGE(F29:H29)*(1+K29)</f>
        <v>433</v>
      </c>
      <c r="M29" s="15">
        <f>STDEV(F29:H29)</f>
        <v>15.394804318340652</v>
      </c>
      <c r="N29" s="3">
        <f>M29/L29</f>
        <v>3.5553820596629683E-2</v>
      </c>
      <c r="O29" s="4">
        <f>MIN(F29,G29,H29)</f>
        <v>420</v>
      </c>
      <c r="P29" s="10">
        <f>O29</f>
        <v>420</v>
      </c>
      <c r="Q29" s="10">
        <f t="shared" si="7"/>
        <v>4200</v>
      </c>
    </row>
    <row r="30" spans="1:17" s="12" customFormat="1" ht="30">
      <c r="A30" s="13">
        <v>26</v>
      </c>
      <c r="B30" s="14"/>
      <c r="C30" s="27" t="s">
        <v>56</v>
      </c>
      <c r="D30" s="18" t="s">
        <v>27</v>
      </c>
      <c r="E30" s="18">
        <v>1</v>
      </c>
      <c r="F30" s="33">
        <v>3900</v>
      </c>
      <c r="G30" s="30">
        <v>3900</v>
      </c>
      <c r="H30" s="31">
        <v>4800</v>
      </c>
      <c r="I30" s="5">
        <f t="shared" ref="I30:I34" si="15">MIN(F30:H30)</f>
        <v>3900</v>
      </c>
      <c r="J30" s="5">
        <f t="shared" ref="J30:J34" si="16">I30*(1+K30)</f>
        <v>3900</v>
      </c>
      <c r="K30" s="11">
        <v>0</v>
      </c>
      <c r="L30" s="15">
        <f t="shared" ref="L30:L34" si="17">AVERAGE(F30:H30)*(1+K30)</f>
        <v>4200</v>
      </c>
      <c r="M30" s="15">
        <f t="shared" ref="M30:M34" si="18">STDEV(F30:H30)</f>
        <v>519.6152422706632</v>
      </c>
      <c r="N30" s="3">
        <f t="shared" ref="N30:N34" si="19">M30/L30</f>
        <v>0.12371791482634838</v>
      </c>
      <c r="O30" s="4">
        <f t="shared" ref="O30:O34" si="20">MIN(F30,G30,H30)</f>
        <v>3900</v>
      </c>
      <c r="P30" s="10">
        <f t="shared" ref="P30:P34" si="21">O30</f>
        <v>3900</v>
      </c>
      <c r="Q30" s="10">
        <f t="shared" si="7"/>
        <v>3900</v>
      </c>
    </row>
    <row r="31" spans="1:17" s="12" customFormat="1" ht="30">
      <c r="A31" s="13">
        <v>27</v>
      </c>
      <c r="B31" s="14"/>
      <c r="C31" s="27" t="s">
        <v>57</v>
      </c>
      <c r="D31" s="18" t="s">
        <v>27</v>
      </c>
      <c r="E31" s="18">
        <v>1000</v>
      </c>
      <c r="F31" s="33">
        <v>33</v>
      </c>
      <c r="G31" s="30">
        <v>45</v>
      </c>
      <c r="H31" s="31">
        <v>42.2</v>
      </c>
      <c r="I31" s="5">
        <f t="shared" si="15"/>
        <v>33</v>
      </c>
      <c r="J31" s="5">
        <f t="shared" si="16"/>
        <v>33</v>
      </c>
      <c r="K31" s="11">
        <v>0</v>
      </c>
      <c r="L31" s="15">
        <f t="shared" si="17"/>
        <v>40.06666666666667</v>
      </c>
      <c r="M31" s="15">
        <f t="shared" si="18"/>
        <v>6.2780039290632343</v>
      </c>
      <c r="N31" s="3">
        <f t="shared" si="19"/>
        <v>0.15668894997661981</v>
      </c>
      <c r="O31" s="4">
        <f t="shared" si="20"/>
        <v>33</v>
      </c>
      <c r="P31" s="10">
        <f t="shared" si="21"/>
        <v>33</v>
      </c>
      <c r="Q31" s="10">
        <f t="shared" si="7"/>
        <v>33000</v>
      </c>
    </row>
    <row r="32" spans="1:17" s="12" customFormat="1" ht="30">
      <c r="A32" s="13">
        <v>28</v>
      </c>
      <c r="B32" s="14"/>
      <c r="C32" s="27" t="s">
        <v>58</v>
      </c>
      <c r="D32" s="18" t="s">
        <v>27</v>
      </c>
      <c r="E32" s="18">
        <v>1000</v>
      </c>
      <c r="F32" s="33">
        <v>4.5</v>
      </c>
      <c r="G32" s="30">
        <v>4.7</v>
      </c>
      <c r="H32" s="31">
        <v>4.9000000000000004</v>
      </c>
      <c r="I32" s="5">
        <f t="shared" si="15"/>
        <v>4.5</v>
      </c>
      <c r="J32" s="5">
        <f t="shared" si="16"/>
        <v>4.5</v>
      </c>
      <c r="K32" s="11">
        <v>0</v>
      </c>
      <c r="L32" s="15">
        <f t="shared" si="17"/>
        <v>4.7</v>
      </c>
      <c r="M32" s="15">
        <f t="shared" si="18"/>
        <v>0.20000000000001564</v>
      </c>
      <c r="N32" s="3">
        <f t="shared" si="19"/>
        <v>4.2553191489365025E-2</v>
      </c>
      <c r="O32" s="4">
        <f t="shared" si="20"/>
        <v>4.5</v>
      </c>
      <c r="P32" s="10">
        <f t="shared" si="21"/>
        <v>4.5</v>
      </c>
      <c r="Q32" s="10">
        <f t="shared" si="7"/>
        <v>4500</v>
      </c>
    </row>
    <row r="33" spans="1:17" s="12" customFormat="1" ht="29.25" customHeight="1">
      <c r="A33" s="13">
        <v>29</v>
      </c>
      <c r="B33" s="14"/>
      <c r="C33" s="28" t="s">
        <v>59</v>
      </c>
      <c r="D33" s="18" t="s">
        <v>27</v>
      </c>
      <c r="E33" s="18">
        <v>4</v>
      </c>
      <c r="F33" s="33">
        <v>1450</v>
      </c>
      <c r="G33" s="30">
        <v>2299</v>
      </c>
      <c r="H33" s="31">
        <v>2310</v>
      </c>
      <c r="I33" s="5">
        <f t="shared" si="15"/>
        <v>1450</v>
      </c>
      <c r="J33" s="5">
        <f t="shared" si="16"/>
        <v>1450</v>
      </c>
      <c r="K33" s="11">
        <v>0</v>
      </c>
      <c r="L33" s="15">
        <f t="shared" si="17"/>
        <v>2019.6666666666667</v>
      </c>
      <c r="M33" s="15">
        <f t="shared" si="18"/>
        <v>493.37646207873865</v>
      </c>
      <c r="N33" s="3">
        <f t="shared" si="19"/>
        <v>0.24428608454137909</v>
      </c>
      <c r="O33" s="4">
        <f t="shared" si="20"/>
        <v>1450</v>
      </c>
      <c r="P33" s="10">
        <f t="shared" si="21"/>
        <v>1450</v>
      </c>
      <c r="Q33" s="10">
        <f t="shared" si="7"/>
        <v>5800</v>
      </c>
    </row>
    <row r="34" spans="1:17" s="12" customFormat="1" ht="30">
      <c r="A34" s="13">
        <v>30</v>
      </c>
      <c r="B34" s="14"/>
      <c r="C34" s="27" t="s">
        <v>60</v>
      </c>
      <c r="D34" s="18" t="s">
        <v>27</v>
      </c>
      <c r="E34" s="18">
        <v>3</v>
      </c>
      <c r="F34" s="33">
        <v>1920</v>
      </c>
      <c r="G34" s="30">
        <v>2200</v>
      </c>
      <c r="H34" s="31">
        <v>2680</v>
      </c>
      <c r="I34" s="5">
        <f t="shared" si="15"/>
        <v>1920</v>
      </c>
      <c r="J34" s="5">
        <f t="shared" si="16"/>
        <v>1920</v>
      </c>
      <c r="K34" s="11">
        <v>0</v>
      </c>
      <c r="L34" s="15">
        <f t="shared" si="17"/>
        <v>2266.6666666666665</v>
      </c>
      <c r="M34" s="15">
        <f t="shared" si="18"/>
        <v>384.3609414773216</v>
      </c>
      <c r="N34" s="3">
        <f t="shared" si="19"/>
        <v>0.169571003592936</v>
      </c>
      <c r="O34" s="4">
        <f t="shared" si="20"/>
        <v>1920</v>
      </c>
      <c r="P34" s="10">
        <f t="shared" si="21"/>
        <v>1920</v>
      </c>
      <c r="Q34" s="10">
        <f t="shared" si="7"/>
        <v>5760</v>
      </c>
    </row>
    <row r="35" spans="1:17" s="1" customFormat="1">
      <c r="A35" s="6"/>
      <c r="B35" s="6"/>
      <c r="C35" s="6"/>
      <c r="D35" s="6"/>
      <c r="E35" s="7" t="s">
        <v>18</v>
      </c>
      <c r="F35" s="8"/>
      <c r="G35" s="8"/>
      <c r="H35" s="8"/>
      <c r="I35" s="8"/>
      <c r="J35" s="8"/>
      <c r="K35" s="16"/>
      <c r="L35" s="15"/>
      <c r="M35" s="45" t="s">
        <v>24</v>
      </c>
      <c r="N35" s="45"/>
      <c r="O35" s="45"/>
      <c r="P35" s="45"/>
      <c r="Q35" s="9">
        <f>SUM(Q5:Q34)</f>
        <v>418860</v>
      </c>
    </row>
    <row r="36" spans="1:17" ht="37.5" customHeight="1">
      <c r="A36" s="48" t="s">
        <v>32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0"/>
      <c r="P36" s="20"/>
      <c r="Q36" s="21"/>
    </row>
    <row r="37" spans="1:17" ht="82.5" customHeight="1">
      <c r="A37" s="47" t="s">
        <v>25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0"/>
      <c r="P37" s="20"/>
    </row>
    <row r="38" spans="1:17" ht="48" customHeight="1">
      <c r="A38" s="49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spans="1:17">
      <c r="C39" s="17" t="s">
        <v>2</v>
      </c>
      <c r="D39" s="22" t="s">
        <v>1</v>
      </c>
      <c r="E39" s="46" t="s">
        <v>3</v>
      </c>
      <c r="F39" s="46"/>
    </row>
    <row r="40" spans="1:17">
      <c r="D40" s="22" t="s">
        <v>4</v>
      </c>
      <c r="E40" s="46" t="s">
        <v>5</v>
      </c>
      <c r="F40" s="46"/>
    </row>
    <row r="41" spans="1:17">
      <c r="I41" s="17"/>
      <c r="J41" s="17"/>
      <c r="K41" s="17"/>
      <c r="L41" s="17"/>
    </row>
    <row r="43" spans="1:17">
      <c r="A43" s="52"/>
      <c r="B43" s="52"/>
      <c r="C43" s="50"/>
      <c r="D43" s="50"/>
      <c r="E43" s="50"/>
    </row>
    <row r="44" spans="1:17">
      <c r="A44" s="25"/>
      <c r="B44" s="25"/>
      <c r="C44" s="25"/>
      <c r="D44" s="26"/>
    </row>
    <row r="45" spans="1:17">
      <c r="A45" s="46"/>
      <c r="B45" s="46"/>
      <c r="C45" s="51"/>
      <c r="D45" s="51"/>
      <c r="E45" s="51"/>
      <c r="F45" s="51"/>
    </row>
    <row r="46" spans="1:17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</row>
  </sheetData>
  <sheetProtection selectLockedCells="1" selectUnlockedCells="1"/>
  <mergeCells count="28">
    <mergeCell ref="A45:B45"/>
    <mergeCell ref="A37:N37"/>
    <mergeCell ref="L3:L4"/>
    <mergeCell ref="M3:M4"/>
    <mergeCell ref="A46:N46"/>
    <mergeCell ref="A36:N36"/>
    <mergeCell ref="A38:N38"/>
    <mergeCell ref="C43:E43"/>
    <mergeCell ref="C45:F45"/>
    <mergeCell ref="E39:F39"/>
    <mergeCell ref="A43:B43"/>
    <mergeCell ref="D3:D4"/>
    <mergeCell ref="E3:E4"/>
    <mergeCell ref="F3:H3"/>
    <mergeCell ref="I3:I4"/>
    <mergeCell ref="P3:P4"/>
    <mergeCell ref="O3:O4"/>
    <mergeCell ref="Q3:Q4"/>
    <mergeCell ref="M35:P35"/>
    <mergeCell ref="E40:F40"/>
    <mergeCell ref="A1:N1"/>
    <mergeCell ref="A2:N2"/>
    <mergeCell ref="N3:N4"/>
    <mergeCell ref="A3:A4"/>
    <mergeCell ref="B3:B4"/>
    <mergeCell ref="C3:C4"/>
    <mergeCell ref="J3:J4"/>
    <mergeCell ref="K3:K4"/>
  </mergeCells>
  <phoneticPr fontId="18" type="noConversion"/>
  <pageMargins left="0.39370078740157483" right="0.31496062992125984" top="0.39370078740157483" bottom="0.39370078740157483" header="0.51181102362204722" footer="0.51181102362204722"/>
  <pageSetup paperSize="9" scale="50" firstPageNumber="0" fitToHeight="10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2022-06-07T12:59:42Z</dcterms:created>
  <dcterms:modified xsi:type="dcterms:W3CDTF">2026-07-07T10:29:47Z</dcterms:modified>
</cp:coreProperties>
</file>