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_Жавнерова\БЕРЁЗКА\Стекло предметное\"/>
    </mc:Choice>
  </mc:AlternateContent>
  <xr:revisionPtr revIDLastSave="0" documentId="8_{82871BEA-1A34-4E85-AB37-DE31D10BAE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нижение НМЦК исходя из ФО" sheetId="1" r:id="rId1"/>
  </sheets>
  <definedNames>
    <definedName name="_xlnm.Print_Area" localSheetId="0">'Снижение НМЦК исходя из ФО'!$A$1:$S$29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4" i="1" l="1"/>
  <c r="M14" i="1"/>
  <c r="I14" i="1"/>
  <c r="L14" i="1" s="1"/>
  <c r="J14" i="1" l="1"/>
  <c r="K14" i="1" l="1"/>
  <c r="N20" i="1"/>
  <c r="O16" i="1" l="1"/>
  <c r="O15" i="1"/>
  <c r="O14" i="1"/>
  <c r="T15" i="1" l="1"/>
  <c r="Q15" i="1"/>
  <c r="T17" i="1" s="1"/>
  <c r="Q16" i="1"/>
  <c r="R16" i="1" s="1"/>
  <c r="Q14" i="1"/>
  <c r="R14" i="1" s="1"/>
  <c r="R15" i="1" l="1"/>
  <c r="T14" i="1"/>
  <c r="T18" i="1"/>
  <c r="T16" i="1"/>
</calcChain>
</file>

<file path=xl/sharedStrings.xml><?xml version="1.0" encoding="utf-8"?>
<sst xmlns="http://schemas.openxmlformats.org/spreadsheetml/2006/main" count="38" uniqueCount="38">
  <si>
    <t>В соответствии с п.18 Порядка,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</t>
  </si>
  <si>
    <t>№</t>
  </si>
  <si>
    <t>Наименование предмета контракта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</si>
  <si>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</si>
  <si>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</si>
  <si>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</si>
  <si>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НМЦК</t>
  </si>
  <si>
    <t xml:space="preserve">Начальная цена единицы медицинского изделия, без учета НДС, руб. (НЦЕ=ЦЕМ) 
</t>
  </si>
  <si>
    <t>Расчет НМЦК по формуле где          
n - количество позиций закупаемых медицинских изделий;
НЦЕi – начальная цена ед. i-й позиции мед.изделия; 
НДС – налог на добавленную стоимость;
Vi - количество (объем) i-й позиции закупаемого мед.изделия.</t>
  </si>
  <si>
    <t>Объема финансового обеспечения для осуществления соответствующей закупки</t>
  </si>
  <si>
    <t>Цена единицы медицингского изделия с учетом пропорционального снижения без НДС</t>
  </si>
  <si>
    <t>НДС, руб.</t>
  </si>
  <si>
    <r>
      <rPr>
        <b/>
        <sz val="11"/>
        <color indexed="8"/>
        <rFont val="Times New Roman"/>
        <family val="1"/>
        <charset val="204"/>
      </rPr>
      <t>Расчет НМЦКi (КАЖДОЙ ПОЗИЦИИ МЕД ИЗДЕЛИЯ) по формуле где</t>
    </r>
    <r>
      <rPr>
        <sz val="11"/>
        <color indexed="8"/>
        <rFont val="Times New Roman"/>
        <family val="1"/>
        <charset val="204"/>
      </rPr>
      <t xml:space="preserve">          
n - количество позиций закупаемых медицинских изделий;
НЦЕi – начальная цена ед. i-й позиции мед.изделия (сниженая исходя из финансового обеспечения );
НДС – налог на добавленную стоимость;
Vi - количество (объем) i-й позиции закупаемого мед.изделия.
</t>
    </r>
  </si>
  <si>
    <t>Расчет НМЦК по формуле где          
n - количество позиций закупаемых медицинских изделий;
НЦЕi – начальная цена ед. i-й позиции мед.изделия (сниженая исходя из финансового обеспечения );
НДС – налог на добавленную стоимость;
Vi - количество (объем) i-й позиции закупаемого мед.изделия.</t>
  </si>
  <si>
    <t xml:space="preserve">Средняя арифметическая цена за единицу     &lt;ц&gt; </t>
  </si>
  <si>
    <t>Среднее квадратичное отклонение</t>
  </si>
  <si>
    <t>Kоэффициент снижения исходя из ФО</t>
  </si>
  <si>
    <t>НДС, %</t>
  </si>
  <si>
    <r>
      <t xml:space="preserve">коэффициент вариации цен V (%)           </t>
    </r>
    <r>
      <rPr>
        <i/>
        <sz val="11"/>
        <rFont val="Times New Roman"/>
        <family val="1"/>
        <charset val="204"/>
      </rPr>
      <t xml:space="preserve">         (не должен превышать 33%)</t>
    </r>
  </si>
  <si>
    <t>Код позиции</t>
  </si>
  <si>
    <t>Штука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</si>
  <si>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</si>
  <si>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</si>
  <si>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в соответствии с Описанием объекта закупки</t>
  </si>
  <si>
    <t>Используемый метод определения НМЦК 
с обоснованием:</t>
  </si>
  <si>
    <r>
      <t>Расчет НМЦК по формуле:  НМЦК =</t>
    </r>
    <r>
      <rPr>
        <sz val="15"/>
        <rFont val="PT Astra Serif"/>
        <family val="1"/>
        <charset val="204"/>
      </rPr>
      <t xml:space="preserve"> Σⁿ</t>
    </r>
    <r>
      <rPr>
        <sz val="7"/>
        <rFont val="PT Astra Serif"/>
        <family val="1"/>
        <charset val="204"/>
      </rPr>
      <t>i=1</t>
    </r>
    <r>
      <rPr>
        <sz val="11"/>
        <rFont val="PT Astra Serif"/>
        <family val="1"/>
        <charset val="204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</si>
  <si>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 Иной метод: На основании ч. 12 ст. 22 Федерального закона от 05.04.2013 №44-ФЗ, ч.22 ст.22 Федерального закона №44-ФЗ от 05.04.2013г.
В соответствии с Приказом Министерства здравоохранения РФ от 15 мая 2020 г.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№ 450н)); с положениями Распоряжения Правительства Ульяновской области от 17.09.2018 № 411-пр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для обеспечения государственных нужд Ульяновской области»</t>
  </si>
  <si>
    <t>Работник контрактной службы:</t>
  </si>
  <si>
    <t xml:space="preserve"> </t>
  </si>
  <si>
    <t>Ценовая информация №3                                               КП 232 от 05.05.2026</t>
  </si>
  <si>
    <t>Ценовая информация №1                                               КП 231 от 05.05.2026</t>
  </si>
  <si>
    <t>Ценовая информация №2                                               КП 251 от 05.06.2026</t>
  </si>
  <si>
    <t>Дата подготовки обоснования НМЦК: 20.07.2026 г.</t>
  </si>
  <si>
    <t>Стекло предметное и (или) слайд для микроскопии ИВД, одноразового использования</t>
  </si>
  <si>
    <t>32.50.50.000-00002401</t>
  </si>
  <si>
    <t>Изделия медицинского назначения (Стекло предметное и (или) слайд для микроскопии ИВД, одноразового использования)</t>
  </si>
  <si>
    <t>_________________/ Жавнерова Е.Е./</t>
  </si>
  <si>
    <t xml:space="preserve">Тел: 8(84231)2-44-78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</si>
</sst>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00000"/>
    <numFmt numFmtId="165" formatCode="#,##0.0000000000"/>
  </numFmts>
  <fonts count="3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PT Astra Serif"/>
      <family val="1"/>
      <charset val="204"/>
    </font>
    <font>
      <sz val="11"/>
      <name val="PT Astra Serif"/>
      <family val="1"/>
      <charset val="204"/>
    </font>
    <font>
      <sz val="9"/>
      <color rgb="FF000000"/>
      <name val="PT Astra Serif"/>
      <family val="1"/>
      <charset val="204"/>
    </font>
    <font>
      <i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name val="PT Astra Serif"/>
      <family val="1"/>
      <charset val="204"/>
    </font>
    <font>
      <sz val="11"/>
      <name val="Calibri"/>
      <family val="2"/>
      <charset val="204"/>
    </font>
    <font>
      <b/>
      <sz val="12"/>
      <name val="PT Astra Serif"/>
      <family val="1"/>
      <charset val="204"/>
    </font>
    <font>
      <sz val="10"/>
      <name val="PT Astra Serif"/>
      <family val="1"/>
      <charset val="204"/>
    </font>
    <font>
      <sz val="15"/>
      <name val="PT Astra Serif"/>
      <family val="1"/>
      <charset val="204"/>
    </font>
    <font>
      <sz val="7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PT Astra Serif"/>
      <family val="1"/>
      <charset val="204"/>
    </font>
    <font>
      <sz val="10.8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80">
    <xf numFmtId="0" fontId="0" fillId="0" borderId="0" xfId="0"/>
    <xf numFmtId="0" fontId="0" fillId="0" borderId="0" xfId="0" applyAlignment="1">
      <alignment vertical="center" wrapText="1"/>
    </xf>
    <xf numFmtId="0" fontId="5" fillId="0" borderId="0" xfId="0" applyFont="1"/>
    <xf numFmtId="0" fontId="2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4" fontId="9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10" fontId="7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 wrapText="1"/>
    </xf>
    <xf numFmtId="164" fontId="8" fillId="0" borderId="9" xfId="0" applyNumberFormat="1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4" fontId="9" fillId="0" borderId="2" xfId="0" applyNumberFormat="1" applyFont="1" applyBorder="1" applyAlignment="1">
      <alignment horizontal="left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13" fillId="0" borderId="0" xfId="0" applyFont="1"/>
    <xf numFmtId="4" fontId="5" fillId="0" borderId="0" xfId="0" applyNumberFormat="1" applyFont="1"/>
    <xf numFmtId="165" fontId="8" fillId="0" borderId="2" xfId="0" applyNumberFormat="1" applyFont="1" applyBorder="1" applyAlignment="1">
      <alignment horizontal="center" vertical="center"/>
    </xf>
    <xf numFmtId="0" fontId="15" fillId="0" borderId="0" xfId="0" applyFont="1"/>
    <xf numFmtId="0" fontId="10" fillId="0" borderId="0" xfId="0" applyFont="1"/>
    <xf numFmtId="2" fontId="10" fillId="0" borderId="0" xfId="0" applyNumberFormat="1" applyFont="1"/>
    <xf numFmtId="2" fontId="16" fillId="0" borderId="0" xfId="0" applyNumberFormat="1" applyFont="1"/>
    <xf numFmtId="0" fontId="20" fillId="0" borderId="0" xfId="0" applyFont="1"/>
    <xf numFmtId="0" fontId="20" fillId="0" borderId="0" xfId="0" applyFont="1" applyAlignment="1">
      <alignment wrapText="1"/>
    </xf>
    <xf numFmtId="0" fontId="21" fillId="2" borderId="0" xfId="0" applyFont="1" applyFill="1"/>
    <xf numFmtId="14" fontId="20" fillId="2" borderId="0" xfId="0" applyNumberFormat="1" applyFont="1" applyFill="1" applyAlignment="1">
      <alignment horizontal="right" wrapText="1"/>
    </xf>
    <xf numFmtId="14" fontId="20" fillId="2" borderId="0" xfId="0" applyNumberFormat="1" applyFont="1" applyFill="1" applyAlignment="1">
      <alignment wrapText="1"/>
    </xf>
    <xf numFmtId="0" fontId="9" fillId="0" borderId="0" xfId="0" applyFont="1"/>
    <xf numFmtId="2" fontId="9" fillId="0" borderId="0" xfId="0" applyNumberFormat="1" applyFont="1"/>
    <xf numFmtId="0" fontId="23" fillId="0" borderId="0" xfId="0" applyFont="1" applyAlignment="1">
      <alignment vertical="center"/>
    </xf>
    <xf numFmtId="0" fontId="11" fillId="0" borderId="0" xfId="0" applyFont="1"/>
    <xf numFmtId="0" fontId="23" fillId="0" borderId="0" xfId="0" applyFont="1" applyAlignment="1">
      <alignment vertical="top" wrapText="1"/>
    </xf>
    <xf numFmtId="0" fontId="24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26" fillId="0" borderId="0" xfId="0" applyFont="1"/>
    <xf numFmtId="0" fontId="27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 textRotation="90" wrapText="1"/>
    </xf>
    <xf numFmtId="0" fontId="28" fillId="0" borderId="2" xfId="0" applyFont="1" applyBorder="1"/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8" fillId="2" borderId="0" xfId="0" applyNumberFormat="1" applyFont="1" applyFill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622300</xdr:colOff>
      <xdr:row>12</xdr:row>
      <xdr:rowOff>1492250</xdr:rowOff>
    </xdr:from>
    <xdr:to>
      <xdr:col>10</xdr:col>
      <xdr:colOff>746125</xdr:colOff>
      <xdr:row>12</xdr:row>
      <xdr:rowOff>1844675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FC46D6-576E-476C-91C4-2356908C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7675" y="2911475"/>
          <a:ext cx="7524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574675</xdr:colOff>
      <xdr:row>12</xdr:row>
      <xdr:rowOff>1162050</xdr:rowOff>
    </xdr:from>
    <xdr:to>
      <xdr:col>9</xdr:col>
      <xdr:colOff>581025</xdr:colOff>
      <xdr:row>12</xdr:row>
      <xdr:rowOff>1600200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754BDF-EA8F-49D1-8297-18D7AEAE0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0450" y="2581275"/>
          <a:ext cx="6159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146050</xdr:colOff>
      <xdr:row>12</xdr:row>
      <xdr:rowOff>1768475</xdr:rowOff>
    </xdr:from>
    <xdr:to>
      <xdr:col>11</xdr:col>
      <xdr:colOff>1117600</xdr:colOff>
      <xdr:row>12</xdr:row>
      <xdr:rowOff>2330450</xdr:rowOff>
    </xdr:to>
    <xdr:pic>
      <xdr:nvPicPr>
        <xdr:cNvPr id="4" name="Picture 69" descr="pict18-74430562">
          <a:extLst>
            <a:ext uri="{FF2B5EF4-FFF2-40B4-BE49-F238E27FC236}">
              <a16:creationId xmlns:a16="http://schemas.microsoft.com/office/drawing/2014/main" id="{BF074EC6-5DEB-407F-8009-44122EF92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451600" y="3187700"/>
          <a:ext cx="9715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18</xdr:col>
      <xdr:colOff>203200</xdr:colOff>
      <xdr:row>12</xdr:row>
      <xdr:rowOff>2546350</xdr:rowOff>
    </xdr:from>
    <xdr:ext cx="1587500" cy="476249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CFAC069-8890-40FA-B427-6B50F3F11786}"/>
            </a:ext>
          </a:extLst>
        </xdr:cNvPr>
        <xdr:cNvSpPr txBox="1"/>
      </xdr:nvSpPr>
      <xdr:spPr>
        <a:xfrm>
          <a:off x="15509875" y="396557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17</xdr:col>
      <xdr:colOff>552450</xdr:colOff>
      <xdr:row>12</xdr:row>
      <xdr:rowOff>2416175</xdr:rowOff>
    </xdr:from>
    <xdr:ext cx="1587500" cy="47624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9A15EE3-F931-4993-9A5E-509DB4DA5145}"/>
            </a:ext>
          </a:extLst>
        </xdr:cNvPr>
        <xdr:cNvSpPr txBox="1"/>
      </xdr:nvSpPr>
      <xdr:spPr>
        <a:xfrm>
          <a:off x="13868400" y="383540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b="0" i="0">
              <a:latin typeface="Cambria Math"/>
            </a:rPr>
            <a:t>i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oneCellAnchor>
    <xdr:from>
      <xdr:col>12</xdr:col>
      <xdr:colOff>146050</xdr:colOff>
      <xdr:row>12</xdr:row>
      <xdr:rowOff>2562225</xdr:rowOff>
    </xdr:from>
    <xdr:ext cx="1587500" cy="47624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90AC6F0-4EA4-41E7-9243-1F8553C0F8A4}"/>
            </a:ext>
          </a:extLst>
        </xdr:cNvPr>
        <xdr:cNvSpPr txBox="1"/>
      </xdr:nvSpPr>
      <xdr:spPr>
        <a:xfrm>
          <a:off x="7585075" y="39814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7"/>
  <sheetViews>
    <sheetView tabSelected="1" view="pageBreakPreview" topLeftCell="A8" zoomScaleNormal="100" zoomScaleSheetLayoutView="100" workbookViewId="0">
      <selection activeCell="A24" sqref="A24"/>
    </sheetView>
  </sheetViews>
  <sheetFormatPr defaultRowHeight="15"/>
  <cols>
    <col min="1" max="1" width="5.140625" customWidth="1"/>
    <col min="2" max="2" width="25.42578125" customWidth="1"/>
    <col min="3" max="3" width="18.28515625" customWidth="1"/>
    <col min="4" max="4" width="7.140625" customWidth="1"/>
    <col min="5" max="5" width="7.42578125" customWidth="1"/>
    <col min="6" max="6" width="10" customWidth="1"/>
    <col min="7" max="7" width="10.140625" customWidth="1"/>
    <col min="8" max="9" width="10.28515625" customWidth="1"/>
    <col min="10" max="10" width="9.42578125" customWidth="1"/>
    <col min="11" max="11" width="11.5703125" style="20" customWidth="1"/>
    <col min="12" max="12" width="17" customWidth="1"/>
    <col min="13" max="13" width="23.140625" customWidth="1"/>
    <col min="14" max="14" width="22.85546875" customWidth="1"/>
    <col min="15" max="15" width="17" customWidth="1"/>
    <col min="16" max="16" width="9.140625" customWidth="1"/>
    <col min="17" max="17" width="12.140625" customWidth="1"/>
    <col min="18" max="18" width="29.85546875" customWidth="1"/>
    <col min="19" max="19" width="25.140625" customWidth="1"/>
  </cols>
  <sheetData>
    <row r="1" spans="1:20" ht="92.85" customHeight="1">
      <c r="A1" s="50" t="s">
        <v>21</v>
      </c>
      <c r="B1" s="50"/>
      <c r="C1" s="50"/>
      <c r="D1" s="50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23"/>
    </row>
    <row r="2" spans="1:20" ht="15" customHeight="1">
      <c r="A2" s="24"/>
      <c r="B2" s="24"/>
      <c r="C2" s="24"/>
      <c r="D2" s="24"/>
      <c r="E2" s="24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3"/>
    </row>
    <row r="3" spans="1:20" ht="15" customHeight="1">
      <c r="A3" s="24"/>
      <c r="B3" s="24"/>
      <c r="C3" s="24"/>
      <c r="D3" s="24"/>
      <c r="E3" s="24"/>
      <c r="F3" s="26" t="s">
        <v>35</v>
      </c>
      <c r="G3" s="26"/>
      <c r="H3" s="26"/>
      <c r="I3" s="26"/>
      <c r="J3" s="25"/>
      <c r="K3" s="25"/>
      <c r="L3" s="25"/>
      <c r="M3" s="25"/>
      <c r="N3" s="25"/>
      <c r="O3" s="25"/>
      <c r="P3" s="25"/>
      <c r="Q3" s="25"/>
      <c r="R3" s="25"/>
      <c r="S3" s="25"/>
      <c r="T3" s="23"/>
    </row>
    <row r="4" spans="1:20">
      <c r="A4" s="24"/>
      <c r="B4" s="24"/>
      <c r="C4" s="24"/>
      <c r="D4" s="24"/>
      <c r="E4" s="24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3"/>
    </row>
    <row r="5" spans="1:20" ht="27" customHeight="1">
      <c r="A5" s="49" t="s">
        <v>22</v>
      </c>
      <c r="B5" s="49"/>
      <c r="C5" s="52" t="s">
        <v>23</v>
      </c>
      <c r="D5" s="53"/>
      <c r="E5" s="53"/>
      <c r="F5" s="53"/>
      <c r="G5" s="53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23"/>
    </row>
    <row r="6" spans="1:20" ht="119.25" customHeight="1">
      <c r="A6" s="55" t="s">
        <v>24</v>
      </c>
      <c r="B6" s="55"/>
      <c r="C6" s="56" t="s">
        <v>26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8"/>
      <c r="T6" s="23"/>
    </row>
    <row r="7" spans="1:20" ht="108" customHeight="1">
      <c r="A7" s="47" t="s">
        <v>25</v>
      </c>
      <c r="B7" s="48"/>
      <c r="C7" s="48"/>
      <c r="D7" s="48"/>
      <c r="E7" s="48"/>
      <c r="F7" s="48"/>
      <c r="G7" s="48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23"/>
    </row>
    <row r="9" spans="1:20">
      <c r="A9" s="59" t="s">
        <v>0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1"/>
    </row>
    <row r="10" spans="1:20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1"/>
    </row>
    <row r="11" spans="1:20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1"/>
    </row>
    <row r="12" spans="1:20" s="2" customFormat="1" ht="66.75" customHeight="1">
      <c r="A12" s="61" t="s">
        <v>1</v>
      </c>
      <c r="B12" s="61" t="s">
        <v>2</v>
      </c>
      <c r="C12" s="62" t="s">
        <v>19</v>
      </c>
      <c r="D12" s="62" t="s">
        <v>3</v>
      </c>
      <c r="E12" s="62" t="s">
        <v>4</v>
      </c>
      <c r="F12" s="64" t="s">
        <v>5</v>
      </c>
      <c r="G12" s="65"/>
      <c r="H12" s="65"/>
      <c r="I12" s="66" t="s">
        <v>6</v>
      </c>
      <c r="J12" s="66"/>
      <c r="K12" s="66"/>
      <c r="L12" s="66" t="s">
        <v>7</v>
      </c>
      <c r="M12" s="67" t="s">
        <v>8</v>
      </c>
      <c r="N12" s="62" t="s">
        <v>9</v>
      </c>
      <c r="O12" s="62" t="s">
        <v>10</v>
      </c>
      <c r="P12" s="72" t="s">
        <v>17</v>
      </c>
      <c r="Q12" s="67" t="s">
        <v>11</v>
      </c>
      <c r="R12" s="69" t="s">
        <v>12</v>
      </c>
      <c r="S12" s="75" t="s">
        <v>13</v>
      </c>
    </row>
    <row r="13" spans="1:20" s="2" customFormat="1" ht="242.25" customHeight="1">
      <c r="A13" s="62"/>
      <c r="B13" s="62"/>
      <c r="C13" s="71"/>
      <c r="D13" s="63"/>
      <c r="E13" s="63"/>
      <c r="F13" s="45" t="s">
        <v>30</v>
      </c>
      <c r="G13" s="45" t="s">
        <v>31</v>
      </c>
      <c r="H13" s="45" t="s">
        <v>29</v>
      </c>
      <c r="I13" s="3" t="s">
        <v>14</v>
      </c>
      <c r="J13" s="3" t="s">
        <v>15</v>
      </c>
      <c r="K13" s="19" t="s">
        <v>18</v>
      </c>
      <c r="L13" s="66"/>
      <c r="M13" s="68"/>
      <c r="N13" s="63"/>
      <c r="O13" s="71"/>
      <c r="P13" s="73"/>
      <c r="Q13" s="74"/>
      <c r="R13" s="70"/>
      <c r="S13" s="75"/>
    </row>
    <row r="14" spans="1:20" s="2" customFormat="1" ht="81" customHeight="1">
      <c r="A14" s="4">
        <v>1</v>
      </c>
      <c r="B14" s="15" t="s">
        <v>33</v>
      </c>
      <c r="C14" s="46" t="s">
        <v>34</v>
      </c>
      <c r="D14" s="18" t="s">
        <v>20</v>
      </c>
      <c r="E14" s="16">
        <v>5544</v>
      </c>
      <c r="F14" s="6">
        <v>3.15</v>
      </c>
      <c r="G14" s="6">
        <v>3.2</v>
      </c>
      <c r="H14" s="6">
        <v>3.5</v>
      </c>
      <c r="I14" s="6">
        <f t="shared" ref="I14" si="0">AVERAGE(F14:H14)</f>
        <v>3.2833333333333332</v>
      </c>
      <c r="J14" s="17">
        <f t="shared" ref="J14" si="1">STDEV(F14:H14)</f>
        <v>0.18929694486000911</v>
      </c>
      <c r="K14" s="17">
        <f>J14/I14*100</f>
        <v>5.7653891835535775</v>
      </c>
      <c r="L14" s="6">
        <f>ROUND(I14,2)</f>
        <v>3.28</v>
      </c>
      <c r="M14" s="76">
        <f>((E14*L14+E15*L15+E16*L16)/100*110)</f>
        <v>20002.752</v>
      </c>
      <c r="N14" s="77">
        <v>17463.599999999999</v>
      </c>
      <c r="O14" s="7">
        <f>ROUND(L14*N20,2)</f>
        <v>2.86</v>
      </c>
      <c r="P14" s="8">
        <v>0.1</v>
      </c>
      <c r="Q14" s="9">
        <f>ROUND(O14*P14,2)</f>
        <v>0.28999999999999998</v>
      </c>
      <c r="R14" s="10">
        <f t="shared" ref="R14" si="2">ROUND((O14+Q14)*E14,2)</f>
        <v>17463.599999999999</v>
      </c>
      <c r="S14" s="78">
        <f>ROUND(R14+R15+R16,2)</f>
        <v>17463.599999999999</v>
      </c>
      <c r="T14" s="21">
        <f>O14+Q14</f>
        <v>3.15</v>
      </c>
    </row>
    <row r="15" spans="1:20" s="2" customFormat="1" ht="66.75" hidden="1" customHeight="1">
      <c r="A15" s="4"/>
      <c r="B15" s="15"/>
      <c r="C15" s="15"/>
      <c r="D15" s="18"/>
      <c r="E15" s="16"/>
      <c r="F15" s="6"/>
      <c r="G15" s="6"/>
      <c r="H15" s="6"/>
      <c r="I15" s="6"/>
      <c r="J15" s="17"/>
      <c r="K15" s="17"/>
      <c r="L15" s="6"/>
      <c r="M15" s="76"/>
      <c r="N15" s="77"/>
      <c r="O15" s="7">
        <f>ROUND(L15*N20,2)</f>
        <v>0</v>
      </c>
      <c r="P15" s="8">
        <v>0.1</v>
      </c>
      <c r="Q15" s="9">
        <f t="shared" ref="Q15" si="3">ROUND(O15*P15,2)</f>
        <v>0</v>
      </c>
      <c r="R15" s="10">
        <f>ROUND((O15+Q15)*E15,2)</f>
        <v>0</v>
      </c>
      <c r="S15" s="78"/>
      <c r="T15" s="21" t="e">
        <f>#REF!+#REF!</f>
        <v>#REF!</v>
      </c>
    </row>
    <row r="16" spans="1:20" s="2" customFormat="1" ht="81" hidden="1" customHeight="1">
      <c r="A16" s="4"/>
      <c r="B16" s="15"/>
      <c r="C16" s="15"/>
      <c r="D16" s="18"/>
      <c r="E16" s="16"/>
      <c r="F16" s="6"/>
      <c r="G16" s="6"/>
      <c r="H16" s="6"/>
      <c r="I16" s="6"/>
      <c r="J16" s="6"/>
      <c r="K16" s="17"/>
      <c r="L16" s="6"/>
      <c r="M16" s="76"/>
      <c r="N16" s="77"/>
      <c r="O16" s="7">
        <f>ROUND(L16*N20,2)</f>
        <v>0</v>
      </c>
      <c r="P16" s="8">
        <v>0.1</v>
      </c>
      <c r="Q16" s="9">
        <f t="shared" ref="Q16" si="4">ROUND(O16*P16,2)</f>
        <v>0</v>
      </c>
      <c r="R16" s="10">
        <f>ROUND((O16+Q16)*E16,2)</f>
        <v>0</v>
      </c>
      <c r="S16" s="78"/>
      <c r="T16" s="21" t="e">
        <f>#REF!+#REF!</f>
        <v>#REF!</v>
      </c>
    </row>
    <row r="17" spans="1:30" s="2" customFormat="1" ht="66.75" hidden="1" customHeight="1">
      <c r="A17" s="4"/>
      <c r="B17" s="15"/>
      <c r="C17" s="15"/>
      <c r="D17" s="6"/>
      <c r="E17" s="16"/>
      <c r="F17" s="6"/>
      <c r="G17" s="6"/>
      <c r="H17" s="6"/>
      <c r="I17" s="6"/>
      <c r="J17" s="6"/>
      <c r="K17" s="17"/>
      <c r="L17" s="6"/>
      <c r="M17" s="76"/>
      <c r="N17" s="77"/>
      <c r="O17" s="7"/>
      <c r="P17" s="8"/>
      <c r="Q17" s="9"/>
      <c r="R17" s="10"/>
      <c r="S17" s="78"/>
      <c r="T17" s="21">
        <f>O15+Q15</f>
        <v>0</v>
      </c>
    </row>
    <row r="18" spans="1:30" s="2" customFormat="1" ht="66.75" hidden="1" customHeight="1">
      <c r="A18" s="5"/>
      <c r="B18" s="5"/>
      <c r="C18" s="5"/>
      <c r="D18" s="5"/>
      <c r="E18" s="5"/>
      <c r="F18" s="5"/>
      <c r="G18" s="5"/>
      <c r="H18" s="5"/>
      <c r="I18" s="5"/>
      <c r="J18" s="79"/>
      <c r="K18" s="79"/>
      <c r="L18" s="11"/>
      <c r="M18" s="76"/>
      <c r="N18" s="77"/>
      <c r="O18" s="13"/>
      <c r="P18" s="13"/>
      <c r="Q18" s="13"/>
      <c r="R18" s="14"/>
      <c r="S18" s="78"/>
      <c r="T18" s="21">
        <f>O16+Q16</f>
        <v>0</v>
      </c>
    </row>
    <row r="19" spans="1:30" s="2" customFormat="1" ht="48.75" hidden="1" customHeight="1">
      <c r="A19" s="29" t="s">
        <v>32</v>
      </c>
      <c r="B19" s="30"/>
      <c r="C19" s="30"/>
      <c r="D19" s="30"/>
      <c r="E19" s="31"/>
      <c r="F19" s="28"/>
      <c r="G19" s="28"/>
      <c r="H19" s="28"/>
      <c r="I19" s="28"/>
      <c r="J19" s="28"/>
      <c r="K19" s="28"/>
      <c r="L19" s="27"/>
      <c r="M19" s="76"/>
      <c r="N19" s="77"/>
      <c r="O19"/>
      <c r="P19"/>
      <c r="Q19"/>
      <c r="R19"/>
      <c r="S19" s="78"/>
    </row>
    <row r="20" spans="1:30" ht="40.5" customHeight="1">
      <c r="A20" s="32"/>
      <c r="B20" s="32"/>
      <c r="C20" s="32"/>
      <c r="D20" s="32"/>
      <c r="E20" s="32"/>
      <c r="F20" s="32"/>
      <c r="G20" s="33"/>
      <c r="H20" s="33"/>
      <c r="I20" s="33"/>
      <c r="J20" s="33"/>
      <c r="K20" s="33"/>
      <c r="L20" s="33"/>
      <c r="M20" s="12" t="s">
        <v>16</v>
      </c>
      <c r="N20" s="22">
        <f>N14/M14</f>
        <v>0.87305986696230586</v>
      </c>
      <c r="O20" s="33"/>
      <c r="P20" s="33"/>
      <c r="Q20" s="33"/>
      <c r="R20" s="33"/>
      <c r="S20" s="14"/>
    </row>
    <row r="21" spans="1:30" s="2" customFormat="1" ht="36" customHeight="1">
      <c r="A21" s="42" t="s">
        <v>27</v>
      </c>
      <c r="B21"/>
      <c r="C21"/>
      <c r="D21"/>
      <c r="E21" s="34"/>
      <c r="F21" s="32"/>
      <c r="G21" s="32"/>
      <c r="H21" s="32"/>
      <c r="I21" s="32"/>
      <c r="J21" s="32"/>
      <c r="K21" s="32"/>
      <c r="L21" s="32"/>
      <c r="M21"/>
      <c r="N21"/>
      <c r="O21" s="32"/>
      <c r="P21" s="32"/>
      <c r="Q21" s="32"/>
      <c r="R21" s="32"/>
      <c r="S21"/>
      <c r="T21"/>
      <c r="U21"/>
      <c r="V21"/>
      <c r="W21"/>
      <c r="X21"/>
      <c r="Y21"/>
      <c r="Z21"/>
      <c r="AA21"/>
      <c r="AB21"/>
      <c r="AC21"/>
      <c r="AD21"/>
    </row>
    <row r="22" spans="1:30" ht="15.75">
      <c r="A22" s="42" t="s">
        <v>36</v>
      </c>
      <c r="E22" s="36"/>
      <c r="F22" s="35"/>
      <c r="G22" s="32"/>
      <c r="H22" s="32"/>
      <c r="I22" s="32"/>
      <c r="J22" s="32"/>
      <c r="K22" s="32"/>
      <c r="L22" s="32"/>
      <c r="M22" s="33"/>
      <c r="N22" s="33"/>
      <c r="O22" s="32"/>
      <c r="P22" s="32"/>
      <c r="Q22" s="32"/>
      <c r="R22" s="32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2"/>
    </row>
    <row r="23" spans="1:30" ht="15.75">
      <c r="A23" s="43"/>
      <c r="E23" s="37"/>
      <c r="F23" s="35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</row>
    <row r="24" spans="1:30" ht="15.75">
      <c r="A24" s="44" t="s">
        <v>37</v>
      </c>
      <c r="E24" s="40"/>
      <c r="F24" s="38"/>
      <c r="G24" s="39"/>
      <c r="H24" s="39"/>
      <c r="I24" s="39"/>
      <c r="J24" s="39"/>
      <c r="K24" s="39"/>
      <c r="L24" s="39"/>
      <c r="M24" s="32"/>
      <c r="N24" s="32"/>
      <c r="O24" s="39"/>
      <c r="P24" s="39"/>
      <c r="Q24" s="39"/>
      <c r="R24" s="39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</row>
    <row r="25" spans="1:30" ht="15.75">
      <c r="A25" s="41" t="s">
        <v>28</v>
      </c>
      <c r="B25" s="32"/>
      <c r="C25" s="32"/>
      <c r="D25" s="32"/>
      <c r="E25" s="32"/>
      <c r="F25" s="32"/>
      <c r="G25" s="33"/>
      <c r="H25" s="33"/>
      <c r="I25" s="33"/>
      <c r="J25" s="33"/>
      <c r="K25" s="33"/>
      <c r="L25" s="33"/>
      <c r="M25" s="32"/>
      <c r="N25" s="32"/>
      <c r="O25" s="33"/>
      <c r="P25" s="33"/>
      <c r="Q25" s="33"/>
      <c r="R25" s="33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</row>
    <row r="26" spans="1:30" ht="15.75">
      <c r="M26" s="39"/>
      <c r="N26" s="39"/>
      <c r="S26" s="39"/>
      <c r="T26" s="39"/>
      <c r="U26" s="39"/>
      <c r="V26" s="39"/>
      <c r="W26" s="39"/>
      <c r="X26" s="39"/>
      <c r="Y26" s="39"/>
      <c r="Z26" s="39"/>
      <c r="AA26" s="32"/>
      <c r="AB26" s="32"/>
      <c r="AC26" s="32"/>
      <c r="AD26" s="32"/>
    </row>
    <row r="27" spans="1:30">
      <c r="M27" s="33"/>
      <c r="N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2"/>
    </row>
  </sheetData>
  <mergeCells count="26">
    <mergeCell ref="S12:S13"/>
    <mergeCell ref="M14:M19"/>
    <mergeCell ref="N14:N19"/>
    <mergeCell ref="S14:S19"/>
    <mergeCell ref="J18:K18"/>
    <mergeCell ref="A9:R11"/>
    <mergeCell ref="A12:A13"/>
    <mergeCell ref="B12:B13"/>
    <mergeCell ref="D12:D13"/>
    <mergeCell ref="E12:E13"/>
    <mergeCell ref="F12:H12"/>
    <mergeCell ref="I12:K12"/>
    <mergeCell ref="L12:L13"/>
    <mergeCell ref="M12:M13"/>
    <mergeCell ref="N12:N13"/>
    <mergeCell ref="R12:R13"/>
    <mergeCell ref="C12:C13"/>
    <mergeCell ref="O12:O13"/>
    <mergeCell ref="P12:P13"/>
    <mergeCell ref="Q12:Q13"/>
    <mergeCell ref="A7:S7"/>
    <mergeCell ref="A1:S1"/>
    <mergeCell ref="A5:B5"/>
    <mergeCell ref="C5:S5"/>
    <mergeCell ref="A6:B6"/>
    <mergeCell ref="C6:S6"/>
  </mergeCells>
  <phoneticPr fontId="29" type="noConversion"/>
  <pageMargins left="0" right="0" top="0" bottom="0" header="0.31496062992125984" footer="0.31496062992125984"/>
  <pageSetup paperSize="9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Снижение НМЦК исходя из ФО</vt:lpstr>
      <vt:lpstr>'Снижение НМЦК исходя из ФО'!Область_печати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Горшенина Марина А</dc:creator>
  <cp:lastModifiedBy>Пользователь</cp:lastModifiedBy>
  <cp:lastPrinted>2026-07-24T06:09:54Z</cp:lastPrinted>
  <dcterms:created xsi:type="dcterms:W3CDTF">2024-04-18T06:06:40Z</dcterms:created>
  <dcterms:modified xsi:type="dcterms:W3CDTF">2026-07-24T06:10:30Z</dcterms:modified>
</cp:coreProperties>
</file>