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eviantseva_nv\Desktop\Кресло для Гришина В.А\"/>
    </mc:Choice>
  </mc:AlternateContent>
  <xr:revisionPtr revIDLastSave="0" documentId="13_ncr:1_{14516A65-1698-4EC4-B9B0-B76A55E4DED0}" xr6:coauthVersionLast="36" xr6:coauthVersionMax="36" xr10:uidLastSave="{00000000-0000-0000-0000-000000000000}"/>
  <bookViews>
    <workbookView xWindow="0" yWindow="0" windowWidth="28800" windowHeight="10965" activeTab="3" xr2:uid="{00000000-000D-0000-FFFF-FFFF00000000}"/>
  </bookViews>
  <sheets>
    <sheet name="Обоснование Цены" sheetId="3" r:id="rId1"/>
    <sheet name="Лист1" sheetId="5" state="hidden" r:id="rId2"/>
    <sheet name="НМЦК" sheetId="6" r:id="rId3"/>
    <sheet name="НМЦК - ЕАТ Берёзка" sheetId="8" r:id="rId4"/>
  </sheets>
  <definedNames>
    <definedName name="_xlnm.Print_Area" localSheetId="2">НМЦК!$A$1:$P$22</definedName>
    <definedName name="_xlnm.Print_Area" localSheetId="3">'НМЦК - ЕАТ Берёзка'!$A$1:$P$17</definedName>
    <definedName name="_xlnm.Print_Area" localSheetId="0">'Обоснование Цены'!$A$1:$K$25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8" l="1"/>
  <c r="C7" i="8" l="1"/>
  <c r="H12" i="8" l="1"/>
  <c r="H11" i="8"/>
  <c r="G12" i="8"/>
  <c r="G11" i="8"/>
  <c r="F11" i="8"/>
  <c r="B12" i="8"/>
  <c r="B11" i="8"/>
  <c r="C12" i="8"/>
  <c r="C11" i="8"/>
  <c r="L12" i="6" l="1"/>
  <c r="C6" i="8" l="1"/>
  <c r="L12" i="8" l="1"/>
  <c r="P12" i="8" s="1"/>
  <c r="L11" i="8"/>
  <c r="J12" i="8"/>
  <c r="I12" i="8"/>
  <c r="D12" i="8"/>
  <c r="J11" i="8"/>
  <c r="I11" i="8"/>
  <c r="D11" i="8"/>
  <c r="A12" i="8"/>
  <c r="A11" i="8"/>
  <c r="G18" i="6"/>
  <c r="H18" i="6"/>
  <c r="F18" i="6"/>
  <c r="N12" i="6"/>
  <c r="L13" i="6"/>
  <c r="N13" i="6"/>
  <c r="N11" i="6"/>
  <c r="L11" i="6"/>
  <c r="P11" i="6" s="1"/>
  <c r="O11" i="6" l="1"/>
  <c r="A20" i="3" l="1"/>
  <c r="N15" i="6" l="1"/>
  <c r="L15" i="6"/>
  <c r="L14" i="6"/>
  <c r="N14" i="6"/>
  <c r="J18" i="6"/>
  <c r="I18" i="6"/>
  <c r="O15" i="6" l="1"/>
  <c r="G15" i="8"/>
  <c r="J13" i="8" l="1"/>
  <c r="I13" i="8"/>
  <c r="K13" i="8"/>
  <c r="N10" i="8"/>
  <c r="O10" i="8" s="1"/>
  <c r="L10" i="8"/>
  <c r="F5" i="3" l="1"/>
  <c r="I17" i="3"/>
  <c r="D23" i="3" s="1"/>
  <c r="P15" i="6" l="1"/>
  <c r="P14" i="6"/>
  <c r="P12" i="6"/>
  <c r="P13" i="6"/>
  <c r="L16" i="6"/>
  <c r="P16" i="6" s="1"/>
  <c r="N16" i="6"/>
  <c r="L17" i="6"/>
  <c r="P17" i="6" s="1"/>
  <c r="N17" i="6"/>
  <c r="P18" i="6" l="1"/>
  <c r="O13" i="6"/>
  <c r="O14" i="6"/>
  <c r="O12" i="6"/>
  <c r="O17" i="6"/>
  <c r="O16" i="6"/>
  <c r="P7" i="6" l="1"/>
  <c r="N10" i="6"/>
  <c r="L10" i="6"/>
  <c r="O10" i="6" l="1"/>
  <c r="N12" i="5"/>
  <c r="N13" i="5"/>
  <c r="N14" i="5"/>
  <c r="N15" i="5"/>
  <c r="N16" i="5"/>
  <c r="L14" i="5" l="1"/>
  <c r="M14" i="5" s="1"/>
  <c r="P14" i="5" s="1"/>
  <c r="L12" i="5"/>
  <c r="M12" i="5" s="1"/>
  <c r="P12" i="5" s="1"/>
  <c r="L13" i="5"/>
  <c r="M13" i="5" s="1"/>
  <c r="P13" i="5" s="1"/>
  <c r="L15" i="5"/>
  <c r="M15" i="5" s="1"/>
  <c r="P15" i="5" s="1"/>
  <c r="L16" i="5"/>
  <c r="O13" i="5" l="1"/>
  <c r="M16" i="5"/>
  <c r="P16" i="5" s="1"/>
  <c r="O16" i="5"/>
  <c r="O15" i="5"/>
  <c r="O14" i="5"/>
  <c r="O12" i="5"/>
  <c r="P11" i="8"/>
  <c r="P7" i="8" s="1"/>
  <c r="C9" i="3" s="1"/>
</calcChain>
</file>

<file path=xl/sharedStrings.xml><?xml version="1.0" encoding="utf-8"?>
<sst xmlns="http://schemas.openxmlformats.org/spreadsheetml/2006/main" count="128" uniqueCount="81">
  <si>
    <t>подпись</t>
  </si>
  <si>
    <t>должность</t>
  </si>
  <si>
    <t>И.О. Фамилия</t>
  </si>
  <si>
    <t>дата</t>
  </si>
  <si>
    <t>Ф.И.О. исполнителя</t>
  </si>
  <si>
    <t>Контактный телефон</t>
  </si>
  <si>
    <t>Прилагается (Приложение № 1)</t>
  </si>
  <si>
    <t>Невьянцева Н.В.</t>
  </si>
  <si>
    <t>Приложение № 1 к Извещению об электронном аукционе на  проведение обязательных периодических медицинских осмотров работников, занятых на тяжелых работах и на работах с вредными и (или) опасными условиями труда)</t>
  </si>
  <si>
    <t>Обоснование начальной (максимальной) цены контракта</t>
  </si>
  <si>
    <t xml:space="preserve">Наименование обьекта закупки
</t>
  </si>
  <si>
    <t xml:space="preserve"> Поставка нефтепродуктов по электронным топливным картам</t>
  </si>
  <si>
    <t>Используемый метод обоснования НМЦК :</t>
  </si>
  <si>
    <t>ИТОГО НМЦК:</t>
  </si>
  <si>
    <t>№ п/п</t>
  </si>
  <si>
    <t>ОКПД2</t>
  </si>
  <si>
    <t>Наименование Товара</t>
  </si>
  <si>
    <t>Единица измерения</t>
  </si>
  <si>
    <t xml:space="preserve">Сведения о количестве </t>
  </si>
  <si>
    <t xml:space="preserve">КП № 1     </t>
  </si>
  <si>
    <t xml:space="preserve">КП  № 2 </t>
  </si>
  <si>
    <t>КП № 52</t>
  </si>
  <si>
    <t>Средняя цена за единицу</t>
  </si>
  <si>
    <t>Средняя цена за единицу2</t>
  </si>
  <si>
    <t>Среднее квадратическое отклонение</t>
  </si>
  <si>
    <t>Коэффициент вариации</t>
  </si>
  <si>
    <t>НМЦК</t>
  </si>
  <si>
    <t xml:space="preserve">Начальник </t>
  </si>
  <si>
    <t>И.о начальника филиала</t>
  </si>
  <si>
    <t>В.А.Гришин</t>
  </si>
  <si>
    <t>И.О.Фамилия</t>
  </si>
  <si>
    <t>Ф.И.О</t>
  </si>
  <si>
    <t>Дата подготовки обоснования НМЦК: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</si>
  <si>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- Коэффициент вариации не должен превышать 33%</t>
  </si>
  <si>
    <t>** - При умножении "Единица измерения" на "Средняя цена за единицу" в сумме НМЦК количество символов после запятой не должно превышать двух.</t>
  </si>
  <si>
    <r>
      <rPr>
        <sz val="11"/>
        <rFont val="Times New Roman"/>
        <family val="1"/>
        <charset val="204"/>
      </rPr>
      <t xml:space="preserve">Метод сопоставимых рыночных цен (анализ рынка) в соответствии  частью 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
</t>
    </r>
    <r>
      <rPr>
        <sz val="11"/>
        <color theme="0" tint="-0.499984740745262"/>
        <rFont val="Times New Roman"/>
        <family val="1"/>
        <charset val="204"/>
      </rPr>
      <t xml:space="preserve">
</t>
    </r>
  </si>
  <si>
    <t xml:space="preserve">КП  №2  </t>
  </si>
  <si>
    <t>КП №3</t>
  </si>
  <si>
    <t xml:space="preserve">КП № 4  </t>
  </si>
  <si>
    <t>Батарея для ИБП Delta DTM 1205 (12V/5Ah)_D_K</t>
  </si>
  <si>
    <t>27.20.23.190</t>
  </si>
  <si>
    <t>шт.</t>
  </si>
  <si>
    <t xml:space="preserve">По результатам расчета начальная (максимальная) цена контракта составила:               31 383,52                     </t>
  </si>
  <si>
    <t>поставка  Батареи аккумуляторные для ИБП для нужд Московского РГС - филиала ФГБУ "Канал имени Москвы"</t>
  </si>
  <si>
    <t>Запчасти для ремонта твердотопливных котлов "Универсал-6М": колосники размером 950х250х64 мм</t>
  </si>
  <si>
    <t>28.21.11.130</t>
  </si>
  <si>
    <t>Итого:</t>
  </si>
  <si>
    <t xml:space="preserve">Сведения о кол-ве </t>
  </si>
  <si>
    <t>Наименование предмета закупки:</t>
  </si>
  <si>
    <t>Дата составления:</t>
  </si>
  <si>
    <t>окпд 2</t>
  </si>
  <si>
    <t>Поставщик №1</t>
  </si>
  <si>
    <t>Поставщик №2</t>
  </si>
  <si>
    <t>Поставщик №3</t>
  </si>
  <si>
    <t>Поставщик №4</t>
  </si>
  <si>
    <t>Поставщик №5</t>
  </si>
  <si>
    <t>Поставщик №6</t>
  </si>
  <si>
    <t xml:space="preserve">**-  </t>
  </si>
  <si>
    <t xml:space="preserve">*-  </t>
  </si>
  <si>
    <t>Коэффициент вариации не должен превышать 33%</t>
  </si>
  <si>
    <t>При умножении "Единицы измерения" на "Среднюю цену за единицу" в сумме "НМЦК" количество символов после запятой не должно превышать двух.</t>
  </si>
  <si>
    <r>
      <rPr>
        <b/>
        <i/>
        <sz val="11"/>
        <color theme="1"/>
        <rFont val="Times New Roman"/>
        <family val="1"/>
        <charset val="204"/>
      </rPr>
      <t>Приложение № 4</t>
    </r>
    <r>
      <rPr>
        <b/>
        <i/>
        <sz val="10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 xml:space="preserve">к приказу Московского РГС - филиала ФГБУ "Канал имени Москвы" </t>
    </r>
  </si>
  <si>
    <r>
      <rPr>
        <i/>
        <sz val="11"/>
        <color theme="1"/>
        <rFont val="Times New Roman"/>
        <family val="1"/>
        <charset val="204"/>
      </rPr>
      <t>Приложение № 1</t>
    </r>
    <r>
      <rPr>
        <i/>
        <sz val="10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к Обоснованию начальной (максимальной) цены контракта, цены контракта, заключаемого с единственным поставщиком (подрядчиком, исполнителем)  </t>
    </r>
  </si>
  <si>
    <t xml:space="preserve"> ФИО:</t>
  </si>
  <si>
    <t xml:space="preserve">                      </t>
  </si>
  <si>
    <r>
      <rPr>
        <b/>
        <i/>
        <sz val="11"/>
        <color theme="1"/>
        <rFont val="Times New Roman"/>
        <family val="1"/>
        <charset val="204"/>
      </rPr>
      <t>Приложение № 3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к приказу Московского РГС - филиала ФГБУ "Канал имени Москвы"</t>
    </r>
  </si>
  <si>
    <t>Наименование закупки, предмет закупки:</t>
  </si>
  <si>
    <t>Используемый метод определения НМЦК с обоснованием:</t>
  </si>
  <si>
    <t xml:space="preserve">Метод сопоставимых рыночных цен (анализа рынка) 
</t>
  </si>
  <si>
    <t>НМЦК, руб.:</t>
  </si>
  <si>
    <t>Расчет НМЦК:</t>
  </si>
  <si>
    <t>Минимальная цена за единицу</t>
  </si>
  <si>
    <r>
      <t xml:space="preserve">                               Должность:   </t>
    </r>
    <r>
      <rPr>
        <sz val="10"/>
        <color theme="1"/>
        <rFont val="Times New Roman"/>
        <family val="1"/>
        <charset val="204"/>
      </rPr>
      <t>агент по снабжению</t>
    </r>
  </si>
  <si>
    <t xml:space="preserve">                               Должность:  агент по снабжению</t>
  </si>
  <si>
    <t>Агент по снабжению Аппарата управления</t>
  </si>
  <si>
    <t>20-7033</t>
  </si>
  <si>
    <r>
      <t xml:space="preserve">Обоснование начальной (максимальной) 
цены контракта, заключаемого </t>
    </r>
    <r>
      <rPr>
        <b/>
        <u/>
        <sz val="12"/>
        <color theme="1"/>
        <rFont val="Times New Roman"/>
        <family val="1"/>
        <charset val="204"/>
      </rPr>
      <t>конкурентным способом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0" tint="-0.34998626667073579"/>
        <rFont val="Times New Roman"/>
        <family val="1"/>
        <charset val="204"/>
      </rPr>
      <t>/ с единственным поставщиком (подрядчиком, исполнителем)</t>
    </r>
  </si>
  <si>
    <t>Кресло Бюрократ CH-608SL/ECO, экокожа, до 150кг, черный</t>
  </si>
  <si>
    <t>31.01.12.160</t>
  </si>
  <si>
    <t xml:space="preserve">Поставка: кресла офисные для  Московского РГС - филиала ФГБУ "Канал имени Москвы" </t>
  </si>
  <si>
    <t>25.06.2026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</si>
</sst>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  <numFmt numFmtId="167" formatCode="#,##0.00&quot;р.&quot;"/>
    <numFmt numFmtId="168" formatCode="#,##0.000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sz val="11"/>
      <color theme="0" tint="-0.1499984740745262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166" fontId="15" fillId="0" borderId="5" xfId="2" applyNumberFormat="1" applyFont="1" applyFill="1" applyBorder="1" applyAlignment="1" applyProtection="1">
      <alignment horizontal="center" vertical="center" wrapText="1"/>
    </xf>
    <xf numFmtId="4" fontId="16" fillId="2" borderId="6" xfId="1" applyNumberFormat="1" applyFont="1" applyFill="1" applyBorder="1" applyAlignment="1">
      <alignment horizontal="center" vertical="center" wrapText="1"/>
    </xf>
    <xf numFmtId="167" fontId="15" fillId="0" borderId="5" xfId="1" applyNumberFormat="1" applyFont="1" applyFill="1" applyBorder="1" applyAlignment="1" applyProtection="1">
      <alignment horizontal="center" vertical="center" wrapText="1"/>
    </xf>
    <xf numFmtId="167" fontId="15" fillId="0" borderId="7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" fontId="8" fillId="3" borderId="2" xfId="0" applyNumberFormat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4" fontId="8" fillId="3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1" fontId="10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4" fontId="10" fillId="3" borderId="2" xfId="0" applyNumberFormat="1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center" wrapText="1"/>
    </xf>
    <xf numFmtId="4" fontId="2" fillId="3" borderId="0" xfId="0" applyNumberFormat="1" applyFont="1" applyFill="1" applyBorder="1" applyAlignment="1"/>
    <xf numFmtId="0" fontId="2" fillId="3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6" applyNumberFormat="1" applyFont="1" applyFill="1" applyBorder="1" applyAlignment="1" applyProtection="1">
      <alignment horizontal="left" vertical="center" wrapText="1"/>
    </xf>
    <xf numFmtId="0" fontId="2" fillId="0" borderId="0" xfId="6" applyFont="1" applyFill="1" applyBorder="1" applyAlignment="1" applyProtection="1">
      <alignment horizontal="center" vertical="center" wrapText="1"/>
    </xf>
    <xf numFmtId="168" fontId="2" fillId="0" borderId="0" xfId="6" applyNumberFormat="1" applyFont="1" applyFill="1" applyBorder="1" applyAlignment="1" applyProtection="1">
      <alignment horizontal="center" vertical="center" wrapText="1"/>
    </xf>
    <xf numFmtId="4" fontId="26" fillId="0" borderId="0" xfId="3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3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3" applyNumberFormat="1" applyFont="1" applyFill="1" applyBorder="1" applyAlignment="1" applyProtection="1">
      <alignment horizontal="center" vertical="center" wrapText="1"/>
    </xf>
    <xf numFmtId="164" fontId="26" fillId="0" borderId="0" xfId="3" applyFont="1" applyFill="1" applyBorder="1" applyAlignment="1" applyProtection="1">
      <alignment horizontal="center" vertical="center" wrapText="1"/>
      <protection locked="0"/>
    </xf>
    <xf numFmtId="164" fontId="26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vertical="center"/>
    </xf>
    <xf numFmtId="0" fontId="0" fillId="3" borderId="8" xfId="1" applyFont="1" applyFill="1" applyBorder="1"/>
    <xf numFmtId="0" fontId="11" fillId="3" borderId="8" xfId="1" applyFont="1" applyFill="1" applyBorder="1" applyAlignment="1" applyProtection="1">
      <alignment horizontal="center" vertical="center" wrapText="1"/>
    </xf>
    <xf numFmtId="0" fontId="0" fillId="3" borderId="8" xfId="0" applyFill="1" applyBorder="1" applyAlignment="1">
      <alignment vertical="center"/>
    </xf>
    <xf numFmtId="0" fontId="17" fillId="3" borderId="8" xfId="1" applyFont="1" applyFill="1" applyBorder="1" applyAlignment="1">
      <alignment horizontal="center" vertical="center" wrapText="1"/>
    </xf>
    <xf numFmtId="43" fontId="20" fillId="3" borderId="8" xfId="4" applyFont="1" applyFill="1" applyBorder="1" applyAlignment="1" applyProtection="1">
      <alignment horizontal="center" vertical="center" wrapText="1"/>
    </xf>
    <xf numFmtId="164" fontId="17" fillId="3" borderId="8" xfId="3" applyFont="1" applyFill="1" applyBorder="1" applyAlignment="1" applyProtection="1">
      <alignment horizontal="center" vertical="center" wrapText="1"/>
      <protection locked="0"/>
    </xf>
    <xf numFmtId="164" fontId="17" fillId="3" borderId="8" xfId="3" applyFont="1" applyFill="1" applyBorder="1" applyAlignment="1" applyProtection="1">
      <alignment horizontal="center" vertical="center" wrapText="1"/>
    </xf>
    <xf numFmtId="164" fontId="19" fillId="3" borderId="8" xfId="3" applyFont="1" applyFill="1" applyBorder="1" applyAlignment="1" applyProtection="1">
      <alignment horizontal="center" vertical="center" wrapText="1"/>
      <protection locked="0"/>
    </xf>
    <xf numFmtId="164" fontId="17" fillId="3" borderId="8" xfId="3" applyNumberFormat="1" applyFont="1" applyFill="1" applyBorder="1" applyAlignment="1" applyProtection="1">
      <alignment horizontal="center" vertical="center" wrapText="1"/>
    </xf>
    <xf numFmtId="164" fontId="28" fillId="3" borderId="8" xfId="3" applyFont="1" applyFill="1" applyBorder="1" applyAlignment="1" applyProtection="1">
      <alignment horizontal="center" vertical="center" wrapText="1"/>
      <protection locked="0"/>
    </xf>
    <xf numFmtId="164" fontId="28" fillId="3" borderId="8" xfId="3" applyNumberFormat="1" applyFont="1" applyFill="1" applyBorder="1" applyAlignment="1" applyProtection="1">
      <alignment horizontal="center" vertical="center" wrapText="1"/>
      <protection locked="0"/>
    </xf>
    <xf numFmtId="164" fontId="29" fillId="3" borderId="8" xfId="3" applyFont="1" applyFill="1" applyBorder="1" applyAlignment="1" applyProtection="1">
      <alignment horizontal="center" vertical="center"/>
    </xf>
    <xf numFmtId="9" fontId="28" fillId="3" borderId="8" xfId="5" applyFont="1" applyFill="1" applyBorder="1" applyAlignment="1" applyProtection="1">
      <alignment horizontal="center" vertical="center" wrapText="1"/>
      <protection locked="0"/>
    </xf>
    <xf numFmtId="165" fontId="28" fillId="3" borderId="8" xfId="2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>
      <alignment horizontal="center" vertical="top"/>
    </xf>
    <xf numFmtId="4" fontId="19" fillId="3" borderId="2" xfId="0" applyNumberFormat="1" applyFont="1" applyFill="1" applyBorder="1" applyAlignment="1">
      <alignment horizontal="center" vertical="top"/>
    </xf>
    <xf numFmtId="0" fontId="19" fillId="3" borderId="8" xfId="1" applyFont="1" applyFill="1" applyBorder="1" applyAlignment="1">
      <alignment horizontal="center" vertical="center" wrapText="1"/>
    </xf>
    <xf numFmtId="0" fontId="20" fillId="3" borderId="8" xfId="4" applyNumberFormat="1" applyFont="1" applyFill="1" applyBorder="1" applyAlignment="1" applyProtection="1">
      <alignment horizontal="center" vertical="center" wrapText="1"/>
    </xf>
    <xf numFmtId="2" fontId="28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5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9" xfId="0" applyBorder="1"/>
    <xf numFmtId="2" fontId="28" fillId="3" borderId="9" xfId="2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2" fontId="28" fillId="3" borderId="20" xfId="2" applyNumberFormat="1" applyFont="1" applyFill="1" applyBorder="1" applyAlignment="1">
      <alignment horizontal="center" vertical="center" wrapText="1"/>
    </xf>
    <xf numFmtId="2" fontId="28" fillId="3" borderId="21" xfId="2" applyNumberFormat="1" applyFont="1" applyFill="1" applyBorder="1" applyAlignment="1">
      <alignment horizontal="center" vertical="center" wrapText="1"/>
    </xf>
    <xf numFmtId="165" fontId="0" fillId="0" borderId="20" xfId="0" applyNumberFormat="1" applyBorder="1"/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4" fontId="8" fillId="3" borderId="17" xfId="0" applyNumberFormat="1" applyFont="1" applyFill="1" applyBorder="1" applyAlignment="1">
      <alignment horizontal="center" vertical="top"/>
    </xf>
    <xf numFmtId="4" fontId="2" fillId="3" borderId="22" xfId="0" applyNumberFormat="1" applyFont="1" applyFill="1" applyBorder="1" applyAlignment="1">
      <alignment horizontal="center" vertical="top"/>
    </xf>
    <xf numFmtId="4" fontId="8" fillId="3" borderId="22" xfId="0" applyNumberFormat="1" applyFont="1" applyFill="1" applyBorder="1" applyAlignment="1">
      <alignment horizontal="left"/>
    </xf>
    <xf numFmtId="0" fontId="8" fillId="3" borderId="22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horizontal="left"/>
    </xf>
    <xf numFmtId="4" fontId="8" fillId="3" borderId="17" xfId="0" applyNumberFormat="1" applyFont="1" applyFill="1" applyBorder="1" applyAlignment="1">
      <alignment horizontal="left"/>
    </xf>
    <xf numFmtId="4" fontId="8" fillId="3" borderId="9" xfId="0" applyNumberFormat="1" applyFont="1" applyFill="1" applyBorder="1" applyAlignment="1">
      <alignment horizontal="left"/>
    </xf>
    <xf numFmtId="0" fontId="2" fillId="3" borderId="2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164" fontId="11" fillId="3" borderId="8" xfId="3" applyFont="1" applyFill="1" applyBorder="1" applyAlignment="1" applyProtection="1">
      <alignment horizontal="center" vertical="center" wrapText="1"/>
      <protection locked="0"/>
    </xf>
    <xf numFmtId="164" fontId="11" fillId="3" borderId="8" xfId="3" applyFont="1" applyFill="1" applyBorder="1" applyAlignment="1" applyProtection="1">
      <alignment horizontal="center" vertical="center" wrapText="1"/>
    </xf>
    <xf numFmtId="164" fontId="11" fillId="3" borderId="8" xfId="3" applyNumberFormat="1" applyFont="1" applyFill="1" applyBorder="1" applyAlignment="1" applyProtection="1">
      <alignment horizontal="center" vertical="center" wrapText="1"/>
    </xf>
    <xf numFmtId="164" fontId="31" fillId="3" borderId="8" xfId="3" applyFont="1" applyFill="1" applyBorder="1" applyAlignment="1" applyProtection="1">
      <alignment horizontal="center" vertical="center" wrapText="1"/>
      <protection locked="0"/>
    </xf>
    <xf numFmtId="164" fontId="31" fillId="3" borderId="8" xfId="3" applyNumberFormat="1" applyFont="1" applyFill="1" applyBorder="1" applyAlignment="1" applyProtection="1">
      <alignment horizontal="center" vertical="center" wrapText="1"/>
      <protection locked="0"/>
    </xf>
    <xf numFmtId="164" fontId="32" fillId="3" borderId="8" xfId="3" applyFont="1" applyFill="1" applyBorder="1" applyAlignment="1" applyProtection="1">
      <alignment horizontal="center" vertical="center"/>
    </xf>
    <xf numFmtId="9" fontId="31" fillId="3" borderId="8" xfId="5" applyFont="1" applyFill="1" applyBorder="1" applyAlignment="1" applyProtection="1">
      <alignment horizontal="center" vertical="center" wrapText="1"/>
      <protection locked="0"/>
    </xf>
    <xf numFmtId="0" fontId="0" fillId="3" borderId="8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 wrapText="1"/>
    </xf>
    <xf numFmtId="9" fontId="31" fillId="3" borderId="28" xfId="5" applyFont="1" applyFill="1" applyBorder="1" applyAlignment="1" applyProtection="1">
      <alignment horizontal="center" vertical="center" wrapText="1"/>
      <protection locked="0"/>
    </xf>
    <xf numFmtId="164" fontId="31" fillId="3" borderId="3" xfId="3" applyNumberFormat="1" applyFont="1" applyFill="1" applyBorder="1" applyAlignment="1" applyProtection="1">
      <alignment horizontal="center" vertical="center" wrapText="1"/>
      <protection locked="0"/>
    </xf>
    <xf numFmtId="164" fontId="32" fillId="3" borderId="3" xfId="3" applyFont="1" applyFill="1" applyBorder="1" applyAlignment="1" applyProtection="1">
      <alignment horizontal="center" vertical="center"/>
    </xf>
    <xf numFmtId="9" fontId="31" fillId="3" borderId="27" xfId="5" applyFont="1" applyFill="1" applyBorder="1" applyAlignment="1" applyProtection="1">
      <alignment horizontal="center" vertical="center" wrapText="1"/>
      <protection locked="0"/>
    </xf>
    <xf numFmtId="166" fontId="11" fillId="3" borderId="28" xfId="3" applyNumberFormat="1" applyFont="1" applyFill="1" applyBorder="1" applyAlignment="1" applyProtection="1">
      <alignment horizontal="center" vertical="center" wrapText="1"/>
    </xf>
    <xf numFmtId="166" fontId="31" fillId="3" borderId="28" xfId="3" applyNumberFormat="1" applyFont="1" applyFill="1" applyBorder="1" applyAlignment="1" applyProtection="1">
      <alignment horizontal="center" vertical="center" wrapText="1"/>
      <protection locked="0"/>
    </xf>
    <xf numFmtId="166" fontId="32" fillId="3" borderId="28" xfId="3" applyNumberFormat="1" applyFont="1" applyFill="1" applyBorder="1" applyAlignment="1" applyProtection="1">
      <alignment horizontal="center" vertical="center"/>
    </xf>
    <xf numFmtId="166" fontId="11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33" fillId="3" borderId="28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6" fontId="37" fillId="3" borderId="27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23" xfId="1" applyNumberFormat="1" applyFont="1" applyFill="1" applyBorder="1" applyAlignment="1">
      <alignment horizontal="center" vertical="center" wrapText="1"/>
    </xf>
    <xf numFmtId="0" fontId="15" fillId="4" borderId="24" xfId="1" applyNumberFormat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166" fontId="15" fillId="4" borderId="6" xfId="2" applyNumberFormat="1" applyFont="1" applyFill="1" applyBorder="1" applyAlignment="1">
      <alignment horizontal="center" vertical="center" wrapText="1"/>
    </xf>
    <xf numFmtId="167" fontId="15" fillId="4" borderId="6" xfId="1" applyNumberFormat="1" applyFont="1" applyFill="1" applyBorder="1" applyAlignment="1">
      <alignment horizontal="center" vertical="center" wrapText="1"/>
    </xf>
    <xf numFmtId="167" fontId="15" fillId="4" borderId="25" xfId="1" applyNumberFormat="1" applyFont="1" applyFill="1" applyBorder="1" applyAlignment="1">
      <alignment horizontal="center" vertical="center" wrapText="1"/>
    </xf>
    <xf numFmtId="4" fontId="16" fillId="5" borderId="6" xfId="1" applyNumberFormat="1" applyFont="1" applyFill="1" applyBorder="1" applyAlignment="1">
      <alignment horizontal="center" vertical="center" wrapText="1"/>
    </xf>
    <xf numFmtId="166" fontId="37" fillId="6" borderId="2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right" vertical="center"/>
    </xf>
    <xf numFmtId="0" fontId="10" fillId="3" borderId="26" xfId="0" applyFont="1" applyFill="1" applyBorder="1" applyAlignment="1">
      <alignment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7" fillId="3" borderId="28" xfId="1" applyFont="1" applyFill="1" applyBorder="1" applyAlignment="1">
      <alignment horizontal="center" vertical="center" wrapText="1"/>
    </xf>
    <xf numFmtId="166" fontId="11" fillId="3" borderId="8" xfId="3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/>
    <xf numFmtId="0" fontId="44" fillId="0" borderId="0" xfId="0" applyFont="1" applyFill="1" applyAlignment="1">
      <alignment vertical="center"/>
    </xf>
    <xf numFmtId="0" fontId="43" fillId="0" borderId="0" xfId="0" applyFont="1" applyBorder="1" applyAlignment="1">
      <alignment horizontal="center" vertical="center"/>
    </xf>
    <xf numFmtId="14" fontId="22" fillId="0" borderId="8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166" fontId="45" fillId="6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4" borderId="23" xfId="1" applyNumberFormat="1" applyFont="1" applyFill="1" applyBorder="1" applyAlignment="1">
      <alignment horizontal="center" vertical="center" wrapText="1"/>
    </xf>
    <xf numFmtId="0" fontId="33" fillId="4" borderId="24" xfId="1" applyNumberFormat="1" applyFont="1" applyFill="1" applyBorder="1" applyAlignment="1">
      <alignment horizontal="center" vertical="center" wrapText="1"/>
    </xf>
    <xf numFmtId="0" fontId="33" fillId="4" borderId="6" xfId="1" applyNumberFormat="1" applyFont="1" applyFill="1" applyBorder="1" applyAlignment="1">
      <alignment horizontal="center" vertical="center" wrapText="1"/>
    </xf>
    <xf numFmtId="166" fontId="33" fillId="4" borderId="6" xfId="2" applyNumberFormat="1" applyFont="1" applyFill="1" applyBorder="1" applyAlignment="1">
      <alignment horizontal="center" vertical="center" wrapText="1"/>
    </xf>
    <xf numFmtId="4" fontId="47" fillId="5" borderId="6" xfId="1" applyNumberFormat="1" applyFont="1" applyFill="1" applyBorder="1" applyAlignment="1">
      <alignment horizontal="center" vertical="center" wrapText="1"/>
    </xf>
    <xf numFmtId="167" fontId="33" fillId="4" borderId="6" xfId="1" applyNumberFormat="1" applyFont="1" applyFill="1" applyBorder="1" applyAlignment="1">
      <alignment horizontal="center" vertical="center" wrapText="1"/>
    </xf>
    <xf numFmtId="167" fontId="33" fillId="4" borderId="25" xfId="1" applyNumberFormat="1" applyFont="1" applyFill="1" applyBorder="1" applyAlignment="1">
      <alignment horizontal="center" vertical="center" wrapText="1"/>
    </xf>
    <xf numFmtId="0" fontId="46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 applyProtection="1">
      <alignment horizontal="center" vertical="center" wrapText="1"/>
    </xf>
    <xf numFmtId="0" fontId="22" fillId="3" borderId="8" xfId="0" applyFont="1" applyFill="1" applyBorder="1" applyAlignment="1">
      <alignment vertical="center" wrapText="1"/>
    </xf>
    <xf numFmtId="0" fontId="48" fillId="3" borderId="8" xfId="1" applyFont="1" applyFill="1" applyBorder="1" applyAlignment="1">
      <alignment horizontal="center" vertical="center" wrapText="1"/>
    </xf>
    <xf numFmtId="0" fontId="33" fillId="3" borderId="8" xfId="4" applyNumberFormat="1" applyFont="1" applyFill="1" applyBorder="1" applyAlignment="1" applyProtection="1">
      <alignment horizontal="center" vertical="center" wrapText="1"/>
    </xf>
    <xf numFmtId="164" fontId="22" fillId="3" borderId="8" xfId="3" applyFont="1" applyFill="1" applyBorder="1" applyAlignment="1" applyProtection="1">
      <alignment horizontal="center" vertical="center" wrapText="1"/>
      <protection locked="0"/>
    </xf>
    <xf numFmtId="164" fontId="22" fillId="3" borderId="8" xfId="3" applyFont="1" applyFill="1" applyBorder="1" applyAlignment="1" applyProtection="1">
      <alignment horizontal="center" vertical="center" wrapText="1"/>
    </xf>
    <xf numFmtId="164" fontId="22" fillId="3" borderId="8" xfId="3" applyNumberFormat="1" applyFont="1" applyFill="1" applyBorder="1" applyAlignment="1" applyProtection="1">
      <alignment horizontal="center" vertical="center" wrapText="1"/>
    </xf>
    <xf numFmtId="164" fontId="22" fillId="3" borderId="8" xfId="3" applyNumberFormat="1" applyFont="1" applyFill="1" applyBorder="1" applyAlignment="1" applyProtection="1">
      <alignment horizontal="center" vertical="center" wrapText="1"/>
      <protection locked="0"/>
    </xf>
    <xf numFmtId="164" fontId="45" fillId="3" borderId="8" xfId="3" applyFont="1" applyFill="1" applyBorder="1" applyAlignment="1" applyProtection="1">
      <alignment horizontal="center" vertical="center"/>
    </xf>
    <xf numFmtId="9" fontId="22" fillId="3" borderId="8" xfId="5" applyFont="1" applyFill="1" applyBorder="1" applyAlignment="1" applyProtection="1">
      <alignment horizontal="center" vertical="center" wrapText="1"/>
      <protection locked="0"/>
    </xf>
    <xf numFmtId="0" fontId="48" fillId="3" borderId="8" xfId="0" applyFont="1" applyFill="1" applyBorder="1" applyAlignment="1">
      <alignment vertical="center" wrapText="1"/>
    </xf>
    <xf numFmtId="166" fontId="22" fillId="3" borderId="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46" fillId="0" borderId="0" xfId="0" applyFont="1"/>
    <xf numFmtId="0" fontId="44" fillId="0" borderId="0" xfId="0" applyFont="1" applyFill="1" applyAlignment="1">
      <alignment horizontal="right" vertical="center"/>
    </xf>
    <xf numFmtId="14" fontId="11" fillId="3" borderId="8" xfId="1" applyNumberFormat="1" applyFont="1" applyFill="1" applyBorder="1" applyAlignment="1" applyProtection="1">
      <alignment horizontal="center" vertical="center" wrapText="1"/>
    </xf>
    <xf numFmtId="14" fontId="22" fillId="3" borderId="8" xfId="1" applyNumberFormat="1" applyFont="1" applyFill="1" applyBorder="1" applyAlignment="1" applyProtection="1">
      <alignment horizontal="center" vertical="center" wrapText="1"/>
    </xf>
    <xf numFmtId="166" fontId="11" fillId="3" borderId="8" xfId="3" applyNumberFormat="1" applyFont="1" applyFill="1" applyBorder="1" applyAlignment="1" applyProtection="1">
      <alignment horizontal="center" vertical="center" wrapText="1"/>
    </xf>
    <xf numFmtId="166" fontId="31" fillId="3" borderId="8" xfId="3" applyNumberFormat="1" applyFont="1" applyFill="1" applyBorder="1" applyAlignment="1" applyProtection="1">
      <alignment horizontal="center" vertical="center" wrapText="1"/>
      <protection locked="0"/>
    </xf>
    <xf numFmtId="166" fontId="32" fillId="3" borderId="8" xfId="3" applyNumberFormat="1" applyFont="1" applyFill="1" applyBorder="1" applyAlignment="1" applyProtection="1">
      <alignment horizontal="center" vertical="center"/>
    </xf>
    <xf numFmtId="166" fontId="22" fillId="3" borderId="8" xfId="3" applyNumberFormat="1" applyFont="1" applyFill="1" applyBorder="1" applyAlignment="1" applyProtection="1">
      <alignment horizontal="center" vertical="center" wrapText="1"/>
    </xf>
    <xf numFmtId="166" fontId="45" fillId="3" borderId="8" xfId="3" applyNumberFormat="1" applyFont="1" applyFill="1" applyBorder="1" applyAlignment="1" applyProtection="1">
      <alignment horizontal="center" vertical="center"/>
    </xf>
    <xf numFmtId="166" fontId="22" fillId="7" borderId="8" xfId="3" applyNumberFormat="1" applyFont="1" applyFill="1" applyBorder="1" applyAlignment="1" applyProtection="1">
      <alignment horizontal="center" vertical="center" wrapText="1"/>
      <protection locked="0"/>
    </xf>
    <xf numFmtId="9" fontId="22" fillId="7" borderId="8" xfId="5" applyFont="1" applyFill="1" applyBorder="1" applyAlignment="1" applyProtection="1">
      <alignment horizontal="center" vertical="center" wrapText="1"/>
      <protection locked="0"/>
    </xf>
    <xf numFmtId="0" fontId="49" fillId="3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5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>
      <alignment horizontal="left" vertical="top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" fontId="30" fillId="0" borderId="0" xfId="0" applyNumberFormat="1" applyFont="1" applyFill="1" applyAlignment="1">
      <alignment vertical="center" wrapText="1"/>
    </xf>
    <xf numFmtId="0" fontId="34" fillId="0" borderId="0" xfId="0" applyFont="1" applyAlignment="1">
      <alignment wrapText="1"/>
    </xf>
    <xf numFmtId="4" fontId="4" fillId="0" borderId="0" xfId="0" applyNumberFormat="1" applyFont="1" applyFill="1" applyAlignment="1">
      <alignment vertical="center" wrapText="1"/>
    </xf>
    <xf numFmtId="0" fontId="35" fillId="0" borderId="0" xfId="0" applyFont="1" applyAlignment="1">
      <alignment wrapText="1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3" fillId="0" borderId="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46" fillId="0" borderId="3" xfId="0" applyFont="1" applyBorder="1" applyAlignment="1">
      <alignment vertical="center" wrapText="1"/>
    </xf>
    <xf numFmtId="0" fontId="46" fillId="0" borderId="27" xfId="0" applyFont="1" applyBorder="1" applyAlignment="1">
      <alignment vertical="center" wrapText="1"/>
    </xf>
    <xf numFmtId="0" fontId="45" fillId="6" borderId="26" xfId="0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center" vertical="center" wrapText="1"/>
    </xf>
  </cellXfs>
  <cellStyles count="7">
    <cellStyle name="Денежный 3" xfId="3" xr:uid="{00000000-0005-0000-0000-000000000000}"/>
    <cellStyle name="Обычный" xfId="0" builtinId="0"/>
    <cellStyle name="Обычный 4" xfId="6" xr:uid="{C4BFDBB5-E61D-4612-8955-7E0E70853D8A}"/>
    <cellStyle name="Обычный 9" xfId="1" xr:uid="{00000000-0005-0000-0000-000002000000}"/>
    <cellStyle name="Процентный" xfId="5" builtinId="5"/>
    <cellStyle name="Финансовый" xfId="4" builtinId="3"/>
    <cellStyle name="Финансовый 4" xfId="2" xr:uid="{00000000-0005-0000-0000-000004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165" formatCode="_-* #,##0.00_р_._-;\-* #,##0.00_р_._-;_-* &quot;-&quot;??_р_.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5" formatCode="_-* #,##0.00_р_._-;\-* #,##0.00_р_._-;_-* &quot;-&quot;??_р_.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4" formatCode="_-* #,##0.00&quot;р.&quot;_-;\-* #,##0.00&quot;р.&quot;_-;_-* &quot;-&quot;??&quot;р.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164" formatCode="_-* #,##0.00&quot;р.&quot;_-;\-* #,##0.00&quot;р.&quot;_-;_-* &quot;-&quot;??&quot;р.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_-* #,##0.00&quot;р.&quot;_-;\-* #,##0.00&quot;р.&quot;_-;_-* &quot;-&quot;??&quot;р.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_-* #,##0.00&quot;р.&quot;_-;\-* #,##0.00&quot;р.&quot;_-;_-* &quot;-&quot;??&quot;р.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charset val="204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numFmt numFmtId="167" formatCode="#,##0.00&quot;р.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36A2D9-E41B-4148-9640-F43DFF846B44}" name="Таблица276" displayName="Таблица276" ref="A11:P16" totalsRowShown="0" headerRowDxfId="50" dataDxfId="48" headerRowBorderDxfId="49" tableBorderDxfId="47" totalsRowBorderDxfId="46" headerRowCellStyle="Обычный 9">
  <autoFilter ref="A11:P16" xr:uid="{89FE965C-A3AC-4C51-833F-C1B571507D66}"/>
  <tableColumns count="16">
    <tableColumn id="1" xr3:uid="{BBB4BF30-F595-4AF0-8151-8BB6E0AB1D69}" name="№ п/п" dataDxfId="45" totalsRowDxfId="44" dataCellStyle="Обычный 9"/>
    <tableColumn id="6" xr3:uid="{D6CAB4CF-B16F-476B-9808-588BD1F488D6}" name="ОКПД2" dataDxfId="43" totalsRowDxfId="42" dataCellStyle="Обычный 9"/>
    <tableColumn id="8" xr3:uid="{E45FFD7C-018E-41D1-B0DA-48FCA2E47968}" name="Наименование Товара" dataDxfId="41" totalsRowDxfId="40"/>
    <tableColumn id="4" xr3:uid="{2DB2EB9B-5BB9-461C-A53F-921F84DD5FA9}" name="Единица измерения" dataDxfId="39" totalsRowDxfId="38" dataCellStyle="Обычный 9"/>
    <tableColumn id="15" xr3:uid="{6A958F87-5C8A-4ED5-BC38-752F207B2B33}" name="Сведения о количестве " dataDxfId="37" totalsRowDxfId="36" dataCellStyle="Финансовый"/>
    <tableColumn id="16" xr3:uid="{6EE17590-68F3-4D31-B7ED-2127F66ADA2A}" name="КП № 1     " dataDxfId="35" totalsRowDxfId="34" dataCellStyle="Денежный 3"/>
    <tableColumn id="5" xr3:uid="{93B6E7C8-200F-44A8-ADFE-E1BC4916DB41}" name="КП  № 2 " dataDxfId="33" totalsRowDxfId="32" dataCellStyle="Денежный 3"/>
    <tableColumn id="17" xr3:uid="{FC8B42A2-E10C-43E0-BD98-9ABE1F848FAF}" name="КП  №2  " dataDxfId="31" totalsRowDxfId="30" dataCellStyle="Денежный 3"/>
    <tableColumn id="3" xr3:uid="{330F59AE-DA7E-4AD1-B140-201F43FA0ECD}" name="КП №3" dataDxfId="29" totalsRowDxfId="28" dataCellStyle="Денежный 3"/>
    <tableColumn id="2" xr3:uid="{8C8D44BC-DD81-4F10-8FB8-C8BCAC6DDCA5}" name="КП № 4  " dataDxfId="27" totalsRowDxfId="26" dataCellStyle="Денежный 3"/>
    <tableColumn id="18" xr3:uid="{ED52D0D3-8361-4E0A-B357-BAC2860A2D56}" name="КП № 52" dataDxfId="25" totalsRowDxfId="24" dataCellStyle="Денежный 3"/>
    <tableColumn id="19" xr3:uid="{7822863F-3286-4BC7-9491-BEEB7CA35494}" name="Средняя цена за единицу" dataDxfId="23" totalsRowDxfId="22" dataCellStyle="Денежный 3">
      <calculatedColumnFormula>AVERAGE(Таблица276[[#This Row],[КП № 1     ]],Таблица276[[#This Row],[КП  №2  ]],Таблица276[[#This Row],[КП №3]],Таблица276[[#This Row],[КП № 4  ]],Таблица276[[#This Row],[КП № 52]])</calculatedColumnFormula>
    </tableColumn>
    <tableColumn id="7" xr3:uid="{B3258318-2A50-4C72-B285-14D5C83B46F8}" name="Средняя цена за единицу2" dataDxfId="21" totalsRowDxfId="20" dataCellStyle="Денежный 3">
      <calculatedColumnFormula>ROUND(Таблица276[[#This Row],[Средняя цена за единицу]],2)</calculatedColumnFormula>
    </tableColumn>
    <tableColumn id="23" xr3:uid="{9C86EBEC-53AA-4C8C-AE47-80959F2E2904}" name="Среднее квадратическое отклонение" dataDxfId="19" totalsRowDxfId="18" dataCellStyle="Денежный 3">
      <calculatedColumnFormula>STDEV(Таблица276[[#This Row],[КП № 1     ]],Таблица276[[#This Row],[КП  №2  ]],Таблица276[[#This Row],[КП №3]],Таблица276[[#This Row],[КП № 4  ]],Таблица276[[#This Row],[КП № 52]])</calculatedColumnFormula>
    </tableColumn>
    <tableColumn id="22" xr3:uid="{A9CC5C54-33ED-43C8-9E77-D43156F0D667}" name="Коэффициент вариации" dataDxfId="17" totalsRowDxfId="16" dataCellStyle="Процентный">
      <calculatedColumnFormula>N12/L12</calculatedColumnFormula>
    </tableColumn>
    <tableColumn id="25" xr3:uid="{9E1AEFC2-98C7-472C-B724-9310C7D243D3}" name="НМЦК" dataDxfId="15" totalsRowDxfId="14" dataCellStyle="Финансовый 4">
      <calculatedColumnFormula>Таблица276[[#This Row],[Средняя цена за единицу2]]*Таблица276[[#This Row],[Сведения о количестве 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5"/>
  <sheetViews>
    <sheetView view="pageBreakPreview" zoomScaleNormal="100" zoomScaleSheetLayoutView="100" workbookViewId="0">
      <selection activeCell="S17" sqref="S17"/>
    </sheetView>
  </sheetViews>
  <sheetFormatPr defaultRowHeight="15.75" x14ac:dyDescent="0.25"/>
  <cols>
    <col min="1" max="4" width="10" style="1" customWidth="1"/>
    <col min="5" max="5" width="5" style="1" customWidth="1"/>
    <col min="6" max="6" width="14" style="1" customWidth="1"/>
    <col min="7" max="7" width="10" style="1" customWidth="1"/>
    <col min="8" max="8" width="3.140625" style="1" customWidth="1"/>
    <col min="9" max="11" width="10" style="1" customWidth="1"/>
    <col min="12" max="257" width="9.140625" style="1"/>
    <col min="258" max="267" width="10" style="1" customWidth="1"/>
    <col min="268" max="513" width="9.140625" style="1"/>
    <col min="514" max="523" width="10" style="1" customWidth="1"/>
    <col min="524" max="769" width="9.140625" style="1"/>
    <col min="770" max="779" width="10" style="1" customWidth="1"/>
    <col min="780" max="1025" width="9.140625" style="1"/>
    <col min="1026" max="1035" width="10" style="1" customWidth="1"/>
    <col min="1036" max="1281" width="9.140625" style="1"/>
    <col min="1282" max="1291" width="10" style="1" customWidth="1"/>
    <col min="1292" max="1537" width="9.140625" style="1"/>
    <col min="1538" max="1547" width="10" style="1" customWidth="1"/>
    <col min="1548" max="1793" width="9.140625" style="1"/>
    <col min="1794" max="1803" width="10" style="1" customWidth="1"/>
    <col min="1804" max="2049" width="9.140625" style="1"/>
    <col min="2050" max="2059" width="10" style="1" customWidth="1"/>
    <col min="2060" max="2305" width="9.140625" style="1"/>
    <col min="2306" max="2315" width="10" style="1" customWidth="1"/>
    <col min="2316" max="2561" width="9.140625" style="1"/>
    <col min="2562" max="2571" width="10" style="1" customWidth="1"/>
    <col min="2572" max="2817" width="9.140625" style="1"/>
    <col min="2818" max="2827" width="10" style="1" customWidth="1"/>
    <col min="2828" max="3073" width="9.140625" style="1"/>
    <col min="3074" max="3083" width="10" style="1" customWidth="1"/>
    <col min="3084" max="3329" width="9.140625" style="1"/>
    <col min="3330" max="3339" width="10" style="1" customWidth="1"/>
    <col min="3340" max="3585" width="9.140625" style="1"/>
    <col min="3586" max="3595" width="10" style="1" customWidth="1"/>
    <col min="3596" max="3841" width="9.140625" style="1"/>
    <col min="3842" max="3851" width="10" style="1" customWidth="1"/>
    <col min="3852" max="4097" width="9.140625" style="1"/>
    <col min="4098" max="4107" width="10" style="1" customWidth="1"/>
    <col min="4108" max="4353" width="9.140625" style="1"/>
    <col min="4354" max="4363" width="10" style="1" customWidth="1"/>
    <col min="4364" max="4609" width="9.140625" style="1"/>
    <col min="4610" max="4619" width="10" style="1" customWidth="1"/>
    <col min="4620" max="4865" width="9.140625" style="1"/>
    <col min="4866" max="4875" width="10" style="1" customWidth="1"/>
    <col min="4876" max="5121" width="9.140625" style="1"/>
    <col min="5122" max="5131" width="10" style="1" customWidth="1"/>
    <col min="5132" max="5377" width="9.140625" style="1"/>
    <col min="5378" max="5387" width="10" style="1" customWidth="1"/>
    <col min="5388" max="5633" width="9.140625" style="1"/>
    <col min="5634" max="5643" width="10" style="1" customWidth="1"/>
    <col min="5644" max="5889" width="9.140625" style="1"/>
    <col min="5890" max="5899" width="10" style="1" customWidth="1"/>
    <col min="5900" max="6145" width="9.140625" style="1"/>
    <col min="6146" max="6155" width="10" style="1" customWidth="1"/>
    <col min="6156" max="6401" width="9.140625" style="1"/>
    <col min="6402" max="6411" width="10" style="1" customWidth="1"/>
    <col min="6412" max="6657" width="9.140625" style="1"/>
    <col min="6658" max="6667" width="10" style="1" customWidth="1"/>
    <col min="6668" max="6913" width="9.140625" style="1"/>
    <col min="6914" max="6923" width="10" style="1" customWidth="1"/>
    <col min="6924" max="7169" width="9.140625" style="1"/>
    <col min="7170" max="7179" width="10" style="1" customWidth="1"/>
    <col min="7180" max="7425" width="9.140625" style="1"/>
    <col min="7426" max="7435" width="10" style="1" customWidth="1"/>
    <col min="7436" max="7681" width="9.140625" style="1"/>
    <col min="7682" max="7691" width="10" style="1" customWidth="1"/>
    <col min="7692" max="7937" width="9.140625" style="1"/>
    <col min="7938" max="7947" width="10" style="1" customWidth="1"/>
    <col min="7948" max="8193" width="9.140625" style="1"/>
    <col min="8194" max="8203" width="10" style="1" customWidth="1"/>
    <col min="8204" max="8449" width="9.140625" style="1"/>
    <col min="8450" max="8459" width="10" style="1" customWidth="1"/>
    <col min="8460" max="8705" width="9.140625" style="1"/>
    <col min="8706" max="8715" width="10" style="1" customWidth="1"/>
    <col min="8716" max="8961" width="9.140625" style="1"/>
    <col min="8962" max="8971" width="10" style="1" customWidth="1"/>
    <col min="8972" max="9217" width="9.140625" style="1"/>
    <col min="9218" max="9227" width="10" style="1" customWidth="1"/>
    <col min="9228" max="9473" width="9.140625" style="1"/>
    <col min="9474" max="9483" width="10" style="1" customWidth="1"/>
    <col min="9484" max="9729" width="9.140625" style="1"/>
    <col min="9730" max="9739" width="10" style="1" customWidth="1"/>
    <col min="9740" max="9985" width="9.140625" style="1"/>
    <col min="9986" max="9995" width="10" style="1" customWidth="1"/>
    <col min="9996" max="10241" width="9.140625" style="1"/>
    <col min="10242" max="10251" width="10" style="1" customWidth="1"/>
    <col min="10252" max="10497" width="9.140625" style="1"/>
    <col min="10498" max="10507" width="10" style="1" customWidth="1"/>
    <col min="10508" max="10753" width="9.140625" style="1"/>
    <col min="10754" max="10763" width="10" style="1" customWidth="1"/>
    <col min="10764" max="11009" width="9.140625" style="1"/>
    <col min="11010" max="11019" width="10" style="1" customWidth="1"/>
    <col min="11020" max="11265" width="9.140625" style="1"/>
    <col min="11266" max="11275" width="10" style="1" customWidth="1"/>
    <col min="11276" max="11521" width="9.140625" style="1"/>
    <col min="11522" max="11531" width="10" style="1" customWidth="1"/>
    <col min="11532" max="11777" width="9.140625" style="1"/>
    <col min="11778" max="11787" width="10" style="1" customWidth="1"/>
    <col min="11788" max="12033" width="9.140625" style="1"/>
    <col min="12034" max="12043" width="10" style="1" customWidth="1"/>
    <col min="12044" max="12289" width="9.140625" style="1"/>
    <col min="12290" max="12299" width="10" style="1" customWidth="1"/>
    <col min="12300" max="12545" width="9.140625" style="1"/>
    <col min="12546" max="12555" width="10" style="1" customWidth="1"/>
    <col min="12556" max="12801" width="9.140625" style="1"/>
    <col min="12802" max="12811" width="10" style="1" customWidth="1"/>
    <col min="12812" max="13057" width="9.140625" style="1"/>
    <col min="13058" max="13067" width="10" style="1" customWidth="1"/>
    <col min="13068" max="13313" width="9.140625" style="1"/>
    <col min="13314" max="13323" width="10" style="1" customWidth="1"/>
    <col min="13324" max="13569" width="9.140625" style="1"/>
    <col min="13570" max="13579" width="10" style="1" customWidth="1"/>
    <col min="13580" max="13825" width="9.140625" style="1"/>
    <col min="13826" max="13835" width="10" style="1" customWidth="1"/>
    <col min="13836" max="14081" width="9.140625" style="1"/>
    <col min="14082" max="14091" width="10" style="1" customWidth="1"/>
    <col min="14092" max="14337" width="9.140625" style="1"/>
    <col min="14338" max="14347" width="10" style="1" customWidth="1"/>
    <col min="14348" max="14593" width="9.140625" style="1"/>
    <col min="14594" max="14603" width="10" style="1" customWidth="1"/>
    <col min="14604" max="14849" width="9.140625" style="1"/>
    <col min="14850" max="14859" width="10" style="1" customWidth="1"/>
    <col min="14860" max="15105" width="9.140625" style="1"/>
    <col min="15106" max="15115" width="10" style="1" customWidth="1"/>
    <col min="15116" max="15361" width="9.140625" style="1"/>
    <col min="15362" max="15371" width="10" style="1" customWidth="1"/>
    <col min="15372" max="15617" width="9.140625" style="1"/>
    <col min="15618" max="15627" width="10" style="1" customWidth="1"/>
    <col min="15628" max="15873" width="9.140625" style="1"/>
    <col min="15874" max="15883" width="10" style="1" customWidth="1"/>
    <col min="15884" max="16129" width="9.140625" style="1"/>
    <col min="16130" max="16139" width="10" style="1" customWidth="1"/>
    <col min="16140" max="16384" width="9.140625" style="1"/>
  </cols>
  <sheetData>
    <row r="1" spans="1:11" ht="43.5" customHeight="1" x14ac:dyDescent="0.25">
      <c r="A1" s="155"/>
      <c r="B1" s="155"/>
      <c r="C1" s="155"/>
      <c r="D1" s="155"/>
      <c r="E1" s="200" t="s">
        <v>65</v>
      </c>
      <c r="F1" s="201"/>
      <c r="G1" s="201"/>
      <c r="H1" s="201"/>
      <c r="I1" s="201"/>
      <c r="J1" s="201"/>
      <c r="K1" s="201"/>
    </row>
    <row r="2" spans="1:11" ht="30" customHeight="1" x14ac:dyDescent="0.25">
      <c r="A2" s="202" t="s">
        <v>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2.75" customHeight="1" x14ac:dyDescent="0.25"/>
    <row r="5" spans="1:11" ht="63" customHeight="1" x14ac:dyDescent="0.25">
      <c r="A5" s="204" t="s">
        <v>66</v>
      </c>
      <c r="B5" s="204"/>
      <c r="C5" s="204"/>
      <c r="D5" s="204"/>
      <c r="E5" s="204"/>
      <c r="F5" s="207" t="str">
        <f>НМЦК!C6</f>
        <v xml:space="preserve">Поставка: кресла офисные для  Московского РГС - филиала ФГБУ "Канал имени Москвы" </v>
      </c>
      <c r="G5" s="207"/>
      <c r="H5" s="207"/>
      <c r="I5" s="207"/>
      <c r="J5" s="207"/>
      <c r="K5" s="207"/>
    </row>
    <row r="6" spans="1:11" x14ac:dyDescent="0.25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ht="48" customHeight="1" x14ac:dyDescent="0.25">
      <c r="A7" s="208" t="s">
        <v>67</v>
      </c>
      <c r="B7" s="208"/>
      <c r="C7" s="208"/>
      <c r="D7" s="208"/>
      <c r="E7" s="208"/>
      <c r="F7" s="208"/>
      <c r="G7" s="209" t="s">
        <v>68</v>
      </c>
      <c r="H7" s="209"/>
      <c r="I7" s="209"/>
      <c r="J7" s="209"/>
      <c r="K7" s="209"/>
    </row>
    <row r="8" spans="1:11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x14ac:dyDescent="0.25">
      <c r="A9" s="204" t="s">
        <v>69</v>
      </c>
      <c r="B9" s="204"/>
      <c r="C9" s="205">
        <f>'НМЦК - ЕАТ Берёзка'!P7</f>
        <v>33400</v>
      </c>
      <c r="D9" s="206"/>
      <c r="E9" s="206"/>
      <c r="F9" s="206"/>
      <c r="G9" s="206"/>
      <c r="H9" s="206"/>
      <c r="I9" s="206"/>
      <c r="J9" s="206"/>
      <c r="K9" s="206"/>
    </row>
    <row r="10" spans="1:11" x14ac:dyDescent="0.25">
      <c r="A10" s="8"/>
      <c r="B10" s="8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204" t="s">
        <v>70</v>
      </c>
      <c r="B11" s="204"/>
      <c r="C11" s="206" t="s">
        <v>6</v>
      </c>
      <c r="D11" s="206"/>
      <c r="E11" s="206"/>
      <c r="F11" s="206"/>
      <c r="G11" s="206"/>
      <c r="H11" s="206"/>
      <c r="I11" s="206"/>
      <c r="J11" s="206"/>
      <c r="K11" s="206"/>
    </row>
    <row r="12" spans="1:11" x14ac:dyDescent="0.25">
      <c r="A12" s="8"/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x14ac:dyDescent="0.25">
      <c r="A13" s="204" t="s">
        <v>32</v>
      </c>
      <c r="B13" s="204"/>
      <c r="C13" s="204"/>
      <c r="D13" s="204"/>
      <c r="E13" s="213"/>
      <c r="F13" s="206"/>
      <c r="G13" s="206"/>
      <c r="H13" s="206"/>
      <c r="I13" s="206"/>
      <c r="J13" s="206"/>
      <c r="K13" s="206"/>
    </row>
    <row r="14" spans="1:11" x14ac:dyDescent="0.25">
      <c r="A14" s="2"/>
      <c r="B14" s="2"/>
      <c r="C14" s="2"/>
      <c r="D14" s="2"/>
      <c r="E14" s="4"/>
      <c r="F14" s="4"/>
      <c r="G14" s="4"/>
      <c r="H14" s="4"/>
      <c r="I14" s="4"/>
      <c r="J14" s="4"/>
      <c r="K14" s="4"/>
    </row>
    <row r="15" spans="1:11" ht="6.75" customHeight="1" x14ac:dyDescent="0.25">
      <c r="A15" s="2"/>
      <c r="B15" s="2"/>
      <c r="C15" s="2"/>
      <c r="D15" s="2"/>
      <c r="E15" s="4"/>
      <c r="F15" s="4"/>
      <c r="G15" s="4"/>
      <c r="H15" s="4"/>
      <c r="I15" s="4"/>
      <c r="J15" s="4"/>
      <c r="K15" s="4"/>
    </row>
    <row r="16" spans="1:11" ht="6.75" customHeight="1" x14ac:dyDescent="0.25">
      <c r="A16" s="2"/>
      <c r="B16" s="2"/>
      <c r="C16" s="2"/>
      <c r="D16" s="2"/>
      <c r="E16" s="2"/>
      <c r="F16" s="2"/>
    </row>
    <row r="17" spans="1:11" ht="35.25" customHeight="1" x14ac:dyDescent="0.25">
      <c r="A17" s="214" t="s">
        <v>74</v>
      </c>
      <c r="B17" s="214"/>
      <c r="C17" s="214"/>
      <c r="D17" s="214"/>
      <c r="E17" s="2"/>
      <c r="F17" s="212"/>
      <c r="G17" s="212"/>
      <c r="H17" s="3"/>
      <c r="I17" s="211" t="str">
        <f>НМЦК!G20</f>
        <v>Невьянцева Н.В.</v>
      </c>
      <c r="J17" s="212"/>
      <c r="K17" s="212"/>
    </row>
    <row r="18" spans="1:11" s="6" customFormat="1" ht="12.75" x14ac:dyDescent="0.2">
      <c r="A18" s="215" t="s">
        <v>1</v>
      </c>
      <c r="B18" s="215"/>
      <c r="C18" s="215"/>
      <c r="D18" s="215"/>
      <c r="F18" s="215" t="s">
        <v>0</v>
      </c>
      <c r="G18" s="215"/>
      <c r="H18" s="7"/>
      <c r="I18" s="215" t="s">
        <v>2</v>
      </c>
      <c r="J18" s="215"/>
      <c r="K18" s="215"/>
    </row>
    <row r="19" spans="1:11" x14ac:dyDescent="0.25">
      <c r="A19" s="3"/>
      <c r="B19" s="3"/>
      <c r="C19" s="3"/>
      <c r="D19" s="3"/>
      <c r="F19" s="3"/>
      <c r="G19" s="3"/>
      <c r="H19" s="3"/>
      <c r="I19" s="3"/>
      <c r="J19" s="3"/>
      <c r="K19" s="3"/>
    </row>
    <row r="20" spans="1:11" x14ac:dyDescent="0.25">
      <c r="A20" s="216" t="str">
        <f>НМЦК!C7</f>
        <v>25.06.2026 г.</v>
      </c>
      <c r="B20" s="212"/>
      <c r="C20" s="212"/>
      <c r="D20" s="212"/>
      <c r="F20" s="3"/>
      <c r="G20" s="3"/>
      <c r="H20" s="3"/>
      <c r="I20" s="3"/>
      <c r="J20" s="3"/>
      <c r="K20" s="3"/>
    </row>
    <row r="21" spans="1:11" s="6" customFormat="1" ht="12.75" x14ac:dyDescent="0.2">
      <c r="A21" s="217" t="s">
        <v>3</v>
      </c>
      <c r="B21" s="217"/>
      <c r="C21" s="217"/>
      <c r="D21" s="217"/>
      <c r="F21" s="7"/>
      <c r="G21" s="7"/>
      <c r="H21" s="7"/>
      <c r="I21" s="7"/>
      <c r="J21" s="7"/>
      <c r="K21" s="7"/>
    </row>
    <row r="23" spans="1:11" x14ac:dyDescent="0.25">
      <c r="A23" s="210" t="s">
        <v>4</v>
      </c>
      <c r="B23" s="210"/>
      <c r="C23" s="210"/>
      <c r="D23" s="211" t="str">
        <f>I17</f>
        <v>Невьянцева Н.В.</v>
      </c>
      <c r="E23" s="212"/>
      <c r="F23" s="212"/>
      <c r="G23" s="212"/>
      <c r="H23" s="212"/>
      <c r="I23" s="212"/>
      <c r="J23" s="212"/>
      <c r="K23" s="212"/>
    </row>
    <row r="24" spans="1:11" x14ac:dyDescent="0.25">
      <c r="A24" s="5"/>
      <c r="B24" s="5"/>
      <c r="C24" s="5"/>
    </row>
    <row r="25" spans="1:11" x14ac:dyDescent="0.25">
      <c r="A25" s="210" t="s">
        <v>5</v>
      </c>
      <c r="B25" s="210"/>
      <c r="C25" s="210"/>
      <c r="D25" s="212" t="s">
        <v>75</v>
      </c>
      <c r="E25" s="212"/>
      <c r="F25" s="212"/>
      <c r="G25" s="212"/>
      <c r="H25" s="212"/>
      <c r="I25" s="212"/>
      <c r="J25" s="212"/>
      <c r="K25" s="212"/>
    </row>
  </sheetData>
  <mergeCells count="24">
    <mergeCell ref="A11:B11"/>
    <mergeCell ref="A25:C25"/>
    <mergeCell ref="A23:C23"/>
    <mergeCell ref="D23:K23"/>
    <mergeCell ref="D25:K25"/>
    <mergeCell ref="C11:K11"/>
    <mergeCell ref="E13:K13"/>
    <mergeCell ref="A17:D17"/>
    <mergeCell ref="F17:G17"/>
    <mergeCell ref="I17:K17"/>
    <mergeCell ref="F18:G18"/>
    <mergeCell ref="I18:K18"/>
    <mergeCell ref="A18:D18"/>
    <mergeCell ref="A20:D20"/>
    <mergeCell ref="A21:D21"/>
    <mergeCell ref="A13:D13"/>
    <mergeCell ref="E1:K1"/>
    <mergeCell ref="A2:K2"/>
    <mergeCell ref="A9:B9"/>
    <mergeCell ref="C9:K9"/>
    <mergeCell ref="A5:E5"/>
    <mergeCell ref="F5:K5"/>
    <mergeCell ref="A7:F7"/>
    <mergeCell ref="G7:K7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2357-8B8C-42B9-8FE4-D2B6B1308C61}">
  <sheetPr>
    <pageSetUpPr fitToPage="1"/>
  </sheetPr>
  <dimension ref="A1:U53"/>
  <sheetViews>
    <sheetView workbookViewId="0">
      <selection activeCell="L25" sqref="L25"/>
    </sheetView>
  </sheetViews>
  <sheetFormatPr defaultRowHeight="15" x14ac:dyDescent="0.25"/>
  <cols>
    <col min="1" max="1" width="7.5703125" customWidth="1"/>
    <col min="2" max="2" width="17.85546875" customWidth="1"/>
    <col min="3" max="3" width="26.85546875" customWidth="1"/>
    <col min="5" max="5" width="9.5703125" bestFit="1" customWidth="1"/>
    <col min="6" max="6" width="11.7109375" customWidth="1"/>
    <col min="7" max="7" width="12" hidden="1" customWidth="1"/>
    <col min="8" max="8" width="12.7109375" customWidth="1"/>
    <col min="9" max="9" width="13.140625" customWidth="1"/>
    <col min="10" max="10" width="11" hidden="1" customWidth="1"/>
    <col min="11" max="11" width="9.140625" hidden="1" customWidth="1"/>
    <col min="12" max="12" width="13.5703125" customWidth="1"/>
    <col min="13" max="13" width="10.42578125" hidden="1" customWidth="1"/>
    <col min="14" max="14" width="10.5703125" customWidth="1"/>
    <col min="16" max="16" width="13" customWidth="1"/>
    <col min="19" max="19" width="19.42578125" customWidth="1"/>
  </cols>
  <sheetData>
    <row r="1" spans="1:21" ht="30" customHeight="1" x14ac:dyDescent="0.25">
      <c r="A1" s="11"/>
      <c r="B1" s="11"/>
      <c r="C1" s="11"/>
      <c r="D1" s="11"/>
      <c r="E1" s="12"/>
      <c r="F1" s="13"/>
      <c r="G1" s="13"/>
      <c r="H1" s="14"/>
      <c r="I1" s="15"/>
      <c r="J1" s="15"/>
      <c r="K1" s="16"/>
      <c r="L1" s="16"/>
      <c r="M1" s="218" t="s">
        <v>8</v>
      </c>
      <c r="N1" s="218"/>
      <c r="O1" s="218"/>
      <c r="P1" s="15"/>
    </row>
    <row r="2" spans="1:21" ht="18.75" x14ac:dyDescent="0.25">
      <c r="A2" s="11"/>
      <c r="B2" s="11"/>
      <c r="C2" s="11"/>
      <c r="D2" s="11"/>
      <c r="E2" s="12"/>
      <c r="F2" s="13"/>
      <c r="G2" s="13"/>
      <c r="H2" s="14"/>
      <c r="I2" s="15"/>
      <c r="J2" s="15"/>
      <c r="K2" s="16"/>
      <c r="L2" s="16"/>
      <c r="M2" s="16"/>
      <c r="N2" s="16"/>
      <c r="O2" s="16"/>
      <c r="P2" s="15"/>
    </row>
    <row r="3" spans="1:21" ht="18.75" x14ac:dyDescent="0.25">
      <c r="A3" s="219" t="s">
        <v>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15"/>
    </row>
    <row r="4" spans="1:21" ht="9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5"/>
    </row>
    <row r="5" spans="1:21" ht="27" customHeight="1" x14ac:dyDescent="0.25">
      <c r="A5" s="220" t="s">
        <v>10</v>
      </c>
      <c r="B5" s="220"/>
      <c r="C5" s="220" t="s">
        <v>11</v>
      </c>
      <c r="D5" s="220"/>
      <c r="E5" s="220"/>
      <c r="F5" s="221" t="s">
        <v>43</v>
      </c>
      <c r="G5" s="222"/>
      <c r="H5" s="222"/>
      <c r="I5" s="222"/>
      <c r="J5" s="222"/>
      <c r="K5" s="222"/>
      <c r="L5" s="222"/>
      <c r="M5" s="222"/>
      <c r="N5" s="222"/>
      <c r="O5" s="222"/>
      <c r="P5" s="1"/>
    </row>
    <row r="6" spans="1:21" ht="15.75" x14ac:dyDescent="0.25">
      <c r="A6" s="220" t="s">
        <v>12</v>
      </c>
      <c r="B6" s="220"/>
      <c r="C6" s="220"/>
      <c r="D6" s="220"/>
      <c r="E6" s="220"/>
      <c r="F6" s="223" t="s">
        <v>35</v>
      </c>
      <c r="G6" s="223"/>
      <c r="H6" s="223"/>
      <c r="I6" s="223"/>
      <c r="J6" s="223"/>
      <c r="K6" s="223"/>
      <c r="L6" s="223"/>
      <c r="M6" s="223"/>
      <c r="N6" s="223"/>
      <c r="O6" s="223"/>
      <c r="P6" s="1"/>
    </row>
    <row r="7" spans="1:21" ht="12.75" customHeight="1" x14ac:dyDescent="0.25">
      <c r="A7" s="220"/>
      <c r="B7" s="220"/>
      <c r="C7" s="220"/>
      <c r="D7" s="220"/>
      <c r="E7" s="220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1"/>
    </row>
    <row r="8" spans="1:21" hidden="1" x14ac:dyDescent="0.25">
      <c r="A8" s="18"/>
      <c r="B8" s="18"/>
      <c r="C8" s="18"/>
      <c r="D8" s="18"/>
      <c r="E8" s="19"/>
      <c r="F8" s="228"/>
      <c r="G8" s="228"/>
      <c r="H8" s="228"/>
      <c r="I8" s="228"/>
      <c r="J8" s="228"/>
      <c r="K8" s="228"/>
      <c r="L8" s="228"/>
      <c r="M8" s="20"/>
      <c r="N8" s="20"/>
      <c r="O8" s="20"/>
      <c r="P8" s="20"/>
    </row>
    <row r="9" spans="1:21" x14ac:dyDescent="0.25">
      <c r="A9" s="18"/>
      <c r="B9" s="18"/>
      <c r="C9" s="18"/>
      <c r="D9" s="18"/>
      <c r="E9" s="19"/>
      <c r="F9" s="228"/>
      <c r="G9" s="228"/>
      <c r="H9" s="228"/>
      <c r="I9" s="228"/>
      <c r="J9" s="228"/>
      <c r="K9" s="228"/>
      <c r="L9" s="228"/>
      <c r="M9" s="21"/>
      <c r="N9" s="21"/>
      <c r="O9" s="21"/>
      <c r="P9" s="21"/>
      <c r="R9" s="84"/>
      <c r="S9" s="84"/>
      <c r="T9" s="84"/>
    </row>
    <row r="10" spans="1:21" x14ac:dyDescent="0.25">
      <c r="A10" s="22"/>
      <c r="B10" s="22"/>
      <c r="C10" s="22"/>
      <c r="D10" s="22"/>
      <c r="E10" s="23"/>
      <c r="F10" s="228"/>
      <c r="G10" s="228"/>
      <c r="H10" s="228"/>
      <c r="I10" s="228"/>
      <c r="J10" s="228"/>
      <c r="K10" s="228"/>
      <c r="L10" s="228"/>
      <c r="M10" s="229" t="s">
        <v>13</v>
      </c>
      <c r="N10" s="229"/>
      <c r="O10" s="229"/>
      <c r="P10" s="229"/>
      <c r="R10" s="84"/>
      <c r="S10" s="84"/>
      <c r="T10" s="84"/>
    </row>
    <row r="11" spans="1:21" ht="51" x14ac:dyDescent="0.25">
      <c r="A11" s="24" t="s">
        <v>14</v>
      </c>
      <c r="B11" s="24" t="s">
        <v>15</v>
      </c>
      <c r="C11" s="25" t="s">
        <v>16</v>
      </c>
      <c r="D11" s="25" t="s">
        <v>17</v>
      </c>
      <c r="E11" s="26" t="s">
        <v>18</v>
      </c>
      <c r="F11" s="27" t="s">
        <v>19</v>
      </c>
      <c r="G11" s="27" t="s">
        <v>20</v>
      </c>
      <c r="H11" s="27" t="s">
        <v>36</v>
      </c>
      <c r="I11" s="27" t="s">
        <v>37</v>
      </c>
      <c r="J11" s="28" t="s">
        <v>38</v>
      </c>
      <c r="K11" s="28" t="s">
        <v>21</v>
      </c>
      <c r="L11" s="28" t="s">
        <v>22</v>
      </c>
      <c r="M11" s="28" t="s">
        <v>23</v>
      </c>
      <c r="N11" s="28" t="s">
        <v>24</v>
      </c>
      <c r="O11" s="28" t="s">
        <v>25</v>
      </c>
      <c r="P11" s="29" t="s">
        <v>26</v>
      </c>
      <c r="R11" s="93"/>
      <c r="S11" s="91"/>
      <c r="T11" s="86"/>
      <c r="U11" s="87"/>
    </row>
    <row r="12" spans="1:21" ht="36" customHeight="1" x14ac:dyDescent="0.25">
      <c r="A12" s="65">
        <v>1</v>
      </c>
      <c r="B12" s="66" t="s">
        <v>40</v>
      </c>
      <c r="C12" s="119" t="s">
        <v>39</v>
      </c>
      <c r="D12" s="81" t="s">
        <v>41</v>
      </c>
      <c r="E12" s="82">
        <v>16</v>
      </c>
      <c r="F12" s="70">
        <v>1880</v>
      </c>
      <c r="G12" s="70"/>
      <c r="H12" s="71">
        <v>2068</v>
      </c>
      <c r="I12" s="72">
        <v>1936.4</v>
      </c>
      <c r="J12" s="73"/>
      <c r="K12" s="74"/>
      <c r="L12" s="75">
        <f>AVERAGE(Таблица276[[#This Row],[КП № 1     ]],Таблица276[[#This Row],[КП  №2  ]],Таблица276[[#This Row],[КП №3]],Таблица276[[#This Row],[КП № 4  ]],Таблица276[[#This Row],[КП № 52]])</f>
        <v>1961.4666666666665</v>
      </c>
      <c r="M12" s="76">
        <f>ROUND(Таблица276[[#This Row],[Средняя цена за единицу]],2)</f>
        <v>1961.47</v>
      </c>
      <c r="N12" s="75">
        <f>STDEV(Таблица276[[#This Row],[КП № 1     ]],Таблица276[[#This Row],[КП  №2  ]],Таблица276[[#This Row],[КП №3]],Таблица276[[#This Row],[КП № 4  ]],Таблица276[[#This Row],[КП № 52]])</f>
        <v>96.474107061601401</v>
      </c>
      <c r="O12" s="77">
        <f t="shared" ref="O12:O16" si="0">N12/L12</f>
        <v>4.9184678333356713E-2</v>
      </c>
      <c r="P12" s="83">
        <f>Таблица276[[#This Row],[Средняя цена за единицу2]]*Таблица276[[#This Row],[Сведения о количестве ]]</f>
        <v>31383.52</v>
      </c>
      <c r="R12" s="94"/>
      <c r="S12" s="96"/>
      <c r="T12" s="84"/>
      <c r="U12" s="88"/>
    </row>
    <row r="13" spans="1:21" ht="20.100000000000001" hidden="1" customHeight="1" x14ac:dyDescent="0.25">
      <c r="A13" s="65">
        <v>2</v>
      </c>
      <c r="B13" s="66"/>
      <c r="C13" s="67"/>
      <c r="D13" s="81"/>
      <c r="E13" s="82"/>
      <c r="F13" s="70"/>
      <c r="G13" s="70"/>
      <c r="H13" s="71"/>
      <c r="I13" s="72"/>
      <c r="J13" s="73"/>
      <c r="K13" s="74"/>
      <c r="L13" s="75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3" s="76" t="e">
        <f>ROUND(Таблица276[[#This Row],[Средняя цена за единицу]],2)</f>
        <v>#DIV/0!</v>
      </c>
      <c r="N13" s="75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3" s="77" t="e">
        <f t="shared" si="0"/>
        <v>#DIV/0!</v>
      </c>
      <c r="P13" s="83" t="e">
        <f>Таблица276[[#This Row],[Средняя цена за единицу2]]*Таблица276[[#This Row],[Сведения о количестве ]]</f>
        <v>#DIV/0!</v>
      </c>
      <c r="R13" s="91"/>
      <c r="S13" s="92"/>
      <c r="T13" s="84"/>
      <c r="U13" s="88"/>
    </row>
    <row r="14" spans="1:21" ht="20.100000000000001" hidden="1" customHeight="1" x14ac:dyDescent="0.25">
      <c r="A14" s="65">
        <v>3</v>
      </c>
      <c r="B14" s="66"/>
      <c r="C14" s="67"/>
      <c r="D14" s="81"/>
      <c r="E14" s="82"/>
      <c r="F14" s="70"/>
      <c r="G14" s="70"/>
      <c r="H14" s="71"/>
      <c r="I14" s="72"/>
      <c r="J14" s="73"/>
      <c r="K14" s="74"/>
      <c r="L14" s="75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4" s="76" t="e">
        <f>ROUND(Таблица276[[#This Row],[Средняя цена за единицу]],2)</f>
        <v>#DIV/0!</v>
      </c>
      <c r="N14" s="75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4" s="77" t="e">
        <f>N14/L14</f>
        <v>#DIV/0!</v>
      </c>
      <c r="P14" s="83" t="e">
        <f>Таблица276[[#This Row],[Средняя цена за единицу2]]*Таблица276[[#This Row],[Сведения о количестве ]]</f>
        <v>#DIV/0!</v>
      </c>
      <c r="R14" s="94"/>
      <c r="S14" s="92"/>
      <c r="T14" s="84"/>
      <c r="U14" s="88"/>
    </row>
    <row r="15" spans="1:21" ht="20.100000000000001" hidden="1" customHeight="1" x14ac:dyDescent="0.25">
      <c r="A15" s="65">
        <v>4</v>
      </c>
      <c r="B15" s="66"/>
      <c r="C15" s="67"/>
      <c r="D15" s="81"/>
      <c r="E15" s="82"/>
      <c r="F15" s="70"/>
      <c r="G15" s="70"/>
      <c r="H15" s="71"/>
      <c r="I15" s="72"/>
      <c r="J15" s="73"/>
      <c r="K15" s="74"/>
      <c r="L15" s="75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5" s="76" t="e">
        <f>ROUND(Таблица276[[#This Row],[Средняя цена за единицу]],2)</f>
        <v>#DIV/0!</v>
      </c>
      <c r="N15" s="75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5" s="77" t="e">
        <f t="shared" si="0"/>
        <v>#DIV/0!</v>
      </c>
      <c r="P15" s="83" t="e">
        <f>Таблица276[[#This Row],[Средняя цена за единицу2]]*Таблица276[[#This Row],[Сведения о количестве ]]</f>
        <v>#DIV/0!</v>
      </c>
      <c r="R15" s="95"/>
      <c r="S15" s="97"/>
      <c r="T15" s="89"/>
      <c r="U15" s="90"/>
    </row>
    <row r="16" spans="1:21" ht="16.5" hidden="1" customHeight="1" x14ac:dyDescent="0.25">
      <c r="A16" s="65"/>
      <c r="B16" s="66"/>
      <c r="C16" s="67"/>
      <c r="D16" s="68"/>
      <c r="E16" s="69"/>
      <c r="F16" s="70"/>
      <c r="G16" s="70"/>
      <c r="H16" s="71"/>
      <c r="I16" s="72"/>
      <c r="J16" s="73"/>
      <c r="K16" s="74"/>
      <c r="L16" s="75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6" s="76" t="e">
        <f>ROUND(Таблица276[[#This Row],[Средняя цена за единицу]],2)</f>
        <v>#DIV/0!</v>
      </c>
      <c r="N16" s="75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6" s="77" t="e">
        <f t="shared" si="0"/>
        <v>#DIV/0!</v>
      </c>
      <c r="P16" s="78" t="e">
        <f>Таблица276[[#This Row],[Средняя цена за единицу2]]*Таблица276[[#This Row],[Сведения о количестве ]]</f>
        <v>#DIV/0!</v>
      </c>
      <c r="R16" s="88"/>
      <c r="S16" s="98"/>
      <c r="T16" s="84"/>
    </row>
    <row r="17" spans="1:19" ht="29.25" customHeight="1" x14ac:dyDescent="0.25">
      <c r="A17" s="230" t="s">
        <v>42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S17" s="85"/>
    </row>
    <row r="18" spans="1:19" ht="1.5" hidden="1" customHeight="1" x14ac:dyDescent="0.25">
      <c r="A18" s="54"/>
      <c r="B18" s="55"/>
      <c r="C18" s="56"/>
      <c r="D18" s="57"/>
      <c r="E18" s="58"/>
      <c r="F18" s="59"/>
      <c r="G18" s="60"/>
      <c r="H18" s="61"/>
      <c r="I18" s="62"/>
      <c r="J18" s="62"/>
      <c r="K18" s="63"/>
      <c r="L18" s="63"/>
      <c r="M18" s="63"/>
      <c r="N18" s="44"/>
      <c r="O18" s="44"/>
      <c r="P18" s="64"/>
      <c r="S18" s="84"/>
    </row>
    <row r="19" spans="1:19" ht="30" hidden="1" customHeight="1" x14ac:dyDescent="0.25">
      <c r="A19" s="231" t="s">
        <v>27</v>
      </c>
      <c r="B19" s="231"/>
      <c r="C19" s="231" t="s">
        <v>28</v>
      </c>
      <c r="D19" s="231"/>
      <c r="E19" s="37"/>
      <c r="F19" s="38"/>
      <c r="G19" s="38"/>
      <c r="H19" s="39"/>
      <c r="I19" s="40"/>
      <c r="J19" s="40"/>
      <c r="K19" s="41"/>
      <c r="L19" s="42"/>
      <c r="M19" s="43" t="s">
        <v>29</v>
      </c>
      <c r="N19" s="44"/>
      <c r="O19" s="30"/>
      <c r="P19" s="31"/>
      <c r="S19" s="84"/>
    </row>
    <row r="20" spans="1:19" ht="12" hidden="1" customHeight="1" x14ac:dyDescent="0.25">
      <c r="A20" s="45"/>
      <c r="B20" s="46"/>
      <c r="C20" s="47" t="s">
        <v>1</v>
      </c>
      <c r="D20" s="40"/>
      <c r="E20" s="37"/>
      <c r="F20" s="32" t="s">
        <v>0</v>
      </c>
      <c r="G20" s="48"/>
      <c r="H20" s="39"/>
      <c r="I20" s="40"/>
      <c r="J20" s="40"/>
      <c r="K20" s="41"/>
      <c r="L20" s="42"/>
      <c r="M20" s="33" t="s">
        <v>30</v>
      </c>
      <c r="N20" s="44"/>
      <c r="O20" s="30"/>
      <c r="P20" s="31"/>
      <c r="S20" s="84"/>
    </row>
    <row r="21" spans="1:19" ht="30" customHeight="1" x14ac:dyDescent="0.25">
      <c r="A21" s="224" t="s">
        <v>4</v>
      </c>
      <c r="B21" s="224"/>
      <c r="C21" s="49"/>
      <c r="D21" s="43" t="s">
        <v>7</v>
      </c>
      <c r="E21" s="43"/>
      <c r="F21" s="50"/>
      <c r="G21" s="50"/>
      <c r="H21" s="34"/>
      <c r="I21" s="34"/>
      <c r="J21" s="34"/>
      <c r="K21" s="34"/>
      <c r="L21" s="113"/>
      <c r="M21" s="33"/>
      <c r="N21" s="110"/>
      <c r="O21" s="30"/>
      <c r="P21" s="15"/>
      <c r="S21" s="84"/>
    </row>
    <row r="22" spans="1:19" ht="18" customHeight="1" x14ac:dyDescent="0.25">
      <c r="A22" s="49"/>
      <c r="B22" s="49"/>
      <c r="C22" s="49"/>
      <c r="D22" s="79" t="s">
        <v>31</v>
      </c>
      <c r="E22" s="80"/>
      <c r="F22" s="105"/>
      <c r="G22" s="106"/>
      <c r="H22" s="115"/>
      <c r="I22" s="107"/>
      <c r="J22" s="107"/>
      <c r="K22" s="107"/>
      <c r="L22" s="114"/>
      <c r="M22" s="108"/>
      <c r="N22" s="111"/>
      <c r="O22" s="109"/>
      <c r="P22" s="15"/>
      <c r="S22" s="84"/>
    </row>
    <row r="23" spans="1:19" ht="30" customHeight="1" x14ac:dyDescent="0.25">
      <c r="A23" s="51" t="s">
        <v>32</v>
      </c>
      <c r="B23" s="51"/>
      <c r="C23" s="51"/>
      <c r="D23" s="225">
        <v>45433</v>
      </c>
      <c r="E23" s="226"/>
      <c r="F23" s="102"/>
      <c r="G23" s="103"/>
      <c r="H23" s="116"/>
      <c r="I23" s="103"/>
      <c r="J23" s="103"/>
      <c r="K23" s="103"/>
      <c r="L23" s="102"/>
      <c r="M23" s="103"/>
      <c r="N23" s="112"/>
      <c r="O23" s="104"/>
      <c r="P23" s="15"/>
    </row>
    <row r="24" spans="1:19" ht="16.5" customHeight="1" x14ac:dyDescent="0.25">
      <c r="A24" s="15"/>
      <c r="B24" s="15"/>
      <c r="C24" s="15"/>
      <c r="D24" s="35"/>
      <c r="E24" s="99"/>
      <c r="F24" s="100"/>
      <c r="G24" s="100"/>
      <c r="H24" s="117"/>
      <c r="I24" s="100"/>
      <c r="J24" s="100"/>
      <c r="K24" s="100"/>
      <c r="L24" s="100"/>
      <c r="M24" s="100"/>
      <c r="N24" s="101"/>
      <c r="O24" s="101"/>
      <c r="P24" s="15"/>
    </row>
    <row r="25" spans="1:19" ht="30" customHeight="1" x14ac:dyDescent="0.25">
      <c r="A25" s="52"/>
      <c r="B25" s="53"/>
      <c r="C25" s="53" t="s">
        <v>33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0"/>
      <c r="O25" s="30"/>
      <c r="P25" s="15"/>
    </row>
    <row r="26" spans="1:19" ht="32.25" customHeight="1" x14ac:dyDescent="0.25">
      <c r="A26" s="52"/>
      <c r="B26" s="53"/>
      <c r="C26" s="53" t="s">
        <v>34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0"/>
      <c r="O26" s="30"/>
      <c r="P26" s="15"/>
    </row>
    <row r="27" spans="1:19" ht="1.5" customHeight="1" x14ac:dyDescent="0.25"/>
    <row r="28" spans="1:19" ht="31.5" hidden="1" customHeight="1" x14ac:dyDescent="0.25"/>
    <row r="29" spans="1:19" ht="10.5" hidden="1" customHeight="1" x14ac:dyDescent="0.25"/>
    <row r="30" spans="1:19" ht="31.5" customHeight="1" x14ac:dyDescent="0.25"/>
    <row r="31" spans="1:19" ht="14.25" customHeight="1" x14ac:dyDescent="0.25"/>
    <row r="32" spans="1:19" ht="24" customHeight="1" x14ac:dyDescent="0.25"/>
    <row r="33" ht="15.75" customHeight="1" x14ac:dyDescent="0.25"/>
    <row r="34" ht="17.25" customHeight="1" x14ac:dyDescent="0.25"/>
    <row r="35" ht="18" customHeight="1" x14ac:dyDescent="0.25"/>
    <row r="36" ht="43.5" customHeight="1" x14ac:dyDescent="0.25"/>
    <row r="37" ht="36" hidden="1" customHeight="1" x14ac:dyDescent="0.25"/>
    <row r="38" ht="40.5" hidden="1" customHeight="1" x14ac:dyDescent="0.25"/>
    <row r="39" ht="45" hidden="1" customHeight="1" x14ac:dyDescent="0.25"/>
    <row r="40" ht="49.5" customHeight="1" x14ac:dyDescent="0.25"/>
    <row r="41" ht="36.75" customHeight="1" x14ac:dyDescent="0.25"/>
    <row r="42" ht="39.75" customHeight="1" x14ac:dyDescent="0.25"/>
    <row r="43" ht="36" customHeight="1" x14ac:dyDescent="0.25"/>
    <row r="44" ht="36" customHeight="1" x14ac:dyDescent="0.25"/>
    <row r="45" ht="0.75" customHeight="1" x14ac:dyDescent="0.25"/>
    <row r="46" ht="49.5" hidden="1" customHeight="1" x14ac:dyDescent="0.25"/>
    <row r="47" ht="39.75" hidden="1" customHeight="1" x14ac:dyDescent="0.25"/>
    <row r="48" ht="27" customHeight="1" x14ac:dyDescent="0.25"/>
    <row r="50" ht="27.75" customHeight="1" x14ac:dyDescent="0.25"/>
    <row r="52" ht="15" customHeight="1" x14ac:dyDescent="0.25"/>
    <row r="53" ht="28.5" customHeight="1" x14ac:dyDescent="0.25"/>
  </sheetData>
  <mergeCells count="15">
    <mergeCell ref="A21:B21"/>
    <mergeCell ref="D23:E23"/>
    <mergeCell ref="A7:E7"/>
    <mergeCell ref="F7:O7"/>
    <mergeCell ref="F8:L10"/>
    <mergeCell ref="M10:P10"/>
    <mergeCell ref="A17:P17"/>
    <mergeCell ref="A19:B19"/>
    <mergeCell ref="C19:D19"/>
    <mergeCell ref="M1:O1"/>
    <mergeCell ref="A3:O3"/>
    <mergeCell ref="A5:E5"/>
    <mergeCell ref="F5:O5"/>
    <mergeCell ref="A6:E6"/>
    <mergeCell ref="F6:O6"/>
  </mergeCells>
  <conditionalFormatting sqref="O12:O16">
    <cfRule type="cellIs" dxfId="52" priority="5" operator="greaterThan">
      <formula>0.33</formula>
    </cfRule>
    <cfRule type="cellIs" dxfId="51" priority="6" stopIfTrue="1" operator="greaterThan">
      <formula>0.33</formula>
    </cfRule>
  </conditionalFormatting>
  <pageMargins left="0.7" right="0.7" top="0.75" bottom="0.75" header="0.3" footer="0.3"/>
  <pageSetup paperSize="9" scale="6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18D3-51DF-42B1-BCA0-C5B4280DA02C}">
  <sheetPr>
    <pageSetUpPr fitToPage="1"/>
  </sheetPr>
  <dimension ref="A1:R22"/>
  <sheetViews>
    <sheetView workbookViewId="0">
      <selection activeCell="C6" sqref="C6:P6"/>
    </sheetView>
  </sheetViews>
  <sheetFormatPr defaultRowHeight="15" outlineLevelCol="1" x14ac:dyDescent="0.25"/>
  <cols>
    <col min="1" max="1" width="6.28515625" customWidth="1"/>
    <col min="2" max="2" width="14" customWidth="1"/>
    <col min="3" max="3" width="28.85546875" customWidth="1"/>
    <col min="4" max="4" width="7.5703125" customWidth="1"/>
    <col min="5" max="5" width="9.28515625" customWidth="1"/>
    <col min="6" max="8" width="13.85546875" customWidth="1"/>
    <col min="9" max="11" width="13.85546875" hidden="1" customWidth="1" outlineLevel="1"/>
    <col min="12" max="12" width="13.140625" customWidth="1" collapsed="1"/>
    <col min="13" max="13" width="10.42578125" hidden="1" customWidth="1"/>
    <col min="14" max="14" width="12.140625" customWidth="1"/>
    <col min="16" max="16" width="14.5703125" customWidth="1"/>
  </cols>
  <sheetData>
    <row r="1" spans="1:18" ht="31.5" customHeight="1" x14ac:dyDescent="0.25">
      <c r="A1" s="11"/>
      <c r="B1" s="11"/>
      <c r="C1" s="11"/>
      <c r="D1" s="11"/>
      <c r="E1" s="12"/>
      <c r="F1" s="13"/>
      <c r="G1" s="13"/>
      <c r="H1" s="234" t="s">
        <v>61</v>
      </c>
      <c r="I1" s="235"/>
      <c r="J1" s="235"/>
      <c r="K1" s="235"/>
      <c r="L1" s="235"/>
      <c r="M1" s="235"/>
      <c r="N1" s="235"/>
      <c r="O1" s="235"/>
      <c r="P1" s="235"/>
    </row>
    <row r="2" spans="1:18" ht="36.75" customHeight="1" x14ac:dyDescent="0.25">
      <c r="A2" s="11"/>
      <c r="B2" s="11"/>
      <c r="C2" s="11"/>
      <c r="D2" s="11"/>
      <c r="E2" s="12"/>
      <c r="F2" s="13"/>
      <c r="G2" s="13"/>
      <c r="H2" s="236" t="s">
        <v>62</v>
      </c>
      <c r="I2" s="237"/>
      <c r="J2" s="237"/>
      <c r="K2" s="237"/>
      <c r="L2" s="237"/>
      <c r="M2" s="237"/>
      <c r="N2" s="237"/>
      <c r="O2" s="237"/>
      <c r="P2" s="237"/>
    </row>
    <row r="3" spans="1:18" ht="6" customHeight="1" x14ac:dyDescent="0.25">
      <c r="A3" s="11"/>
      <c r="B3" s="11"/>
      <c r="C3" s="11"/>
      <c r="D3" s="11"/>
      <c r="E3" s="12"/>
      <c r="F3" s="13"/>
      <c r="G3" s="13"/>
      <c r="H3" s="14"/>
      <c r="I3" s="15"/>
      <c r="J3" s="15"/>
      <c r="K3" s="16"/>
      <c r="L3" s="16"/>
      <c r="M3" s="16"/>
      <c r="N3" s="16"/>
      <c r="O3" s="16"/>
      <c r="P3" s="15"/>
    </row>
    <row r="4" spans="1:18" ht="18.75" x14ac:dyDescent="0.25">
      <c r="A4" s="219" t="s">
        <v>9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15"/>
    </row>
    <row r="5" spans="1:18" ht="7.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5"/>
    </row>
    <row r="6" spans="1:18" ht="34.5" customHeight="1" x14ac:dyDescent="0.25">
      <c r="A6" s="238" t="s">
        <v>48</v>
      </c>
      <c r="B6" s="239"/>
      <c r="C6" s="240" t="s">
        <v>79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2"/>
    </row>
    <row r="7" spans="1:18" ht="21" customHeight="1" x14ac:dyDescent="0.25">
      <c r="A7" s="240" t="s">
        <v>49</v>
      </c>
      <c r="B7" s="239"/>
      <c r="C7" s="152" t="s">
        <v>80</v>
      </c>
      <c r="D7" s="140"/>
      <c r="E7" s="140"/>
      <c r="F7" s="140"/>
      <c r="G7" s="140"/>
      <c r="H7" s="140"/>
      <c r="I7" s="140"/>
      <c r="J7" s="140"/>
      <c r="K7" s="140"/>
      <c r="L7" s="243" t="s">
        <v>13</v>
      </c>
      <c r="M7" s="244"/>
      <c r="N7" s="244"/>
      <c r="O7" s="245"/>
      <c r="P7" s="149" t="e">
        <f>P18</f>
        <v>#DIV/0!</v>
      </c>
    </row>
    <row r="8" spans="1:18" ht="6" customHeight="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5"/>
    </row>
    <row r="9" spans="1:18" ht="51" x14ac:dyDescent="0.25">
      <c r="A9" s="142" t="s">
        <v>14</v>
      </c>
      <c r="B9" s="143" t="s">
        <v>50</v>
      </c>
      <c r="C9" s="144" t="s">
        <v>16</v>
      </c>
      <c r="D9" s="144" t="s">
        <v>17</v>
      </c>
      <c r="E9" s="145" t="s">
        <v>47</v>
      </c>
      <c r="F9" s="148" t="s">
        <v>51</v>
      </c>
      <c r="G9" s="148" t="s">
        <v>52</v>
      </c>
      <c r="H9" s="148" t="s">
        <v>53</v>
      </c>
      <c r="I9" s="148" t="s">
        <v>54</v>
      </c>
      <c r="J9" s="148" t="s">
        <v>55</v>
      </c>
      <c r="K9" s="148" t="s">
        <v>56</v>
      </c>
      <c r="L9" s="146" t="s">
        <v>22</v>
      </c>
      <c r="M9" s="146" t="s">
        <v>23</v>
      </c>
      <c r="N9" s="146" t="s">
        <v>24</v>
      </c>
      <c r="O9" s="146" t="s">
        <v>25</v>
      </c>
      <c r="P9" s="147" t="s">
        <v>26</v>
      </c>
      <c r="R9" s="93"/>
    </row>
    <row r="10" spans="1:18" ht="68.25" hidden="1" customHeight="1" x14ac:dyDescent="0.25">
      <c r="A10" s="128">
        <v>1</v>
      </c>
      <c r="B10" s="66" t="s">
        <v>45</v>
      </c>
      <c r="C10" s="120" t="s">
        <v>44</v>
      </c>
      <c r="D10" s="81" t="s">
        <v>41</v>
      </c>
      <c r="E10" s="82">
        <v>30</v>
      </c>
      <c r="F10" s="121">
        <v>7000</v>
      </c>
      <c r="G10" s="121"/>
      <c r="H10" s="122">
        <v>7500</v>
      </c>
      <c r="I10" s="121">
        <v>7083</v>
      </c>
      <c r="J10" s="123"/>
      <c r="K10" s="124"/>
      <c r="L10" s="125">
        <f>AVERAGE(F10,H10,I10)</f>
        <v>7194.333333333333</v>
      </c>
      <c r="M10" s="126">
        <v>1961.47</v>
      </c>
      <c r="N10" s="125">
        <f>STDEV(F10,H10,I10)</f>
        <v>267.94837811289943</v>
      </c>
      <c r="O10" s="127">
        <f>N10/L10</f>
        <v>3.7244365210522094E-2</v>
      </c>
      <c r="P10" s="125"/>
      <c r="R10" s="94"/>
    </row>
    <row r="11" spans="1:18" ht="46.5" customHeight="1" x14ac:dyDescent="0.25">
      <c r="A11" s="128">
        <v>1</v>
      </c>
      <c r="B11" s="190" t="s">
        <v>78</v>
      </c>
      <c r="C11" s="183" t="s">
        <v>77</v>
      </c>
      <c r="D11" s="81" t="s">
        <v>41</v>
      </c>
      <c r="E11" s="176">
        <v>2</v>
      </c>
      <c r="F11" s="192">
        <v>16700</v>
      </c>
      <c r="G11" s="192">
        <v>17730</v>
      </c>
      <c r="H11" s="192">
        <v>20590</v>
      </c>
      <c r="I11" s="192"/>
      <c r="J11" s="192"/>
      <c r="K11" s="192"/>
      <c r="L11" s="193">
        <f>ROUND(AVERAGE(F11,G11,H11),2)</f>
        <v>18340</v>
      </c>
      <c r="M11" s="194">
        <v>1961.47</v>
      </c>
      <c r="N11" s="193">
        <f>STDEV(F11,G11,H11)</f>
        <v>2015.4652068443156</v>
      </c>
      <c r="O11" s="127">
        <f>N11/L11</f>
        <v>0.10989450418998449</v>
      </c>
      <c r="P11" s="193">
        <f>L11*E11</f>
        <v>36680</v>
      </c>
      <c r="R11" s="94"/>
    </row>
    <row r="12" spans="1:18" ht="46.5" hidden="1" customHeight="1" x14ac:dyDescent="0.25">
      <c r="A12" s="128">
        <v>2</v>
      </c>
      <c r="B12" s="66"/>
      <c r="C12" s="183"/>
      <c r="D12" s="129" t="s">
        <v>41</v>
      </c>
      <c r="E12" s="138">
        <v>1</v>
      </c>
      <c r="F12" s="134">
        <v>0</v>
      </c>
      <c r="G12" s="134">
        <v>0</v>
      </c>
      <c r="H12" s="134">
        <v>0</v>
      </c>
      <c r="I12" s="134"/>
      <c r="J12" s="134"/>
      <c r="K12" s="134"/>
      <c r="L12" s="135">
        <f>ROUND(AVERAGE(F12,G12,H12),2)</f>
        <v>0</v>
      </c>
      <c r="M12" s="136">
        <v>1962.47</v>
      </c>
      <c r="N12" s="135">
        <f t="shared" ref="N12:N13" si="0">STDEV(F12,G12,H12)</f>
        <v>0</v>
      </c>
      <c r="O12" s="130" t="e">
        <f t="shared" ref="O12:O17" si="1">N12/L12</f>
        <v>#DIV/0!</v>
      </c>
      <c r="P12" s="135">
        <f t="shared" ref="P12:P17" si="2">L12*E12</f>
        <v>0</v>
      </c>
      <c r="R12" s="94"/>
    </row>
    <row r="13" spans="1:18" ht="46.5" hidden="1" customHeight="1" x14ac:dyDescent="0.25">
      <c r="A13" s="128">
        <v>3</v>
      </c>
      <c r="B13" s="66"/>
      <c r="C13" s="120"/>
      <c r="D13" s="157"/>
      <c r="E13" s="138"/>
      <c r="F13" s="134"/>
      <c r="G13" s="134"/>
      <c r="H13" s="134"/>
      <c r="I13" s="134"/>
      <c r="J13" s="134"/>
      <c r="K13" s="134"/>
      <c r="L13" s="135" t="e">
        <f t="shared" ref="L13" si="3">ROUND(AVERAGE(F13,G13,H13),2)</f>
        <v>#DIV/0!</v>
      </c>
      <c r="M13" s="136">
        <v>1963.47</v>
      </c>
      <c r="N13" s="135" t="e">
        <f t="shared" si="0"/>
        <v>#DIV/0!</v>
      </c>
      <c r="O13" s="130" t="e">
        <f t="shared" si="1"/>
        <v>#DIV/0!</v>
      </c>
      <c r="P13" s="135" t="e">
        <f t="shared" si="2"/>
        <v>#DIV/0!</v>
      </c>
      <c r="R13" s="94"/>
    </row>
    <row r="14" spans="1:18" ht="46.5" hidden="1" customHeight="1" x14ac:dyDescent="0.25">
      <c r="A14" s="128">
        <v>4</v>
      </c>
      <c r="B14" s="66"/>
      <c r="C14" s="120"/>
      <c r="D14" s="157"/>
      <c r="E14" s="138"/>
      <c r="F14" s="134"/>
      <c r="G14" s="134"/>
      <c r="H14" s="134"/>
      <c r="I14" s="134"/>
      <c r="J14" s="134"/>
      <c r="K14" s="134"/>
      <c r="L14" s="135" t="e">
        <f t="shared" ref="L14" si="4">ROUND(AVERAGE(F14,G14,H14,I14),2)</f>
        <v>#DIV/0!</v>
      </c>
      <c r="M14" s="136">
        <v>1964.47</v>
      </c>
      <c r="N14" s="135" t="e">
        <f t="shared" ref="N14" si="5">STDEV(F14,G14,H14,I14)</f>
        <v>#DIV/0!</v>
      </c>
      <c r="O14" s="130" t="e">
        <f t="shared" ref="O14" si="6">N14/L14</f>
        <v>#DIV/0!</v>
      </c>
      <c r="P14" s="135" t="e">
        <f t="shared" ref="P14:P15" si="7">L14*E14</f>
        <v>#DIV/0!</v>
      </c>
      <c r="R14" s="94"/>
    </row>
    <row r="15" spans="1:18" ht="46.5" hidden="1" customHeight="1" x14ac:dyDescent="0.25">
      <c r="A15" s="128"/>
      <c r="B15" s="66"/>
      <c r="C15" s="120"/>
      <c r="D15" s="129"/>
      <c r="E15" s="138"/>
      <c r="F15" s="134"/>
      <c r="G15" s="134"/>
      <c r="H15" s="134"/>
      <c r="I15" s="134">
        <v>0</v>
      </c>
      <c r="J15" s="134">
        <v>0</v>
      </c>
      <c r="K15" s="134">
        <v>0</v>
      </c>
      <c r="L15" s="135">
        <f>ROUND(AVERAGE(F15,G15,H15,I15),2)</f>
        <v>0</v>
      </c>
      <c r="M15" s="136">
        <v>1965.47</v>
      </c>
      <c r="N15" s="135" t="e">
        <f>STDEV(F15,G15,H15,I15)</f>
        <v>#DIV/0!</v>
      </c>
      <c r="O15" s="130" t="e">
        <f>N15/L15</f>
        <v>#DIV/0!</v>
      </c>
      <c r="P15" s="135">
        <f t="shared" si="7"/>
        <v>0</v>
      </c>
      <c r="R15" s="94"/>
    </row>
    <row r="16" spans="1:18" ht="25.5" hidden="1" customHeight="1" x14ac:dyDescent="0.25">
      <c r="A16" s="128"/>
      <c r="B16" s="66"/>
      <c r="C16" s="120"/>
      <c r="D16" s="129"/>
      <c r="E16" s="138"/>
      <c r="F16" s="134"/>
      <c r="G16" s="134"/>
      <c r="H16" s="134"/>
      <c r="I16" s="134"/>
      <c r="J16" s="134"/>
      <c r="K16" s="134"/>
      <c r="L16" s="135" t="e">
        <f t="shared" ref="L16:L17" si="8">ROUND(AVERAGE(F16,G16,H16),2)</f>
        <v>#DIV/0!</v>
      </c>
      <c r="M16" s="136">
        <v>1964.47</v>
      </c>
      <c r="N16" s="135" t="e">
        <f t="shared" ref="N16:N17" si="9">STDEV(F16,G16,H16)</f>
        <v>#DIV/0!</v>
      </c>
      <c r="O16" s="130" t="e">
        <f t="shared" si="1"/>
        <v>#DIV/0!</v>
      </c>
      <c r="P16" s="135" t="e">
        <f t="shared" si="2"/>
        <v>#DIV/0!</v>
      </c>
      <c r="R16" s="94"/>
    </row>
    <row r="17" spans="1:18" ht="25.5" hidden="1" customHeight="1" x14ac:dyDescent="0.25">
      <c r="A17" s="128"/>
      <c r="B17" s="66"/>
      <c r="C17" s="120"/>
      <c r="D17" s="129"/>
      <c r="E17" s="138"/>
      <c r="F17" s="134"/>
      <c r="G17" s="134"/>
      <c r="H17" s="134"/>
      <c r="I17" s="134"/>
      <c r="J17" s="134"/>
      <c r="K17" s="134"/>
      <c r="L17" s="135" t="e">
        <f t="shared" si="8"/>
        <v>#DIV/0!</v>
      </c>
      <c r="M17" s="136">
        <v>1965.47</v>
      </c>
      <c r="N17" s="135" t="e">
        <f t="shared" si="9"/>
        <v>#DIV/0!</v>
      </c>
      <c r="O17" s="130" t="e">
        <f t="shared" si="1"/>
        <v>#DIV/0!</v>
      </c>
      <c r="P17" s="135" t="e">
        <f t="shared" si="2"/>
        <v>#DIV/0!</v>
      </c>
      <c r="R17" s="94"/>
    </row>
    <row r="18" spans="1:18" ht="28.5" hidden="1" customHeight="1" x14ac:dyDescent="0.25">
      <c r="A18" s="128"/>
      <c r="B18" s="66"/>
      <c r="C18" s="151" t="s">
        <v>46</v>
      </c>
      <c r="D18" s="81"/>
      <c r="E18" s="82"/>
      <c r="F18" s="158">
        <f>$E$11*F11+$E$12*F12+$E$13*F13</f>
        <v>33400</v>
      </c>
      <c r="G18" s="158">
        <f t="shared" ref="G18:H18" si="10">$E$11*G11+$E$12*G12+$E$13*G13</f>
        <v>35460</v>
      </c>
      <c r="H18" s="158">
        <f t="shared" si="10"/>
        <v>41180</v>
      </c>
      <c r="I18" s="158">
        <f>$E$11*I11+$E$12*I12+$E$13*I13+$E$14*I14+$E$15*I15+$E$16*I16+$E$17*I17</f>
        <v>0</v>
      </c>
      <c r="J18" s="158">
        <f>$E$11*J11+$E$12*J12+$E$13*J13+$E$14*J14+$E$15*J15+$E$16*J16+$E$17*J17</f>
        <v>0</v>
      </c>
      <c r="K18" s="137"/>
      <c r="L18" s="131"/>
      <c r="M18" s="132"/>
      <c r="N18" s="131"/>
      <c r="O18" s="133"/>
      <c r="P18" s="141" t="e">
        <f>SUM(P11:P13)</f>
        <v>#DIV/0!</v>
      </c>
      <c r="R18" s="94"/>
    </row>
    <row r="19" spans="1:18" ht="6.75" customHeight="1" x14ac:dyDescent="0.25"/>
    <row r="20" spans="1:18" ht="25.5" customHeight="1" x14ac:dyDescent="0.25">
      <c r="A20" s="232" t="s">
        <v>72</v>
      </c>
      <c r="B20" s="232"/>
      <c r="C20" s="232"/>
      <c r="D20" s="19" t="s">
        <v>64</v>
      </c>
      <c r="E20" s="19"/>
      <c r="F20" s="153" t="s">
        <v>63</v>
      </c>
      <c r="G20" s="154" t="s">
        <v>7</v>
      </c>
      <c r="H20" s="19"/>
    </row>
    <row r="21" spans="1:18" ht="18.75" x14ac:dyDescent="0.25">
      <c r="B21" s="150" t="s">
        <v>58</v>
      </c>
      <c r="C21" s="233" t="s">
        <v>59</v>
      </c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</row>
    <row r="22" spans="1:18" ht="18.75" x14ac:dyDescent="0.25">
      <c r="B22" s="150" t="s">
        <v>57</v>
      </c>
      <c r="C22" s="233" t="s">
        <v>60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</row>
  </sheetData>
  <mergeCells count="10">
    <mergeCell ref="A20:C20"/>
    <mergeCell ref="C21:P21"/>
    <mergeCell ref="C22:P22"/>
    <mergeCell ref="A4:O4"/>
    <mergeCell ref="H1:P1"/>
    <mergeCell ref="H2:P2"/>
    <mergeCell ref="A6:B6"/>
    <mergeCell ref="C6:P6"/>
    <mergeCell ref="A7:B7"/>
    <mergeCell ref="L7:O7"/>
  </mergeCells>
  <conditionalFormatting sqref="O10">
    <cfRule type="cellIs" dxfId="13" priority="19" operator="greaterThan">
      <formula>0.33</formula>
    </cfRule>
    <cfRule type="cellIs" dxfId="12" priority="20" stopIfTrue="1" operator="greaterThan">
      <formula>0.33</formula>
    </cfRule>
  </conditionalFormatting>
  <conditionalFormatting sqref="O18">
    <cfRule type="cellIs" dxfId="11" priority="15" operator="greaterThan">
      <formula>0.33</formula>
    </cfRule>
    <cfRule type="cellIs" dxfId="10" priority="16" stopIfTrue="1" operator="greaterThan">
      <formula>0.33</formula>
    </cfRule>
  </conditionalFormatting>
  <conditionalFormatting sqref="O11:O13 O16:O17">
    <cfRule type="cellIs" dxfId="9" priority="7" operator="greaterThan">
      <formula>0.33</formula>
    </cfRule>
    <cfRule type="cellIs" dxfId="8" priority="8" stopIfTrue="1" operator="greaterThan">
      <formula>0.33</formula>
    </cfRule>
  </conditionalFormatting>
  <conditionalFormatting sqref="O14:O15">
    <cfRule type="cellIs" dxfId="7" priority="1" operator="greaterThan">
      <formula>0.33</formula>
    </cfRule>
    <cfRule type="cellIs" dxfId="6" priority="2" stopIfTrue="1" operator="greaterThan">
      <formula>0.33</formula>
    </cfRule>
  </conditionalFormatting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3D93-26A0-4D58-B3EA-59111D5FC3EF}">
  <dimension ref="A1:R19"/>
  <sheetViews>
    <sheetView tabSelected="1" workbookViewId="0">
      <selection activeCell="C6" sqref="C6:P6"/>
    </sheetView>
  </sheetViews>
  <sheetFormatPr defaultRowHeight="15" outlineLevelCol="1" x14ac:dyDescent="0.25"/>
  <cols>
    <col min="1" max="1" width="6.28515625" customWidth="1"/>
    <col min="2" max="2" width="14" customWidth="1"/>
    <col min="3" max="3" width="34.28515625" customWidth="1"/>
    <col min="4" max="4" width="7.5703125" customWidth="1"/>
    <col min="5" max="5" width="9.28515625" customWidth="1"/>
    <col min="6" max="8" width="13.85546875" customWidth="1"/>
    <col min="9" max="11" width="13.85546875" hidden="1" customWidth="1" outlineLevel="1"/>
    <col min="12" max="12" width="13.140625" customWidth="1" collapsed="1"/>
    <col min="13" max="13" width="10.42578125" hidden="1" customWidth="1"/>
    <col min="14" max="15" width="4.5703125" customWidth="1"/>
    <col min="16" max="16" width="18.5703125" customWidth="1"/>
  </cols>
  <sheetData>
    <row r="1" spans="1:18" ht="35.25" customHeight="1" x14ac:dyDescent="0.25">
      <c r="A1" s="11"/>
      <c r="B1" s="11"/>
      <c r="C1" s="11"/>
      <c r="D1" s="11"/>
      <c r="E1" s="12"/>
      <c r="F1" s="13"/>
      <c r="G1" s="13"/>
      <c r="H1" s="234" t="s">
        <v>61</v>
      </c>
      <c r="I1" s="235"/>
      <c r="J1" s="235"/>
      <c r="K1" s="235"/>
      <c r="L1" s="235"/>
      <c r="M1" s="235"/>
      <c r="N1" s="235"/>
      <c r="O1" s="235"/>
      <c r="P1" s="235"/>
    </row>
    <row r="2" spans="1:18" ht="50.25" customHeight="1" x14ac:dyDescent="0.25">
      <c r="A2" s="11"/>
      <c r="B2" s="11"/>
      <c r="C2" s="11"/>
      <c r="D2" s="11"/>
      <c r="E2" s="12"/>
      <c r="F2" s="13"/>
      <c r="G2" s="13"/>
      <c r="H2" s="236" t="s">
        <v>62</v>
      </c>
      <c r="I2" s="237"/>
      <c r="J2" s="237"/>
      <c r="K2" s="237"/>
      <c r="L2" s="237"/>
      <c r="M2" s="237"/>
      <c r="N2" s="237"/>
      <c r="O2" s="237"/>
      <c r="P2" s="237"/>
    </row>
    <row r="3" spans="1:18" ht="6" customHeight="1" x14ac:dyDescent="0.25">
      <c r="A3" s="11"/>
      <c r="B3" s="11"/>
      <c r="C3" s="11"/>
      <c r="D3" s="11"/>
      <c r="E3" s="12"/>
      <c r="F3" s="13"/>
      <c r="G3" s="13"/>
      <c r="H3" s="14"/>
      <c r="I3" s="15"/>
      <c r="J3" s="15"/>
      <c r="K3" s="16"/>
      <c r="L3" s="16"/>
      <c r="M3" s="16"/>
      <c r="N3" s="16"/>
      <c r="O3" s="16"/>
      <c r="P3" s="15"/>
    </row>
    <row r="4" spans="1:18" ht="18.75" x14ac:dyDescent="0.25">
      <c r="A4" s="248" t="s">
        <v>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160"/>
    </row>
    <row r="5" spans="1:18" ht="7.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0"/>
    </row>
    <row r="6" spans="1:18" ht="34.5" customHeight="1" x14ac:dyDescent="0.25">
      <c r="A6" s="249" t="s">
        <v>48</v>
      </c>
      <c r="B6" s="250"/>
      <c r="C6" s="251" t="str">
        <f>НМЦК!C6</f>
        <v xml:space="preserve">Поставка: кресла офисные для  Московского РГС - филиала ФГБУ "Канал имени Москвы" 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3"/>
    </row>
    <row r="7" spans="1:18" ht="21" customHeight="1" x14ac:dyDescent="0.25">
      <c r="A7" s="251" t="s">
        <v>49</v>
      </c>
      <c r="B7" s="250"/>
      <c r="C7" s="162" t="str">
        <f>НМЦК!C7</f>
        <v>25.06.2026 г.</v>
      </c>
      <c r="D7" s="163"/>
      <c r="E7" s="163"/>
      <c r="F7" s="163"/>
      <c r="G7" s="163"/>
      <c r="H7" s="163"/>
      <c r="I7" s="163"/>
      <c r="J7" s="163"/>
      <c r="K7" s="163"/>
      <c r="L7" s="254" t="s">
        <v>13</v>
      </c>
      <c r="M7" s="255"/>
      <c r="N7" s="255"/>
      <c r="O7" s="256"/>
      <c r="P7" s="164">
        <f>P13</f>
        <v>33400</v>
      </c>
    </row>
    <row r="8" spans="1:18" ht="6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0"/>
    </row>
    <row r="9" spans="1:18" ht="51" x14ac:dyDescent="0.25">
      <c r="A9" s="165" t="s">
        <v>14</v>
      </c>
      <c r="B9" s="166" t="s">
        <v>50</v>
      </c>
      <c r="C9" s="167" t="s">
        <v>16</v>
      </c>
      <c r="D9" s="167" t="s">
        <v>17</v>
      </c>
      <c r="E9" s="168" t="s">
        <v>47</v>
      </c>
      <c r="F9" s="169" t="s">
        <v>51</v>
      </c>
      <c r="G9" s="169" t="s">
        <v>52</v>
      </c>
      <c r="H9" s="169" t="s">
        <v>53</v>
      </c>
      <c r="I9" s="169" t="s">
        <v>54</v>
      </c>
      <c r="J9" s="169" t="s">
        <v>55</v>
      </c>
      <c r="K9" s="169" t="s">
        <v>56</v>
      </c>
      <c r="L9" s="170" t="s">
        <v>71</v>
      </c>
      <c r="M9" s="170" t="s">
        <v>23</v>
      </c>
      <c r="N9" s="170"/>
      <c r="O9" s="170"/>
      <c r="P9" s="171" t="s">
        <v>26</v>
      </c>
      <c r="R9" s="93"/>
    </row>
    <row r="10" spans="1:18" ht="68.25" hidden="1" customHeight="1" x14ac:dyDescent="0.25">
      <c r="A10" s="172">
        <v>1</v>
      </c>
      <c r="B10" s="173" t="s">
        <v>45</v>
      </c>
      <c r="C10" s="174" t="s">
        <v>44</v>
      </c>
      <c r="D10" s="175" t="s">
        <v>41</v>
      </c>
      <c r="E10" s="176">
        <v>30</v>
      </c>
      <c r="F10" s="177">
        <v>7000</v>
      </c>
      <c r="G10" s="177"/>
      <c r="H10" s="178">
        <v>7500</v>
      </c>
      <c r="I10" s="177">
        <v>7083</v>
      </c>
      <c r="J10" s="179"/>
      <c r="K10" s="177"/>
      <c r="L10" s="180">
        <f>AVERAGE(F10,H10,I10)</f>
        <v>7194.333333333333</v>
      </c>
      <c r="M10" s="181">
        <v>1961.47</v>
      </c>
      <c r="N10" s="180">
        <f>STDEV(F10,H10,I10)</f>
        <v>267.94837811289943</v>
      </c>
      <c r="O10" s="182">
        <f>N10/L10</f>
        <v>3.7244365210522094E-2</v>
      </c>
      <c r="P10" s="180"/>
      <c r="R10" s="94"/>
    </row>
    <row r="11" spans="1:18" ht="46.5" customHeight="1" x14ac:dyDescent="0.25">
      <c r="A11" s="172">
        <f>НМЦК!A11</f>
        <v>1</v>
      </c>
      <c r="B11" s="191" t="str">
        <f>НМЦК!B11</f>
        <v>31.01.12.160</v>
      </c>
      <c r="C11" s="183" t="str">
        <f>НМЦК!C11</f>
        <v>Кресло Бюрократ CH-608SL/ECO, экокожа, до 150кг, черный</v>
      </c>
      <c r="D11" s="175" t="str">
        <f>НМЦК!D11</f>
        <v>шт.</v>
      </c>
      <c r="E11" s="176">
        <v>2</v>
      </c>
      <c r="F11" s="195">
        <f>НМЦК!F11</f>
        <v>16700</v>
      </c>
      <c r="G11" s="195">
        <f>НМЦК!G11</f>
        <v>17730</v>
      </c>
      <c r="H11" s="195">
        <f>НМЦК!H11</f>
        <v>20590</v>
      </c>
      <c r="I11" s="195">
        <f>НМЦК!I11</f>
        <v>0</v>
      </c>
      <c r="J11" s="195">
        <f>НМЦК!J11</f>
        <v>0</v>
      </c>
      <c r="K11" s="195"/>
      <c r="L11" s="184">
        <f>ROUND(MIN(F11,G11,H11),2)</f>
        <v>16700</v>
      </c>
      <c r="M11" s="196">
        <v>1961.47</v>
      </c>
      <c r="N11" s="197"/>
      <c r="O11" s="198"/>
      <c r="P11" s="184">
        <f>L11*E11</f>
        <v>33400</v>
      </c>
      <c r="R11" s="94"/>
    </row>
    <row r="12" spans="1:18" ht="33.75" hidden="1" customHeight="1" x14ac:dyDescent="0.25">
      <c r="A12" s="172">
        <f>НМЦК!A12</f>
        <v>2</v>
      </c>
      <c r="B12" s="173">
        <f>НМЦК!B12</f>
        <v>0</v>
      </c>
      <c r="C12" s="183">
        <f>НМЦК!C12</f>
        <v>0</v>
      </c>
      <c r="D12" s="175" t="str">
        <f>НМЦК!D12</f>
        <v>шт.</v>
      </c>
      <c r="E12" s="176">
        <v>0</v>
      </c>
      <c r="F12" s="195">
        <f>НМЦК!F12</f>
        <v>0</v>
      </c>
      <c r="G12" s="195">
        <f>НМЦК!G12</f>
        <v>0</v>
      </c>
      <c r="H12" s="195">
        <f>НМЦК!H12</f>
        <v>0</v>
      </c>
      <c r="I12" s="195">
        <f>НМЦК!I12</f>
        <v>0</v>
      </c>
      <c r="J12" s="195">
        <f>НМЦК!J12</f>
        <v>0</v>
      </c>
      <c r="K12" s="195"/>
      <c r="L12" s="184">
        <f t="shared" ref="L12" si="0">ROUND(MIN(F12,G12,H12),2)</f>
        <v>0</v>
      </c>
      <c r="M12" s="196">
        <v>1962.47</v>
      </c>
      <c r="N12" s="197"/>
      <c r="O12" s="198"/>
      <c r="P12" s="184">
        <f t="shared" ref="P12" si="1">L12*E12</f>
        <v>0</v>
      </c>
      <c r="R12" s="94"/>
    </row>
    <row r="13" spans="1:18" ht="28.5" customHeight="1" x14ac:dyDescent="0.25">
      <c r="A13" s="172"/>
      <c r="B13" s="173"/>
      <c r="C13" s="199" t="s">
        <v>46</v>
      </c>
      <c r="D13" s="175"/>
      <c r="E13" s="176"/>
      <c r="F13" s="195">
        <v>33400</v>
      </c>
      <c r="G13" s="184">
        <v>35460</v>
      </c>
      <c r="H13" s="184">
        <v>41180</v>
      </c>
      <c r="I13" s="184" t="e">
        <f>$E$11*I11+$E$12*I12+#REF!*#REF!+#REF!*#REF!+#REF!*#REF!+#REF!*#REF!+#REF!*#REF!</f>
        <v>#REF!</v>
      </c>
      <c r="J13" s="184" t="e">
        <f>$E$11*J11+$E$12*J12+#REF!*#REF!+#REF!*#REF!+#REF!*#REF!+#REF!*#REF!+#REF!*#REF!</f>
        <v>#REF!</v>
      </c>
      <c r="K13" s="184" t="e">
        <f>$E$11*K11+$E$12*K12+#REF!*#REF!+#REF!*#REF!+#REF!*#REF!+#REF!*#REF!+#REF!*#REF!</f>
        <v>#REF!</v>
      </c>
      <c r="L13" s="180"/>
      <c r="M13" s="181"/>
      <c r="N13" s="180"/>
      <c r="O13" s="182"/>
      <c r="P13" s="184">
        <v>33400</v>
      </c>
      <c r="R13" s="94"/>
    </row>
    <row r="14" spans="1:18" ht="6.75" customHeight="1" x14ac:dyDescent="0.25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8" ht="25.5" customHeight="1" x14ac:dyDescent="0.25">
      <c r="A15" s="246" t="s">
        <v>73</v>
      </c>
      <c r="B15" s="246"/>
      <c r="C15" s="246"/>
      <c r="D15" s="185" t="s">
        <v>64</v>
      </c>
      <c r="E15" s="185"/>
      <c r="F15" s="186" t="s">
        <v>63</v>
      </c>
      <c r="G15" s="187" t="str">
        <f>НМЦК!$G$20</f>
        <v>Невьянцева Н.В.</v>
      </c>
      <c r="H15" s="185"/>
      <c r="I15" s="188"/>
      <c r="J15" s="188"/>
      <c r="K15" s="188"/>
      <c r="L15" s="188"/>
      <c r="M15" s="188"/>
      <c r="N15" s="188"/>
      <c r="O15" s="188"/>
      <c r="P15" s="188"/>
    </row>
    <row r="16" spans="1:18" ht="18.75" x14ac:dyDescent="0.25">
      <c r="A16" s="188"/>
      <c r="B16" s="189" t="s">
        <v>58</v>
      </c>
      <c r="C16" s="247" t="s">
        <v>59</v>
      </c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</row>
    <row r="17" spans="1:16" ht="18.75" x14ac:dyDescent="0.25">
      <c r="A17" s="188"/>
      <c r="B17" s="189" t="s">
        <v>57</v>
      </c>
      <c r="C17" s="247" t="s">
        <v>60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</row>
    <row r="18" spans="1:16" x14ac:dyDescent="0.2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x14ac:dyDescent="0.25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</sheetData>
  <mergeCells count="10">
    <mergeCell ref="A15:C15"/>
    <mergeCell ref="C16:P16"/>
    <mergeCell ref="C17:P17"/>
    <mergeCell ref="H1:P1"/>
    <mergeCell ref="H2:P2"/>
    <mergeCell ref="A4:O4"/>
    <mergeCell ref="A6:B6"/>
    <mergeCell ref="C6:P6"/>
    <mergeCell ref="A7:B7"/>
    <mergeCell ref="L7:O7"/>
  </mergeCells>
  <conditionalFormatting sqref="O10">
    <cfRule type="cellIs" dxfId="5" priority="7" operator="greaterThan">
      <formula>0.33</formula>
    </cfRule>
    <cfRule type="cellIs" dxfId="4" priority="8" stopIfTrue="1" operator="greaterThan">
      <formula>0.33</formula>
    </cfRule>
  </conditionalFormatting>
  <conditionalFormatting sqref="O13">
    <cfRule type="cellIs" dxfId="3" priority="5" operator="greaterThan">
      <formula>0.33</formula>
    </cfRule>
    <cfRule type="cellIs" dxfId="2" priority="6" stopIfTrue="1" operator="greaterThan">
      <formula>0.33</formula>
    </cfRule>
  </conditionalFormatting>
  <conditionalFormatting sqref="O11:O12">
    <cfRule type="cellIs" dxfId="1" priority="3" operator="greaterThan">
      <formula>0.33</formula>
    </cfRule>
    <cfRule type="cellIs" dxfId="0" priority="4" stopIfTrue="1" operator="greaterThan">
      <formula>0.33</formula>
    </cfRule>
  </conditionalFormatting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Обоснование Цены</vt:lpstr>
      <vt:lpstr>Лист1</vt:lpstr>
      <vt:lpstr>НМЦК</vt:lpstr>
      <vt:lpstr>НМЦК - ЕАТ Берёзка</vt:lpstr>
      <vt:lpstr>НМЦК!Область_печати</vt:lpstr>
      <vt:lpstr>'НМЦК - ЕАТ Берёзка'!Область_печати</vt:lpstr>
      <vt:lpstr>'Обоснование Цены'!Область_печати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Пользователь Windows</cp:lastModifiedBy>
  <cp:lastPrinted>2026-06-25T12:52:10Z</cp:lastPrinted>
  <dcterms:created xsi:type="dcterms:W3CDTF">2015-10-16T09:38:35Z</dcterms:created>
  <dcterms:modified xsi:type="dcterms:W3CDTF">2026-06-26T07:57:31Z</dcterms:modified>
</cp:coreProperties>
</file>