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\\pifsincloud\Папка для обмена\Для Раевской Лилии Валерьевны\ОИТОСИиВ\"/>
    </mc:Choice>
  </mc:AlternateContent>
  <xr:revisionPtr revIDLastSave="0" documentId="13_ncr:1_{55C96756-4EF1-43D4-9095-9307E7E565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артриджи" sheetId="1" r:id="rId1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" i="1" l="1"/>
  <c r="V4" i="1" s="1"/>
  <c r="U3" i="1"/>
  <c r="T3" i="1"/>
  <c r="S3" i="1"/>
  <c r="R3" i="1"/>
  <c r="N3" i="1"/>
  <c r="L3" i="1"/>
  <c r="Q3" i="1" s="1"/>
  <c r="Q4" i="1" s="1"/>
  <c r="O3" i="1" l="1"/>
  <c r="P3" i="1" s="1"/>
  <c r="U4" i="1"/>
</calcChain>
</file>

<file path=xl/sharedStrings.xml><?xml version="1.0" encoding="utf-8"?>
<sst xmlns="http://schemas.openxmlformats.org/spreadsheetml/2006/main" count="28" uniqueCount="21">
  <si>
    <t>№ п/п</t>
  </si>
  <si>
    <t>Наименование товара, работ, услуг</t>
  </si>
  <si>
    <t>Объем</t>
  </si>
  <si>
    <t xml:space="preserve">Источник №1 </t>
  </si>
  <si>
    <t xml:space="preserve">Источник №2 </t>
  </si>
  <si>
    <t xml:space="preserve">Источник №3 </t>
  </si>
  <si>
    <t>Источник №5</t>
  </si>
  <si>
    <t xml:space="preserve">Источник №5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</si>
  <si>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</si>
  <si>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</si>
  <si>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</si>
  <si>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</si>
  <si>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</si>
  <si>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</si>
  <si>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</si>
  <si>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</si>
  <si>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</si>
  <si>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</si>
  <si>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Замок электромагнитный</t>
  </si>
  <si>
    <t>шт</t>
  </si>
  <si>
    <t xml:space="preserve">НМЦК контракта (рын.)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</si>
</sst>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" x14ac:knownFonts="1">
    <font>
      <sz val="11"/>
      <name val="Calibri"/>
    </font>
    <font>
      <sz val="9"/>
      <color theme="1"/>
      <name val="Times New Roman"/>
    </font>
    <font>
      <sz val="11"/>
      <color rgb="FF000000"/>
      <name val="PT Astra Serif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40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right" vertical="center" wrapText="1"/>
    </xf>
    <xf numFmtId="0" fontId="1" fillId="0" borderId="17" xfId="0" applyNumberFormat="1" applyFont="1" applyBorder="1" applyAlignment="1">
      <alignment horizontal="right" vertical="center" wrapText="1"/>
    </xf>
    <xf numFmtId="0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right" vertical="center" wrapText="1"/>
    </xf>
    <xf numFmtId="0" fontId="1" fillId="0" borderId="20" xfId="0" applyNumberFormat="1" applyFont="1" applyBorder="1" applyAlignment="1">
      <alignment horizontal="right" vertical="center" wrapText="1"/>
    </xf>
    <xf numFmtId="0" fontId="1" fillId="0" borderId="21" xfId="0" applyNumberFormat="1" applyFont="1" applyBorder="1" applyAlignment="1">
      <alignment horizontal="right" vertical="center" wrapText="1"/>
    </xf>
    <xf numFmtId="0" fontId="1" fillId="0" borderId="22" xfId="0" applyNumberFormat="1" applyFont="1" applyBorder="1" applyAlignment="1">
      <alignment horizontal="right" vertical="center" wrapText="1"/>
    </xf>
    <xf numFmtId="0" fontId="1" fillId="0" borderId="23" xfId="0" applyNumberFormat="1" applyFont="1" applyBorder="1" applyAlignment="1">
      <alignment horizontal="right" vertical="center" wrapText="1"/>
    </xf>
    <xf numFmtId="0" fontId="1" fillId="0" borderId="24" xfId="0" applyNumberFormat="1" applyFont="1" applyBorder="1" applyAlignment="1">
      <alignment horizontal="right" vertical="center" wrapText="1"/>
    </xf>
    <xf numFmtId="0" fontId="1" fillId="0" borderId="25" xfId="0" applyNumberFormat="1" applyFont="1" applyBorder="1" applyAlignment="1">
      <alignment horizontal="right" vertical="center" wrapText="1"/>
    </xf>
    <xf numFmtId="0" fontId="1" fillId="0" borderId="26" xfId="0" applyNumberFormat="1" applyFont="1" applyBorder="1" applyAlignment="1">
      <alignment horizontal="right" vertical="center" wrapText="1"/>
    </xf>
    <xf numFmtId="0" fontId="1" fillId="0" borderId="27" xfId="0" applyNumberFormat="1" applyFont="1" applyBorder="1" applyAlignment="1">
      <alignment horizontal="right" vertical="center" wrapText="1"/>
    </xf>
    <xf numFmtId="0" fontId="1" fillId="0" borderId="28" xfId="0" applyNumberFormat="1" applyFont="1" applyBorder="1" applyAlignment="1">
      <alignment horizontal="right" vertical="center" wrapText="1"/>
    </xf>
    <xf numFmtId="0" fontId="1" fillId="0" borderId="29" xfId="0" applyNumberFormat="1" applyFont="1" applyBorder="1" applyAlignment="1">
      <alignment horizontal="right" vertical="center" wrapText="1"/>
    </xf>
    <xf numFmtId="0" fontId="1" fillId="0" borderId="3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workbookViewId="0">
      <selection activeCell="R5" sqref="R5:V5"/>
    </sheetView>
  </sheetViews>
  <sheetFormatPr defaultColWidth="9.140625" defaultRowHeight="12" x14ac:dyDescent="0.25"/>
  <cols>
    <col min="1" max="1" width="5.42578125" style="1" customWidth="1"/>
    <col min="2" max="2" width="32.5703125" style="1" customWidth="1"/>
    <col min="3" max="3" width="7.28515625" style="1" customWidth="1"/>
    <col min="4" max="4" width="7.140625" style="1" customWidth="1"/>
    <col min="5" max="9" width="9.85546875" style="2" customWidth="1"/>
    <col min="10" max="11" width="10" style="2" hidden="1" customWidth="1"/>
    <col min="12" max="12" width="9.85546875" style="2" customWidth="1"/>
    <col min="13" max="13" width="7.7109375" style="1" customWidth="1"/>
    <col min="14" max="14" width="9" style="1" customWidth="1"/>
    <col min="15" max="15" width="10.28515625" style="1" customWidth="1"/>
    <col min="16" max="16" width="13.28515625" style="1" customWidth="1"/>
    <col min="17" max="17" width="15.7109375" style="2" customWidth="1"/>
    <col min="18" max="18" width="13" style="1" customWidth="1"/>
    <col min="19" max="19" width="14.42578125" style="1" customWidth="1"/>
    <col min="20" max="20" width="11.5703125" style="1" customWidth="1"/>
    <col min="21" max="21" width="9.7109375" style="1" customWidth="1"/>
    <col min="22" max="22" width="10.5703125" style="1" customWidth="1"/>
    <col min="23" max="23" width="9.140625" style="1" bestFit="1" customWidth="1"/>
    <col min="24" max="16384" width="9.140625" style="1"/>
  </cols>
  <sheetData>
    <row r="1" spans="1:22" ht="36.75" customHeight="1" x14ac:dyDescent="0.25">
      <c r="A1" s="14" t="s">
        <v>0</v>
      </c>
      <c r="B1" s="14" t="s">
        <v>1</v>
      </c>
      <c r="C1" s="17" t="s">
        <v>2</v>
      </c>
      <c r="D1" s="18"/>
      <c r="E1" s="5" t="s">
        <v>3</v>
      </c>
      <c r="F1" s="5" t="s">
        <v>4</v>
      </c>
      <c r="G1" s="5" t="s">
        <v>5</v>
      </c>
      <c r="H1" s="5" t="s">
        <v>6</v>
      </c>
      <c r="I1" s="5" t="s">
        <v>6</v>
      </c>
      <c r="J1" s="5" t="s">
        <v>7</v>
      </c>
      <c r="K1" s="5" t="s">
        <v>8</v>
      </c>
      <c r="L1" s="12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2" t="s">
        <v>14</v>
      </c>
    </row>
    <row r="2" spans="1:22" ht="24" x14ac:dyDescent="0.25">
      <c r="A2" s="15"/>
      <c r="B2" s="16"/>
      <c r="C2" s="3" t="s">
        <v>15</v>
      </c>
      <c r="D2" s="3" t="s">
        <v>16</v>
      </c>
      <c r="E2" s="6" t="s">
        <v>17</v>
      </c>
      <c r="F2" s="6" t="s">
        <v>17</v>
      </c>
      <c r="G2" s="6" t="s">
        <v>17</v>
      </c>
      <c r="H2" s="6" t="s">
        <v>17</v>
      </c>
      <c r="I2" s="6" t="s">
        <v>17</v>
      </c>
      <c r="J2" s="6" t="s">
        <v>17</v>
      </c>
      <c r="K2" s="6" t="s">
        <v>17</v>
      </c>
      <c r="L2" s="19"/>
      <c r="M2" s="21"/>
      <c r="N2" s="22"/>
      <c r="O2" s="23"/>
      <c r="P2" s="20"/>
      <c r="Q2" s="13"/>
    </row>
    <row r="3" spans="1:22" ht="15" x14ac:dyDescent="0.25">
      <c r="A3" s="7">
        <v>1</v>
      </c>
      <c r="B3" s="8" t="s">
        <v>18</v>
      </c>
      <c r="C3" s="9" t="s">
        <v>19</v>
      </c>
      <c r="D3" s="3">
        <v>8</v>
      </c>
      <c r="E3" s="6">
        <v>4068</v>
      </c>
      <c r="F3" s="6">
        <v>4553.92</v>
      </c>
      <c r="G3" s="6">
        <v>4391.28</v>
      </c>
      <c r="H3" s="6"/>
      <c r="I3" s="6"/>
      <c r="J3" s="6"/>
      <c r="K3" s="6"/>
      <c r="L3" s="5">
        <f>ROUND(AVERAGE(E3, F3, G3, I3, J3), 2)</f>
        <v>4337.7299999999996</v>
      </c>
      <c r="M3" s="4">
        <v>3</v>
      </c>
      <c r="N3" s="10">
        <f>_xlfn.STDEV.S(E3, F3, G3, I3, J3)</f>
        <v>247.34590300494838</v>
      </c>
      <c r="O3" s="10">
        <f>N3/L3*100</f>
        <v>5.7021968403968986</v>
      </c>
      <c r="P3" s="11" t="str">
        <f>IF(O3&lt;2000, "ОДНОРОДНЫЕ", "НЕОДНОРОДНЫЕ")</f>
        <v>ОДНОРОДНЫЕ</v>
      </c>
      <c r="Q3" s="5">
        <f>D3*L3</f>
        <v>34701.839999999997</v>
      </c>
      <c r="R3" s="5">
        <f>E3*D3</f>
        <v>32544</v>
      </c>
      <c r="S3" s="5">
        <f>F3*D3</f>
        <v>36431.360000000001</v>
      </c>
      <c r="T3" s="5">
        <f>G3*D3</f>
        <v>35130.239999999998</v>
      </c>
      <c r="U3" s="5">
        <f>H3*D3</f>
        <v>0</v>
      </c>
      <c r="V3" s="5">
        <f>I3*D3</f>
        <v>0</v>
      </c>
    </row>
    <row r="4" spans="1:22" x14ac:dyDescent="0.25">
      <c r="A4" s="24" t="s">
        <v>20</v>
      </c>
      <c r="B4" s="25"/>
      <c r="C4" s="26"/>
      <c r="D4" s="27"/>
      <c r="E4" s="28"/>
      <c r="F4" s="29"/>
      <c r="G4" s="30"/>
      <c r="H4" s="31"/>
      <c r="I4" s="32"/>
      <c r="J4" s="33"/>
      <c r="K4" s="34"/>
      <c r="L4" s="35"/>
      <c r="M4" s="36"/>
      <c r="N4" s="37"/>
      <c r="O4" s="38"/>
      <c r="P4" s="39"/>
      <c r="Q4" s="5">
        <f>SUM(Q3)</f>
        <v>34701.839999999997</v>
      </c>
      <c r="R4" s="5">
        <v>74245</v>
      </c>
      <c r="S4" s="5">
        <v>77475</v>
      </c>
      <c r="T4" s="5">
        <v>80400</v>
      </c>
      <c r="U4" s="5">
        <f>SUM(U3)</f>
        <v>0</v>
      </c>
      <c r="V4" s="5">
        <f>SUM(V3)</f>
        <v>0</v>
      </c>
    </row>
  </sheetData>
  <mergeCells count="10">
    <mergeCell ref="A4:P4"/>
    <mergeCell ref="Q1:Q2"/>
    <mergeCell ref="A1:A2"/>
    <mergeCell ref="B1:B2"/>
    <mergeCell ref="C1:D1"/>
    <mergeCell ref="L1:L2"/>
    <mergeCell ref="P1:P2"/>
    <mergeCell ref="M1:M2"/>
    <mergeCell ref="N1:N2"/>
    <mergeCell ref="O1:O2"/>
  </mergeCells>
  <conditionalFormatting sqref="P3">
    <cfRule type="containsText" dxfId="5" priority="6" operator="containsText" text="НЕОДНОРОДНЫЕ">
      <formula>NOT(ISERROR(SEARCH("НЕОДНОРОДНЫЕ",P3)))</formula>
    </cfRule>
  </conditionalFormatting>
  <conditionalFormatting sqref="P3">
    <cfRule type="containsText" dxfId="4" priority="5" operator="containsText" text="ОДНОРОДНЫЕ">
      <formula>NOT(ISERROR(SEARCH("ОДНОРОДНЫЕ",P3)))</formula>
    </cfRule>
  </conditionalFormatting>
  <conditionalFormatting sqref="P3">
    <cfRule type="containsText" dxfId="3" priority="4" operator="containsText" text="НЕ">
      <formula>NOT(ISERROR(SEARCH("НЕ",P3)))</formula>
    </cfRule>
  </conditionalFormatting>
  <conditionalFormatting sqref="P3">
    <cfRule type="containsText" dxfId="2" priority="3" operator="containsText" text="НЕОДНОРОДНЫЕ">
      <formula>NOT(ISERROR(SEARCH("НЕОДНОРОДНЫЕ",P3)))</formula>
    </cfRule>
  </conditionalFormatting>
  <conditionalFormatting sqref="P3">
    <cfRule type="containsText" dxfId="1" priority="2" operator="containsText" text="ОДНОРОДНЫЕ">
      <formula>NOT(ISERROR(SEARCH("ОДНОРОДНЫЕ",P3)))</formula>
    </cfRule>
  </conditionalFormatting>
  <conditionalFormatting sqref="P3">
    <cfRule type="containsText" dxfId="0" priority="1" operator="containsText" text="НЕОДНОРОДНЫЕ">
      <formula>NOT(ISERROR(SEARCH("НЕОДНОРОДНЫЕ",P3)))</formula>
    </cfRule>
  </conditionalFormatting>
  <pageMargins left="0.22047257423400879" right="0.20078751444816589" top="0.74803191423416138" bottom="0.74803191423416138" header="0.31496062874794006" footer="0.31496062874794006"/>
  <pageSetup paperSize="9" scale="71" orientation="landscape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картриджи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Мясникова Юлия Андреевна</cp:lastModifiedBy>
  <dcterms:created xsi:type="dcterms:W3CDTF">2026-03-17T11:08:39Z</dcterms:created>
  <dcterms:modified xsi:type="dcterms:W3CDTF">2026-08-20T04:57:59Z</dcterms:modified>
</cp:coreProperties>
</file>