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1 Закупки\ФЗ-44\44-ФЗ в 2026 году\ЕАТ 2026г\Комплекс мониторный\"/>
    </mc:Choice>
  </mc:AlternateContent>
  <bookViews>
    <workbookView xWindow="0" yWindow="0" windowWidth="19155" windowHeight="10065" firstSheet="1" activeTab="1"/>
  </bookViews>
  <sheets>
    <sheet name="Старое" sheetId="19" state="hidden" r:id="rId1"/>
    <sheet name="НМЦК" sheetId="20" r:id="rId2"/>
  </sheets>
  <definedNames>
    <definedName name="RangeW" localSheetId="1">#REF!</definedName>
    <definedName name="RangeW" localSheetId="0">#REF!</definedName>
    <definedName name="RangeW">#REF!</definedName>
    <definedName name="_xlnm.Print_Area" localSheetId="1">НМЦК!$A$1:$P$14</definedName>
    <definedName name="_xlnm.Print_Area" localSheetId="0">Старое!$A$1:$S$35</definedName>
  </definedNames>
  <calcPr calcId="162913"/>
</workbook>
</file>

<file path=xl/calcChain.xml><?xml version="1.0" encoding="utf-8"?>
<calcChain xmlns="http://schemas.openxmlformats.org/spreadsheetml/2006/main">
  <c r="R9" i="20" l="1"/>
  <c r="R10" i="20" s="1"/>
  <c r="Q9" i="20"/>
  <c r="M9" i="20" l="1"/>
  <c r="O9" i="20" s="1"/>
  <c r="P9" i="20" s="1"/>
  <c r="K9" i="20"/>
  <c r="G9" i="20"/>
  <c r="J9" i="20" s="1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9" i="19"/>
  <c r="P10" i="20" l="1"/>
  <c r="L9" i="20"/>
  <c r="S27" i="19"/>
  <c r="G26" i="19"/>
  <c r="J26" i="19" s="1"/>
  <c r="M26" i="19"/>
  <c r="O26" i="19" s="1"/>
  <c r="P26" i="19" s="1"/>
  <c r="K26" i="19"/>
  <c r="R26" i="19" l="1"/>
  <c r="L26" i="19"/>
  <c r="R12" i="19"/>
  <c r="R13" i="19"/>
  <c r="R18" i="19"/>
  <c r="R19" i="19"/>
  <c r="R20" i="19"/>
  <c r="R22" i="19"/>
  <c r="R23" i="19"/>
  <c r="M12" i="19"/>
  <c r="O12" i="19" s="1"/>
  <c r="P12" i="19" s="1"/>
  <c r="M13" i="19"/>
  <c r="O13" i="19" s="1"/>
  <c r="P13" i="19" s="1"/>
  <c r="M14" i="19"/>
  <c r="O14" i="19" s="1"/>
  <c r="P14" i="19" s="1"/>
  <c r="M15" i="19"/>
  <c r="O15" i="19" s="1"/>
  <c r="P15" i="19" s="1"/>
  <c r="M16" i="19"/>
  <c r="O16" i="19" s="1"/>
  <c r="P16" i="19" s="1"/>
  <c r="M17" i="19"/>
  <c r="O17" i="19" s="1"/>
  <c r="P17" i="19" s="1"/>
  <c r="M18" i="19"/>
  <c r="O18" i="19" s="1"/>
  <c r="P18" i="19" s="1"/>
  <c r="M19" i="19"/>
  <c r="O19" i="19" s="1"/>
  <c r="P19" i="19" s="1"/>
  <c r="M20" i="19"/>
  <c r="O20" i="19" s="1"/>
  <c r="P20" i="19" s="1"/>
  <c r="M21" i="19"/>
  <c r="O21" i="19" s="1"/>
  <c r="P21" i="19" s="1"/>
  <c r="M22" i="19"/>
  <c r="O22" i="19" s="1"/>
  <c r="P22" i="19" s="1"/>
  <c r="M23" i="19"/>
  <c r="O23" i="19" s="1"/>
  <c r="P23" i="19" s="1"/>
  <c r="M24" i="19"/>
  <c r="O24" i="19" s="1"/>
  <c r="P24" i="19" s="1"/>
  <c r="M25" i="19"/>
  <c r="O25" i="19" s="1"/>
  <c r="P25" i="19" s="1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G12" i="19"/>
  <c r="J12" i="19" s="1"/>
  <c r="G13" i="19"/>
  <c r="J13" i="19" s="1"/>
  <c r="G14" i="19"/>
  <c r="J14" i="19" s="1"/>
  <c r="G15" i="19"/>
  <c r="J15" i="19" s="1"/>
  <c r="G16" i="19"/>
  <c r="J16" i="19" s="1"/>
  <c r="G17" i="19"/>
  <c r="J17" i="19" s="1"/>
  <c r="G18" i="19"/>
  <c r="J18" i="19" s="1"/>
  <c r="G19" i="19"/>
  <c r="J19" i="19" s="1"/>
  <c r="G20" i="19"/>
  <c r="J20" i="19" s="1"/>
  <c r="G21" i="19"/>
  <c r="J21" i="19" s="1"/>
  <c r="G22" i="19"/>
  <c r="J22" i="19" s="1"/>
  <c r="G23" i="19"/>
  <c r="J23" i="19" s="1"/>
  <c r="G24" i="19"/>
  <c r="J24" i="19" s="1"/>
  <c r="G25" i="19"/>
  <c r="J25" i="19" s="1"/>
  <c r="R25" i="19" l="1"/>
  <c r="R24" i="19"/>
  <c r="R21" i="19"/>
  <c r="L21" i="19"/>
  <c r="R17" i="19"/>
  <c r="R16" i="19"/>
  <c r="R15" i="19"/>
  <c r="R14" i="19"/>
  <c r="L25" i="19"/>
  <c r="L15" i="19"/>
  <c r="L24" i="19"/>
  <c r="L23" i="19"/>
  <c r="L22" i="19"/>
  <c r="L20" i="19"/>
  <c r="L19" i="19"/>
  <c r="L18" i="19"/>
  <c r="L17" i="19"/>
  <c r="L16" i="19"/>
  <c r="L14" i="19"/>
  <c r="L13" i="19"/>
  <c r="L12" i="19"/>
  <c r="M10" i="19" l="1"/>
  <c r="O10" i="19" s="1"/>
  <c r="P10" i="19" s="1"/>
  <c r="M11" i="19"/>
  <c r="O11" i="19" s="1"/>
  <c r="P11" i="19" s="1"/>
  <c r="K10" i="19"/>
  <c r="K11" i="19"/>
  <c r="G10" i="19"/>
  <c r="J10" i="19" s="1"/>
  <c r="G11" i="19"/>
  <c r="J11" i="19" s="1"/>
  <c r="R11" i="19" l="1"/>
  <c r="R10" i="19"/>
  <c r="L10" i="19"/>
  <c r="L11" i="19"/>
  <c r="M9" i="19" l="1"/>
  <c r="O9" i="19" s="1"/>
  <c r="P9" i="19" s="1"/>
  <c r="K9" i="19"/>
  <c r="G9" i="19"/>
  <c r="J9" i="19" s="1"/>
  <c r="P27" i="19" l="1"/>
  <c r="R9" i="19"/>
  <c r="R27" i="19" s="1"/>
  <c r="L9" i="19"/>
</calcChain>
</file>

<file path=xl/sharedStrings.xml><?xml version="1.0" encoding="utf-8"?>
<sst xmlns="http://schemas.openxmlformats.org/spreadsheetml/2006/main" count="97" uniqueCount="56">
  <si>
    <t>Ед. измер.</t>
  </si>
  <si>
    <t>№ п/п</t>
  </si>
  <si>
    <t>Номер источника ценовой информации (ИЦИ №i) и цена единицы товара, работы, услуги, представленная i-тым ИЦИ (Цi), руб.</t>
  </si>
  <si>
    <t>v - кол-во (объем) закупаемого товара (работы, услуги), ед.</t>
  </si>
  <si>
    <t>n - кол-во значений, используемых в расчете</t>
  </si>
  <si>
    <t>Определение однородности совокупности значений выявленных цен</t>
  </si>
  <si>
    <t>Среднее квадратичное отклонение</t>
  </si>
  <si>
    <t>ИЦИ № 1</t>
  </si>
  <si>
    <t>ИЦИ № 2</t>
  </si>
  <si>
    <t>ИЦИ № 3</t>
  </si>
  <si>
    <r>
      <t xml:space="preserve">V - коэф-нт вариации                  </t>
    </r>
    <r>
      <rPr>
        <i/>
        <sz val="12"/>
        <rFont val="Times New Roman"/>
        <family val="1"/>
        <charset val="204"/>
      </rPr>
      <t>(не должен превышать 33%)</t>
    </r>
  </si>
  <si>
    <t>Наименование предмета контракта</t>
  </si>
  <si>
    <t xml:space="preserve">Коммерческие предложения (без учета НДС) </t>
  </si>
  <si>
    <t>НМЦК</t>
  </si>
  <si>
    <t>7 =4+5+6</t>
  </si>
  <si>
    <t>9 =кол-во ответов ИЦИ</t>
  </si>
  <si>
    <t>Цена за единицу изм. ИЦИ с минимальной суммой, (руб.)*</t>
  </si>
  <si>
    <t>НМЦК по ИЦИ с минимальной суммой,  (руб.)</t>
  </si>
  <si>
    <t>&lt;ц&gt; - средн. арифм. величина цены единицы прод-ции с округлением до сотых долей, руб.</t>
  </si>
  <si>
    <t xml:space="preserve">Начальная цена единицы медицинского изделия (далее - НЦЕ), устанавливается как средневзвешенное значение собранных заказчиком, с округлением до сотых долей </t>
  </si>
  <si>
    <t>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и Приказом Министерства здравоохранения РФ от 15 мая 2020 г. №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изделий".</t>
  </si>
  <si>
    <t>Налог на добавленную стоимость, НДС, %</t>
  </si>
  <si>
    <t>НМЦК по ИЦИ с минимальной суммой, с НДС (руб.)</t>
  </si>
  <si>
    <t xml:space="preserve"> На основании проведенного исследования устанавливается следующая начальная (максимальная) цена контракта:</t>
  </si>
  <si>
    <t>16 =15*8</t>
  </si>
  <si>
    <t>Начальная цена единицы медицинского изделия с НДС</t>
  </si>
  <si>
    <t xml:space="preserve">Обоснование начальной (максимальной) цены контракта на поставку реагентов </t>
  </si>
  <si>
    <t>набор</t>
  </si>
  <si>
    <t>Эстрадиол ИВД, набор, иммуноферментный анализ (ИФА)</t>
  </si>
  <si>
    <t>Тиреопероксидаза антитела (АТ-ТПО, микросомальные антитела) ИВД, набор, иммуноферментный анализ (ИФА)</t>
  </si>
  <si>
    <t>Общий кортизол ИВД, набор, иммуноферментный анализ (ИФА)</t>
  </si>
  <si>
    <t>Пролактин ИВД, набор, иммуноферментный анализ (ИФА)</t>
  </si>
  <si>
    <t>Глобулин, связывающий половые гормоны ИВД, набор, иммуноферментный анализ (ИФА)</t>
  </si>
  <si>
    <t>Фолликулостимулирующий гормон ИВД, набор, иммуноферментный анализ (ИФА)</t>
  </si>
  <si>
    <t>Лютеинизирующий гормон ИВД, набор, иммуноферментный анализ (ИФА)</t>
  </si>
  <si>
    <t>17-гидроксипрогестерон ИВД, реагент.</t>
  </si>
  <si>
    <t>* в соответсвии с п.18 приказа Министерства здравоохранения РФ от 15 мая 2020 г. № 450н. НМЦК может быть снижена заказчиком по сравнению с НМЦК, определенной в соответствии с настоящим порядком, исходя из имеющегося у заказчика объема финансового обеспечения для осуществления соответствующей закупки, с пропорциональным снижением начальных цен единиц закупаемых медицинских изделий.</t>
  </si>
  <si>
    <t>Тканевая трансглутаминаза антитела ИВД, набор, иммуноферментный анализ (ИФА)</t>
  </si>
  <si>
    <t>Двухспиральная ДНК антитела ИВД, набор, иммуноферментный анализ (ИФА)</t>
  </si>
  <si>
    <t>Односпиральная ДНК антитела ИВД, набор, иммуноферментный анализ (ИФА)</t>
  </si>
  <si>
    <t>Общий иммуноглобулин A (IgA) ИВД, реагент</t>
  </si>
  <si>
    <t>Общий иммуноглобулин M (IgM) ИВД, реагент</t>
  </si>
  <si>
    <t>Общий иммуноглобулин G (IgG) ИВД, реагент</t>
  </si>
  <si>
    <t>Глиадин антитела ИВД, набор, иммуноферментный анализ (ИФА)</t>
  </si>
  <si>
    <t>Ревматоидный фактор ИВД, набор, иммуноферментный анализ (ИФА)</t>
  </si>
  <si>
    <t>Инсулин ИВД, набор, иммуноферментный анализ (ИФА)</t>
  </si>
  <si>
    <t>На основании приведенных данных устанавливается следующая начальная (максимальная) цена контракта в соответствии с наименьшим ИЦИ №3 :  - 736 863.77 (семьсот тридцать шесть тычяч восемьсот шестьдесят три) рубля 77 копеек .</t>
  </si>
  <si>
    <t xml:space="preserve">Подготовил: специалист по закупкам – Моторина Н.И.
06.02.2025 г.
</t>
  </si>
  <si>
    <t>* в соответствии с п.18 приказа Министерства здравоохранения РФ от 15 мая 2020 г. № 450н. НМЦК может быть снижена заказчиком по сравнению с НМЦК, определенной в соответствии с настоящим порядком, исходя из имеющегося у заказчика объема финансового обеспечения для осуществления соответствующей закупки, с пропорциональным снижением начальных цен единиц закупаемых медицинских изделий.</t>
  </si>
  <si>
    <t>шт</t>
  </si>
  <si>
    <t>Обоснование начальной (максимальной) цены контракта на поставку медицинского оборудования</t>
  </si>
  <si>
    <t>Цена за ед. по MIN предложению,  (руб.)</t>
  </si>
  <si>
    <t>Сумма по MIN предложению, с НДС (руб.)</t>
  </si>
  <si>
    <t>комплекс мониторного кардио-респираторной системы и гидратации тканей компьютеризированного</t>
  </si>
  <si>
    <t>На основании приведенных данных устанавливается следующая начальная (максимальная) цена контракта: - 199 100.00 руб. (сто девяносто девять тысяч сто рублей).</t>
  </si>
  <si>
    <t>Подготовил: Дедова Л.Н.
04.06.2026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</si>
</sst>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[$-419]General"/>
    <numFmt numFmtId="166" formatCode="#,##0.00_ ;\-#,##0.00\ "/>
  </numFmts>
  <fonts count="41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Helv"/>
      <charset val="204"/>
    </font>
    <font>
      <i/>
      <sz val="9"/>
      <name val="Times New Roman"/>
      <family val="1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2">
    <xf numFmtId="0" fontId="0" fillId="0" borderId="0"/>
    <xf numFmtId="0" fontId="1" fillId="0" borderId="0"/>
    <xf numFmtId="165" fontId="29" fillId="0" borderId="0" applyBorder="0" applyProtection="0"/>
    <xf numFmtId="0" fontId="3" fillId="0" borderId="0"/>
    <xf numFmtId="0" fontId="15" fillId="0" borderId="0"/>
    <xf numFmtId="0" fontId="15" fillId="0" borderId="0"/>
    <xf numFmtId="0" fontId="27" fillId="0" borderId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" fillId="4" borderId="1" applyNumberFormat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6" fillId="11" borderId="1" applyNumberFormat="0" applyAlignment="0" applyProtection="0"/>
    <xf numFmtId="0" fontId="30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0" borderId="0"/>
    <xf numFmtId="0" fontId="3" fillId="0" borderId="0"/>
    <xf numFmtId="0" fontId="15" fillId="0" borderId="0" applyFill="0"/>
    <xf numFmtId="0" fontId="31" fillId="0" borderId="0"/>
    <xf numFmtId="0" fontId="15" fillId="0" borderId="0"/>
    <xf numFmtId="0" fontId="1" fillId="0" borderId="0"/>
    <xf numFmtId="0" fontId="31" fillId="0" borderId="0"/>
    <xf numFmtId="0" fontId="15" fillId="0" borderId="0"/>
    <xf numFmtId="0" fontId="15" fillId="0" borderId="0"/>
    <xf numFmtId="0" fontId="31" fillId="0" borderId="0"/>
    <xf numFmtId="0" fontId="3" fillId="0" borderId="0"/>
    <xf numFmtId="0" fontId="32" fillId="0" borderId="0"/>
    <xf numFmtId="0" fontId="31" fillId="0" borderId="0"/>
    <xf numFmtId="0" fontId="3" fillId="0" borderId="0"/>
    <xf numFmtId="0" fontId="15" fillId="0" borderId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" fillId="14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4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4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</cellStyleXfs>
  <cellXfs count="125">
    <xf numFmtId="0" fontId="0" fillId="0" borderId="0" xfId="0"/>
    <xf numFmtId="0" fontId="2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 applyBorder="1" applyAlignment="1">
      <alignment vertical="top"/>
    </xf>
    <xf numFmtId="0" fontId="22" fillId="0" borderId="0" xfId="56" applyFont="1" applyAlignment="1">
      <alignment vertical="top"/>
    </xf>
    <xf numFmtId="0" fontId="22" fillId="0" borderId="0" xfId="0" applyFont="1" applyAlignment="1">
      <alignment horizontal="right" vertical="top"/>
    </xf>
    <xf numFmtId="0" fontId="21" fillId="0" borderId="0" xfId="0" applyFont="1" applyAlignment="1">
      <alignment vertical="top"/>
    </xf>
    <xf numFmtId="0" fontId="33" fillId="0" borderId="0" xfId="0" applyFont="1"/>
    <xf numFmtId="0" fontId="22" fillId="0" borderId="0" xfId="0" applyFont="1"/>
    <xf numFmtId="0" fontId="28" fillId="0" borderId="0" xfId="0" applyFont="1" applyAlignment="1">
      <alignment horizontal="center"/>
    </xf>
    <xf numFmtId="0" fontId="24" fillId="0" borderId="0" xfId="0" applyFont="1" applyAlignment="1">
      <alignment horizontal="center" vertical="top" wrapText="1"/>
    </xf>
    <xf numFmtId="0" fontId="23" fillId="0" borderId="0" xfId="0" applyFont="1" applyAlignment="1"/>
    <xf numFmtId="0" fontId="22" fillId="0" borderId="10" xfId="0" applyFont="1" applyFill="1" applyBorder="1" applyAlignment="1">
      <alignment horizontal="center" vertical="center" wrapText="1"/>
    </xf>
    <xf numFmtId="0" fontId="25" fillId="15" borderId="10" xfId="0" applyFont="1" applyFill="1" applyBorder="1" applyAlignment="1">
      <alignment horizontal="center" vertical="center" wrapText="1"/>
    </xf>
    <xf numFmtId="4" fontId="22" fillId="0" borderId="10" xfId="0" applyNumberFormat="1" applyFont="1" applyBorder="1" applyAlignment="1">
      <alignment horizontal="center" vertical="center" wrapText="1"/>
    </xf>
    <xf numFmtId="0" fontId="25" fillId="15" borderId="10" xfId="0" applyNumberFormat="1" applyFont="1" applyFill="1" applyBorder="1" applyAlignment="1">
      <alignment horizontal="center" vertical="center" wrapText="1"/>
    </xf>
    <xf numFmtId="164" fontId="22" fillId="0" borderId="10" xfId="0" applyNumberFormat="1" applyFont="1" applyBorder="1" applyAlignment="1">
      <alignment horizontal="center" vertical="center" wrapText="1"/>
    </xf>
    <xf numFmtId="10" fontId="22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6" fontId="22" fillId="0" borderId="10" xfId="0" applyNumberFormat="1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5" fillId="15" borderId="22" xfId="0" applyNumberFormat="1" applyFont="1" applyFill="1" applyBorder="1" applyAlignment="1">
      <alignment horizontal="center" vertical="center" wrapText="1"/>
    </xf>
    <xf numFmtId="4" fontId="22" fillId="0" borderId="22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23" fillId="0" borderId="0" xfId="0" applyNumberFormat="1" applyFont="1" applyBorder="1" applyAlignment="1">
      <alignment vertical="center"/>
    </xf>
    <xf numFmtId="4" fontId="22" fillId="16" borderId="10" xfId="0" applyNumberFormat="1" applyFont="1" applyFill="1" applyBorder="1" applyAlignment="1">
      <alignment horizontal="center" vertical="center" wrapText="1"/>
    </xf>
    <xf numFmtId="0" fontId="25" fillId="15" borderId="23" xfId="0" applyFont="1" applyFill="1" applyBorder="1" applyAlignment="1">
      <alignment horizontal="center" vertical="center" wrapText="1"/>
    </xf>
    <xf numFmtId="0" fontId="25" fillId="15" borderId="12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/>
    </xf>
    <xf numFmtId="0" fontId="25" fillId="0" borderId="14" xfId="0" applyNumberFormat="1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4" fontId="22" fillId="0" borderId="10" xfId="0" applyNumberFormat="1" applyFont="1" applyFill="1" applyBorder="1" applyAlignment="1">
      <alignment horizontal="center" vertical="center" wrapText="1"/>
    </xf>
    <xf numFmtId="166" fontId="22" fillId="0" borderId="10" xfId="0" applyNumberFormat="1" applyFont="1" applyFill="1" applyBorder="1" applyAlignment="1">
      <alignment horizontal="center" vertical="center" wrapText="1"/>
    </xf>
    <xf numFmtId="4" fontId="23" fillId="16" borderId="14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top"/>
    </xf>
    <xf numFmtId="0" fontId="23" fillId="0" borderId="10" xfId="0" applyFont="1" applyBorder="1" applyAlignment="1">
      <alignment horizontal="center" vertical="center" wrapText="1"/>
    </xf>
    <xf numFmtId="4" fontId="23" fillId="0" borderId="25" xfId="0" applyNumberFormat="1" applyFont="1" applyBorder="1" applyAlignment="1">
      <alignment horizontal="center" vertical="center" wrapText="1"/>
    </xf>
    <xf numFmtId="0" fontId="25" fillId="0" borderId="33" xfId="0" applyNumberFormat="1" applyFont="1" applyBorder="1" applyAlignment="1">
      <alignment horizontal="center" vertical="center" wrapText="1"/>
    </xf>
    <xf numFmtId="4" fontId="22" fillId="0" borderId="33" xfId="0" applyNumberFormat="1" applyFont="1" applyBorder="1" applyAlignment="1">
      <alignment horizontal="center" vertical="center" wrapText="1"/>
    </xf>
    <xf numFmtId="164" fontId="23" fillId="0" borderId="33" xfId="0" applyNumberFormat="1" applyFont="1" applyBorder="1" applyAlignment="1">
      <alignment horizontal="center" vertical="center"/>
    </xf>
    <xf numFmtId="0" fontId="25" fillId="0" borderId="37" xfId="0" applyNumberFormat="1" applyFont="1" applyBorder="1" applyAlignment="1">
      <alignment horizontal="center" vertical="center" wrapText="1"/>
    </xf>
    <xf numFmtId="4" fontId="22" fillId="0" borderId="37" xfId="0" applyNumberFormat="1" applyFont="1" applyBorder="1" applyAlignment="1">
      <alignment horizontal="center" vertical="center" wrapText="1"/>
    </xf>
    <xf numFmtId="164" fontId="23" fillId="0" borderId="38" xfId="0" applyNumberFormat="1" applyFont="1" applyBorder="1" applyAlignment="1">
      <alignment horizontal="center" vertical="center"/>
    </xf>
    <xf numFmtId="0" fontId="25" fillId="15" borderId="33" xfId="0" applyNumberFormat="1" applyFont="1" applyFill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5" fillId="15" borderId="33" xfId="0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/>
    </xf>
    <xf numFmtId="0" fontId="22" fillId="0" borderId="40" xfId="0" applyFont="1" applyBorder="1" applyAlignment="1">
      <alignment vertical="center" wrapText="1"/>
    </xf>
    <xf numFmtId="0" fontId="22" fillId="0" borderId="41" xfId="0" applyFont="1" applyBorder="1" applyAlignment="1">
      <alignment vertical="center" wrapText="1"/>
    </xf>
    <xf numFmtId="0" fontId="22" fillId="0" borderId="40" xfId="0" applyFont="1" applyBorder="1" applyAlignment="1">
      <alignment horizontal="left" vertical="center" wrapText="1"/>
    </xf>
    <xf numFmtId="0" fontId="22" fillId="0" borderId="41" xfId="0" applyFont="1" applyBorder="1" applyAlignment="1">
      <alignment horizontal="left" vertical="center" wrapText="1"/>
    </xf>
    <xf numFmtId="0" fontId="23" fillId="0" borderId="44" xfId="0" applyFont="1" applyBorder="1" applyAlignment="1">
      <alignment horizontal="center" vertical="center" wrapText="1"/>
    </xf>
    <xf numFmtId="0" fontId="38" fillId="0" borderId="0" xfId="0" applyFont="1" applyAlignment="1">
      <alignment vertical="top" wrapText="1"/>
    </xf>
    <xf numFmtId="0" fontId="25" fillId="15" borderId="47" xfId="0" applyFont="1" applyFill="1" applyBorder="1" applyAlignment="1">
      <alignment horizontal="center" vertical="center" wrapText="1"/>
    </xf>
    <xf numFmtId="0" fontId="25" fillId="15" borderId="26" xfId="0" applyFont="1" applyFill="1" applyBorder="1" applyAlignment="1">
      <alignment horizontal="center" vertical="center" wrapText="1"/>
    </xf>
    <xf numFmtId="0" fontId="25" fillId="15" borderId="26" xfId="0" applyNumberFormat="1" applyFont="1" applyFill="1" applyBorder="1" applyAlignment="1">
      <alignment horizontal="center" vertical="center" wrapText="1"/>
    </xf>
    <xf numFmtId="0" fontId="25" fillId="15" borderId="42" xfId="0" applyNumberFormat="1" applyFont="1" applyFill="1" applyBorder="1" applyAlignment="1">
      <alignment horizontal="center" vertical="center" wrapText="1"/>
    </xf>
    <xf numFmtId="0" fontId="25" fillId="15" borderId="48" xfId="0" applyNumberFormat="1" applyFont="1" applyFill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4" fontId="23" fillId="0" borderId="49" xfId="0" applyNumberFormat="1" applyFont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vertical="center" wrapText="1"/>
    </xf>
    <xf numFmtId="0" fontId="36" fillId="0" borderId="19" xfId="0" applyFont="1" applyFill="1" applyBorder="1" applyAlignment="1">
      <alignment horizontal="center" vertical="center"/>
    </xf>
    <xf numFmtId="4" fontId="22" fillId="0" borderId="19" xfId="0" applyNumberFormat="1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5" fillId="0" borderId="19" xfId="0" applyNumberFormat="1" applyFont="1" applyFill="1" applyBorder="1" applyAlignment="1">
      <alignment horizontal="center" vertical="center" wrapText="1"/>
    </xf>
    <xf numFmtId="166" fontId="22" fillId="0" borderId="19" xfId="0" applyNumberFormat="1" applyFont="1" applyFill="1" applyBorder="1" applyAlignment="1">
      <alignment horizontal="center" vertical="center" wrapText="1"/>
    </xf>
    <xf numFmtId="164" fontId="22" fillId="0" borderId="19" xfId="0" applyNumberFormat="1" applyFont="1" applyFill="1" applyBorder="1" applyAlignment="1">
      <alignment horizontal="center" vertical="center" wrapText="1"/>
    </xf>
    <xf numFmtId="10" fontId="22" fillId="0" borderId="19" xfId="0" applyNumberFormat="1" applyFont="1" applyFill="1" applyBorder="1" applyAlignment="1">
      <alignment horizontal="center" vertical="center" wrapText="1"/>
    </xf>
    <xf numFmtId="4" fontId="22" fillId="0" borderId="20" xfId="0" applyNumberFormat="1" applyFont="1" applyFill="1" applyBorder="1" applyAlignment="1">
      <alignment horizontal="center" vertical="center" wrapText="1"/>
    </xf>
    <xf numFmtId="0" fontId="25" fillId="0" borderId="50" xfId="0" applyNumberFormat="1" applyFont="1" applyBorder="1" applyAlignment="1">
      <alignment horizontal="center" vertical="center" wrapText="1"/>
    </xf>
    <xf numFmtId="0" fontId="25" fillId="0" borderId="34" xfId="0" applyNumberFormat="1" applyFont="1" applyBorder="1" applyAlignment="1">
      <alignment horizontal="center" vertical="center" wrapText="1"/>
    </xf>
    <xf numFmtId="4" fontId="22" fillId="0" borderId="52" xfId="0" applyNumberFormat="1" applyFont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 vertical="center" wrapText="1"/>
    </xf>
    <xf numFmtId="4" fontId="23" fillId="0" borderId="4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0" fontId="38" fillId="0" borderId="0" xfId="0" applyFont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0" fontId="23" fillId="0" borderId="21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 wrapText="1"/>
    </xf>
    <xf numFmtId="0" fontId="23" fillId="0" borderId="19" xfId="0" applyNumberFormat="1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9" xfId="0" applyNumberFormat="1" applyFont="1" applyBorder="1" applyAlignment="1">
      <alignment horizontal="center" vertical="center" wrapText="1"/>
    </xf>
    <xf numFmtId="0" fontId="23" fillId="0" borderId="10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top" wrapText="1"/>
    </xf>
    <xf numFmtId="0" fontId="34" fillId="0" borderId="26" xfId="1" applyFont="1" applyBorder="1" applyAlignment="1">
      <alignment horizontal="center" vertical="center" wrapText="1"/>
    </xf>
    <xf numFmtId="0" fontId="34" fillId="0" borderId="13" xfId="1" applyFont="1" applyBorder="1" applyAlignment="1">
      <alignment horizontal="center" vertical="center" wrapText="1"/>
    </xf>
    <xf numFmtId="0" fontId="34" fillId="0" borderId="11" xfId="1" applyFont="1" applyBorder="1" applyAlignment="1">
      <alignment horizontal="center" vertical="center" wrapText="1"/>
    </xf>
    <xf numFmtId="0" fontId="23" fillId="0" borderId="34" xfId="1" applyFont="1" applyBorder="1" applyAlignment="1">
      <alignment horizontal="center" vertical="center" wrapText="1"/>
    </xf>
    <xf numFmtId="0" fontId="23" fillId="0" borderId="35" xfId="1" applyFont="1" applyBorder="1" applyAlignment="1">
      <alignment horizontal="center" vertical="center" wrapText="1"/>
    </xf>
    <xf numFmtId="0" fontId="23" fillId="0" borderId="36" xfId="1" applyFont="1" applyBorder="1" applyAlignment="1">
      <alignment horizontal="center" vertical="center" wrapText="1"/>
    </xf>
    <xf numFmtId="0" fontId="39" fillId="0" borderId="0" xfId="0" applyFont="1" applyAlignment="1">
      <alignment horizontal="left" vertical="top" wrapText="1"/>
    </xf>
    <xf numFmtId="0" fontId="40" fillId="0" borderId="0" xfId="0" applyFont="1" applyBorder="1" applyAlignment="1">
      <alignment vertical="top" wrapText="1"/>
    </xf>
    <xf numFmtId="0" fontId="23" fillId="0" borderId="27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37" fillId="0" borderId="15" xfId="1" applyFont="1" applyBorder="1" applyAlignment="1">
      <alignment horizontal="center" vertical="center" wrapText="1"/>
    </xf>
    <xf numFmtId="0" fontId="37" fillId="0" borderId="16" xfId="1" applyFont="1" applyBorder="1" applyAlignment="1">
      <alignment horizontal="center" vertical="center" wrapText="1"/>
    </xf>
    <xf numFmtId="0" fontId="37" fillId="0" borderId="17" xfId="1" applyFont="1" applyBorder="1" applyAlignment="1">
      <alignment horizontal="center" vertical="center" wrapText="1"/>
    </xf>
    <xf numFmtId="0" fontId="23" fillId="0" borderId="30" xfId="1" applyFont="1" applyBorder="1" applyAlignment="1">
      <alignment horizontal="center" vertical="center" wrapText="1"/>
    </xf>
    <xf numFmtId="0" fontId="23" fillId="0" borderId="31" xfId="1" applyFont="1" applyBorder="1" applyAlignment="1">
      <alignment horizontal="center" vertical="center" wrapText="1"/>
    </xf>
    <xf numFmtId="0" fontId="23" fillId="0" borderId="32" xfId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top"/>
    </xf>
    <xf numFmtId="0" fontId="35" fillId="0" borderId="22" xfId="0" applyFont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top" wrapText="1"/>
    </xf>
    <xf numFmtId="0" fontId="23" fillId="0" borderId="10" xfId="0" applyFont="1" applyFill="1" applyBorder="1" applyAlignment="1">
      <alignment horizontal="center" vertical="top" wrapText="1"/>
    </xf>
    <xf numFmtId="0" fontId="23" fillId="0" borderId="50" xfId="1" applyFont="1" applyBorder="1" applyAlignment="1">
      <alignment horizontal="center" vertical="center" wrapText="1"/>
    </xf>
    <xf numFmtId="0" fontId="23" fillId="0" borderId="51" xfId="1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top"/>
    </xf>
    <xf numFmtId="0" fontId="23" fillId="0" borderId="44" xfId="0" applyNumberFormat="1" applyFont="1" applyBorder="1" applyAlignment="1">
      <alignment horizontal="center" vertical="top" wrapText="1"/>
    </xf>
    <xf numFmtId="0" fontId="35" fillId="0" borderId="45" xfId="0" applyFont="1" applyBorder="1" applyAlignment="1">
      <alignment horizontal="center" vertical="center" wrapText="1"/>
    </xf>
    <xf numFmtId="0" fontId="37" fillId="0" borderId="19" xfId="0" applyNumberFormat="1" applyFont="1" applyBorder="1" applyAlignment="1">
      <alignment horizontal="center" vertical="center" wrapText="1"/>
    </xf>
    <xf numFmtId="0" fontId="37" fillId="0" borderId="10" xfId="0" applyNumberFormat="1" applyFont="1" applyBorder="1" applyAlignment="1">
      <alignment horizontal="center" vertical="center" wrapText="1"/>
    </xf>
    <xf numFmtId="0" fontId="37" fillId="0" borderId="44" xfId="0" applyNumberFormat="1" applyFont="1" applyBorder="1" applyAlignment="1">
      <alignment horizontal="center" vertical="center" wrapText="1"/>
    </xf>
    <xf numFmtId="0" fontId="34" fillId="0" borderId="28" xfId="1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3" fillId="0" borderId="43" xfId="0" applyFont="1" applyBorder="1" applyAlignment="1">
      <alignment horizontal="center" vertical="top" wrapText="1"/>
    </xf>
    <xf numFmtId="0" fontId="23" fillId="0" borderId="44" xfId="0" applyFont="1" applyFill="1" applyBorder="1" applyAlignment="1">
      <alignment horizontal="center" vertical="top" wrapText="1"/>
    </xf>
    <xf numFmtId="0" fontId="23" fillId="0" borderId="44" xfId="0" applyFont="1" applyBorder="1" applyAlignment="1">
      <alignment horizontal="center" vertical="top" wrapText="1"/>
    </xf>
  </cellXfs>
  <cellStyles count="72">
    <cellStyle name="Excel Built-in Normal" xfId="1"/>
    <cellStyle name="Excel Built-in Normal 2" xfId="2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3"/>
    <cellStyle name="Normal 2" xfId="4"/>
    <cellStyle name="Normal 3" xfId="5"/>
    <cellStyle name="Style 1" xfId="6"/>
    <cellStyle name="Акцент1" xfId="7" builtinId="29" customBuiltin="1"/>
    <cellStyle name="Акцент1 2" xfId="8"/>
    <cellStyle name="Акцент2" xfId="9" builtinId="33" customBuiltin="1"/>
    <cellStyle name="Акцент2 2" xfId="10"/>
    <cellStyle name="Акцент3" xfId="11" builtinId="37" customBuiltin="1"/>
    <cellStyle name="Акцент3 2" xfId="12"/>
    <cellStyle name="Акцент4" xfId="13" builtinId="41" customBuiltin="1"/>
    <cellStyle name="Акцент4 2" xfId="14"/>
    <cellStyle name="Акцент5" xfId="15" builtinId="45" customBuiltin="1"/>
    <cellStyle name="Акцент5 2" xfId="16"/>
    <cellStyle name="Акцент6" xfId="17" builtinId="49" customBuiltin="1"/>
    <cellStyle name="Акцент6 2" xfId="18"/>
    <cellStyle name="Ввод " xfId="19" builtinId="20" customBuiltin="1"/>
    <cellStyle name="Ввод  2" xfId="20"/>
    <cellStyle name="Вывод" xfId="21" builtinId="21" customBuiltin="1"/>
    <cellStyle name="Вывод 2" xfId="22"/>
    <cellStyle name="Вычисление" xfId="23" builtinId="22" customBuiltin="1"/>
    <cellStyle name="Вычисление 2" xfId="24"/>
    <cellStyle name="Гиперссылка 2" xfId="25"/>
    <cellStyle name="Заголовок 1" xfId="26" builtinId="16" customBuiltin="1"/>
    <cellStyle name="Заголовок 1 2" xfId="27"/>
    <cellStyle name="Заголовок 2" xfId="28" builtinId="17" customBuiltin="1"/>
    <cellStyle name="Заголовок 2 2" xfId="29"/>
    <cellStyle name="Заголовок 3" xfId="30" builtinId="18" customBuiltin="1"/>
    <cellStyle name="Заголовок 3 2" xfId="31"/>
    <cellStyle name="Заголовок 4" xfId="32" builtinId="19" customBuiltin="1"/>
    <cellStyle name="Заголовок 4 2" xfId="33"/>
    <cellStyle name="Итог" xfId="34" builtinId="25" customBuiltin="1"/>
    <cellStyle name="Итог 2" xfId="35"/>
    <cellStyle name="Контрольная ячейка" xfId="36" builtinId="23" customBuiltin="1"/>
    <cellStyle name="Контрольная ячейка 2" xfId="37"/>
    <cellStyle name="Название" xfId="38" builtinId="15" customBuiltin="1"/>
    <cellStyle name="Название 2" xfId="39"/>
    <cellStyle name="Нейтральный" xfId="40" builtinId="28" customBuiltin="1"/>
    <cellStyle name="Нейтральный 2" xfId="41"/>
    <cellStyle name="Обычный" xfId="0" builtinId="0"/>
    <cellStyle name="Обычный 2" xfId="42"/>
    <cellStyle name="Обычный 2 2" xfId="43"/>
    <cellStyle name="Обычный 2 3" xfId="44"/>
    <cellStyle name="Обычный 3" xfId="45"/>
    <cellStyle name="Обычный 3 2" xfId="46"/>
    <cellStyle name="Обычный 4" xfId="47"/>
    <cellStyle name="Обычный 4 2" xfId="48"/>
    <cellStyle name="Обычный 4 3" xfId="49"/>
    <cellStyle name="Обычный 5" xfId="50"/>
    <cellStyle name="Обычный 6" xfId="51"/>
    <cellStyle name="Обычный 6 2" xfId="52"/>
    <cellStyle name="Обычный 7" xfId="53"/>
    <cellStyle name="Обычный 8" xfId="54"/>
    <cellStyle name="Обычный 9" xfId="55"/>
    <cellStyle name="Обычный_Сургут КПНД Документы для организации и проведения опережающих торгов на 2009 год (оказание услуг по проведению клинико-бактериологических исследований )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Стиль 1" xfId="65"/>
    <cellStyle name="Текст предупреждения" xfId="66" builtinId="11" customBuiltin="1"/>
    <cellStyle name="Текст предупреждения 2" xfId="67"/>
    <cellStyle name="Финансовый 2" xfId="68"/>
    <cellStyle name="Финансовый 3" xfId="69"/>
    <cellStyle name="Хороший" xfId="70" builtinId="26" customBuiltin="1"/>
    <cellStyle name="Хороший 2" xfId="7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5</xdr:row>
      <xdr:rowOff>1114425</xdr:rowOff>
    </xdr:from>
    <xdr:to>
      <xdr:col>11</xdr:col>
      <xdr:colOff>1009650</xdr:colOff>
      <xdr:row>6</xdr:row>
      <xdr:rowOff>161925</xdr:rowOff>
    </xdr:to>
    <xdr:pic>
      <xdr:nvPicPr>
        <xdr:cNvPr id="2" name="Picture 19" descr="C:\Temp\KClipboardExport\8c4wnzh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450" y="3686175"/>
          <a:ext cx="8001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5</xdr:row>
      <xdr:rowOff>914400</xdr:rowOff>
    </xdr:from>
    <xdr:to>
      <xdr:col>6</xdr:col>
      <xdr:colOff>704850</xdr:colOff>
      <xdr:row>5</xdr:row>
      <xdr:rowOff>1209675</xdr:rowOff>
    </xdr:to>
    <xdr:pic>
      <xdr:nvPicPr>
        <xdr:cNvPr id="3" name="Рисунок 21" descr="C:\Temp\KClipboardExport\l41eo45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5753100" y="3486150"/>
          <a:ext cx="571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28575</xdr:colOff>
      <xdr:row>5</xdr:row>
      <xdr:rowOff>1104900</xdr:rowOff>
    </xdr:from>
    <xdr:to>
      <xdr:col>11</xdr:col>
      <xdr:colOff>0</xdr:colOff>
      <xdr:row>6</xdr:row>
      <xdr:rowOff>209550</xdr:rowOff>
    </xdr:to>
    <xdr:pic>
      <xdr:nvPicPr>
        <xdr:cNvPr id="4" name="Picture 21" descr="C:\Temp\KClipboardExport\sssqsznq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3676650"/>
          <a:ext cx="9810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19050</xdr:colOff>
      <xdr:row>5</xdr:row>
      <xdr:rowOff>466725</xdr:rowOff>
    </xdr:from>
    <xdr:to>
      <xdr:col>15</xdr:col>
      <xdr:colOff>1971675</xdr:colOff>
      <xdr:row>5</xdr:row>
      <xdr:rowOff>781050</xdr:rowOff>
    </xdr:to>
    <xdr:pic>
      <xdr:nvPicPr>
        <xdr:cNvPr id="5" name="Рисунок 8" descr="base_32851_360360_32773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8175" y="3038475"/>
          <a:ext cx="1952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119902</xdr:colOff>
      <xdr:row>6</xdr:row>
      <xdr:rowOff>350744</xdr:rowOff>
    </xdr:from>
    <xdr:to>
      <xdr:col>11</xdr:col>
      <xdr:colOff>891427</xdr:colOff>
      <xdr:row>6</xdr:row>
      <xdr:rowOff>773206</xdr:rowOff>
    </xdr:to>
    <xdr:pic>
      <xdr:nvPicPr>
        <xdr:cNvPr id="2" name="Picture 19" descr="C:\Temp\KClipboardExport\8c4wnzh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7255" y="3129803"/>
          <a:ext cx="771525" cy="422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5</xdr:row>
      <xdr:rowOff>914400</xdr:rowOff>
    </xdr:from>
    <xdr:to>
      <xdr:col>6</xdr:col>
      <xdr:colOff>704850</xdr:colOff>
      <xdr:row>5</xdr:row>
      <xdr:rowOff>1209675</xdr:rowOff>
    </xdr:to>
    <xdr:pic>
      <xdr:nvPicPr>
        <xdr:cNvPr id="3" name="Рисунок 21" descr="C:\Temp\KClipboardExport\l41eo45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5829300" y="3790950"/>
          <a:ext cx="571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17369</xdr:colOff>
      <xdr:row>6</xdr:row>
      <xdr:rowOff>328332</xdr:rowOff>
    </xdr:from>
    <xdr:to>
      <xdr:col>10</xdr:col>
      <xdr:colOff>997323</xdr:colOff>
      <xdr:row>6</xdr:row>
      <xdr:rowOff>806823</xdr:rowOff>
    </xdr:to>
    <xdr:pic>
      <xdr:nvPicPr>
        <xdr:cNvPr id="4" name="Picture 21" descr="C:\Temp\KClipboardExport\sssqsznq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6193" y="3107391"/>
          <a:ext cx="979954" cy="478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19050</xdr:colOff>
      <xdr:row>5</xdr:row>
      <xdr:rowOff>466725</xdr:rowOff>
    </xdr:from>
    <xdr:to>
      <xdr:col>15</xdr:col>
      <xdr:colOff>1971675</xdr:colOff>
      <xdr:row>5</xdr:row>
      <xdr:rowOff>781050</xdr:rowOff>
    </xdr:to>
    <xdr:pic>
      <xdr:nvPicPr>
        <xdr:cNvPr id="5" name="Рисунок 8" descr="base_32851_360360_32773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0300" y="3343275"/>
          <a:ext cx="12954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topLeftCell="A5" zoomScale="85" zoomScaleNormal="85" zoomScaleSheetLayoutView="70" zoomScalePageLayoutView="70" workbookViewId="0">
      <selection activeCell="S9" sqref="S9"/>
    </sheetView>
  </sheetViews>
  <sheetFormatPr defaultColWidth="9.140625" defaultRowHeight="12.75" x14ac:dyDescent="0.2"/>
  <cols>
    <col min="1" max="1" width="4.7109375" style="2" customWidth="1"/>
    <col min="2" max="2" width="28.5703125" style="2" customWidth="1"/>
    <col min="3" max="3" width="8.85546875" style="2" customWidth="1"/>
    <col min="4" max="4" width="15" style="2" customWidth="1"/>
    <col min="5" max="6" width="14.140625" style="2" customWidth="1"/>
    <col min="7" max="7" width="12.140625" style="2" customWidth="1"/>
    <col min="8" max="9" width="12.7109375" style="2" customWidth="1"/>
    <col min="10" max="10" width="14.85546875" style="2" customWidth="1"/>
    <col min="11" max="11" width="15.140625" style="2" customWidth="1"/>
    <col min="12" max="12" width="14.7109375" style="2" customWidth="1"/>
    <col min="13" max="13" width="15.5703125" style="2" customWidth="1"/>
    <col min="14" max="14" width="9.7109375" style="2" customWidth="1"/>
    <col min="15" max="15" width="14.140625" style="2" customWidth="1"/>
    <col min="16" max="16" width="19.7109375" style="2" customWidth="1"/>
    <col min="17" max="17" width="15.140625" style="2" customWidth="1"/>
    <col min="18" max="18" width="17.140625" style="2" customWidth="1"/>
    <col min="19" max="20" width="17.42578125" style="2" customWidth="1"/>
    <col min="21" max="21" width="9.140625" style="2"/>
    <col min="22" max="22" width="17.7109375" style="2" customWidth="1"/>
    <col min="23" max="23" width="19.28515625" style="2" customWidth="1"/>
    <col min="24" max="16384" width="9.140625" style="2"/>
  </cols>
  <sheetData>
    <row r="1" spans="1:19" ht="36" customHeight="1" x14ac:dyDescent="0.25">
      <c r="A1" s="12"/>
      <c r="B1" s="12"/>
    </row>
    <row r="2" spans="1:19" ht="53.25" customHeight="1" x14ac:dyDescent="0.2">
      <c r="A2" s="78" t="s">
        <v>26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19" ht="55.5" customHeight="1" x14ac:dyDescent="0.2">
      <c r="A3" s="11"/>
      <c r="B3" s="87" t="s">
        <v>20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9" ht="16.5" thickBot="1" x14ac:dyDescent="0.25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1"/>
    </row>
    <row r="5" spans="1:19" ht="65.25" customHeight="1" x14ac:dyDescent="0.2">
      <c r="A5" s="79" t="s">
        <v>1</v>
      </c>
      <c r="B5" s="109" t="s">
        <v>11</v>
      </c>
      <c r="C5" s="81" t="s">
        <v>0</v>
      </c>
      <c r="D5" s="81" t="s">
        <v>2</v>
      </c>
      <c r="E5" s="81"/>
      <c r="F5" s="81"/>
      <c r="G5" s="81"/>
      <c r="H5" s="83" t="s">
        <v>3</v>
      </c>
      <c r="I5" s="83" t="s">
        <v>4</v>
      </c>
      <c r="J5" s="83" t="s">
        <v>5</v>
      </c>
      <c r="K5" s="83"/>
      <c r="L5" s="83"/>
      <c r="M5" s="85" t="s">
        <v>19</v>
      </c>
      <c r="N5" s="88" t="s">
        <v>21</v>
      </c>
      <c r="O5" s="88" t="s">
        <v>25</v>
      </c>
      <c r="P5" s="21" t="s">
        <v>13</v>
      </c>
      <c r="Q5" s="100" t="s">
        <v>16</v>
      </c>
      <c r="R5" s="103" t="s">
        <v>17</v>
      </c>
      <c r="S5" s="91" t="s">
        <v>22</v>
      </c>
    </row>
    <row r="6" spans="1:19" ht="115.5" customHeight="1" x14ac:dyDescent="0.2">
      <c r="A6" s="80"/>
      <c r="B6" s="110"/>
      <c r="C6" s="82"/>
      <c r="D6" s="106" t="s">
        <v>12</v>
      </c>
      <c r="E6" s="106"/>
      <c r="F6" s="106"/>
      <c r="G6" s="107"/>
      <c r="H6" s="84"/>
      <c r="I6" s="84"/>
      <c r="J6" s="84" t="s">
        <v>18</v>
      </c>
      <c r="K6" s="84" t="s">
        <v>6</v>
      </c>
      <c r="L6" s="84" t="s">
        <v>10</v>
      </c>
      <c r="M6" s="86"/>
      <c r="N6" s="89"/>
      <c r="O6" s="89"/>
      <c r="P6" s="108"/>
      <c r="Q6" s="101"/>
      <c r="R6" s="104"/>
      <c r="S6" s="92"/>
    </row>
    <row r="7" spans="1:19" ht="26.25" customHeight="1" x14ac:dyDescent="0.2">
      <c r="A7" s="80"/>
      <c r="B7" s="110"/>
      <c r="C7" s="82"/>
      <c r="D7" s="36" t="s">
        <v>7</v>
      </c>
      <c r="E7" s="36" t="s">
        <v>8</v>
      </c>
      <c r="F7" s="36" t="s">
        <v>9</v>
      </c>
      <c r="G7" s="107"/>
      <c r="H7" s="84"/>
      <c r="I7" s="84"/>
      <c r="J7" s="84"/>
      <c r="K7" s="84"/>
      <c r="L7" s="84"/>
      <c r="M7" s="86"/>
      <c r="N7" s="90"/>
      <c r="O7" s="90"/>
      <c r="P7" s="108"/>
      <c r="Q7" s="102"/>
      <c r="R7" s="105"/>
      <c r="S7" s="93"/>
    </row>
    <row r="8" spans="1:19" s="19" customFormat="1" ht="44.25" customHeight="1" thickBot="1" x14ac:dyDescent="0.25">
      <c r="A8" s="27">
        <v>1</v>
      </c>
      <c r="B8" s="28"/>
      <c r="C8" s="28">
        <v>3</v>
      </c>
      <c r="D8" s="28">
        <v>4</v>
      </c>
      <c r="E8" s="28">
        <v>5</v>
      </c>
      <c r="F8" s="28">
        <v>6</v>
      </c>
      <c r="G8" s="14" t="s">
        <v>14</v>
      </c>
      <c r="H8" s="16">
        <v>8</v>
      </c>
      <c r="I8" s="16" t="s">
        <v>15</v>
      </c>
      <c r="J8" s="16">
        <v>10</v>
      </c>
      <c r="K8" s="16">
        <v>11</v>
      </c>
      <c r="L8" s="16">
        <v>12</v>
      </c>
      <c r="M8" s="16">
        <v>13</v>
      </c>
      <c r="N8" s="16">
        <v>14</v>
      </c>
      <c r="O8" s="44">
        <v>15</v>
      </c>
      <c r="P8" s="22" t="s">
        <v>24</v>
      </c>
      <c r="Q8" s="30">
        <v>17</v>
      </c>
      <c r="R8" s="38">
        <v>18</v>
      </c>
      <c r="S8" s="41">
        <v>19</v>
      </c>
    </row>
    <row r="9" spans="1:19" ht="68.25" customHeight="1" thickBot="1" x14ac:dyDescent="0.25">
      <c r="A9" s="46">
        <v>1</v>
      </c>
      <c r="B9" s="48" t="s">
        <v>32</v>
      </c>
      <c r="C9" s="47" t="s">
        <v>27</v>
      </c>
      <c r="D9" s="32">
        <v>14518.79</v>
      </c>
      <c r="E9" s="32">
        <v>14214.2</v>
      </c>
      <c r="F9" s="26">
        <v>13014.3</v>
      </c>
      <c r="G9" s="15">
        <f>SUM(D9:F9)</f>
        <v>41747.29</v>
      </c>
      <c r="H9" s="13">
        <v>2</v>
      </c>
      <c r="I9" s="16">
        <v>3</v>
      </c>
      <c r="J9" s="20">
        <f>ROUND(G9/I9,2)</f>
        <v>13915.76</v>
      </c>
      <c r="K9" s="17">
        <f>STDEV(D9:F9)</f>
        <v>795.40610573048457</v>
      </c>
      <c r="L9" s="18">
        <f>K9/J9</f>
        <v>5.7158653622258832E-2</v>
      </c>
      <c r="M9" s="33">
        <f>ROUND(((D9*H9)+(E9*H9)+(F9*H9))/(H9*I9),2)</f>
        <v>13915.76</v>
      </c>
      <c r="N9" s="18">
        <v>0.1</v>
      </c>
      <c r="O9" s="39">
        <f>ROUND(M9*(100%+N9),2)</f>
        <v>15307.34</v>
      </c>
      <c r="P9" s="23">
        <f>O9*H9</f>
        <v>30614.68</v>
      </c>
      <c r="Q9" s="34">
        <f>ROUND(F9,2)</f>
        <v>13014.3</v>
      </c>
      <c r="R9" s="39">
        <f>Q9*H9</f>
        <v>26028.6</v>
      </c>
      <c r="S9" s="42">
        <v>28631.46</v>
      </c>
    </row>
    <row r="10" spans="1:19" ht="75.75" customHeight="1" thickBot="1" x14ac:dyDescent="0.25">
      <c r="A10" s="46">
        <v>2</v>
      </c>
      <c r="B10" s="49" t="s">
        <v>33</v>
      </c>
      <c r="C10" s="47" t="s">
        <v>27</v>
      </c>
      <c r="D10" s="32">
        <v>8533.25</v>
      </c>
      <c r="E10" s="32">
        <v>8239</v>
      </c>
      <c r="F10" s="26">
        <v>7597</v>
      </c>
      <c r="G10" s="15">
        <f t="shared" ref="G10:G26" si="0">SUM(D10:F10)</f>
        <v>24369.25</v>
      </c>
      <c r="H10" s="13">
        <v>6</v>
      </c>
      <c r="I10" s="16">
        <v>3</v>
      </c>
      <c r="J10" s="20">
        <f t="shared" ref="J10:J26" si="1">ROUND(G10/I10,2)</f>
        <v>8123.08</v>
      </c>
      <c r="K10" s="17">
        <f t="shared" ref="K10:K26" si="2">STDEV(D10:F10)</f>
        <v>478.76771072549712</v>
      </c>
      <c r="L10" s="18">
        <f t="shared" ref="L10:L26" si="3">K10/J10</f>
        <v>5.8939184487349271E-2</v>
      </c>
      <c r="M10" s="33">
        <f t="shared" ref="M10:M26" si="4">ROUND(((D10*H10)+(E10*H10)+(F10*H10))/(H10*I10),2)</f>
        <v>8123.08</v>
      </c>
      <c r="N10" s="18">
        <v>0.1</v>
      </c>
      <c r="O10" s="39">
        <f t="shared" ref="O10:O26" si="5">ROUND(M10*(100%+N10),2)</f>
        <v>8935.39</v>
      </c>
      <c r="P10" s="23">
        <f t="shared" ref="P10:P26" si="6">O10*H10</f>
        <v>53612.34</v>
      </c>
      <c r="Q10" s="34">
        <f t="shared" ref="Q10:Q26" si="7">ROUND(F10,2)</f>
        <v>7597</v>
      </c>
      <c r="R10" s="39">
        <f t="shared" ref="R10:R26" si="8">Q10*H10</f>
        <v>45582</v>
      </c>
      <c r="S10" s="42">
        <v>50140.2</v>
      </c>
    </row>
    <row r="11" spans="1:19" ht="87" customHeight="1" thickBot="1" x14ac:dyDescent="0.25">
      <c r="A11" s="46">
        <v>3</v>
      </c>
      <c r="B11" s="49" t="s">
        <v>34</v>
      </c>
      <c r="C11" s="47" t="s">
        <v>27</v>
      </c>
      <c r="D11" s="32">
        <v>8533.25</v>
      </c>
      <c r="E11" s="32">
        <v>8239</v>
      </c>
      <c r="F11" s="26">
        <v>7597</v>
      </c>
      <c r="G11" s="15">
        <f t="shared" si="0"/>
        <v>24369.25</v>
      </c>
      <c r="H11" s="13">
        <v>6</v>
      </c>
      <c r="I11" s="16">
        <v>3</v>
      </c>
      <c r="J11" s="20">
        <f t="shared" si="1"/>
        <v>8123.08</v>
      </c>
      <c r="K11" s="17">
        <f t="shared" si="2"/>
        <v>478.76771072549712</v>
      </c>
      <c r="L11" s="18">
        <f t="shared" si="3"/>
        <v>5.8939184487349271E-2</v>
      </c>
      <c r="M11" s="33">
        <f t="shared" si="4"/>
        <v>8123.08</v>
      </c>
      <c r="N11" s="18">
        <v>0.1</v>
      </c>
      <c r="O11" s="39">
        <f t="shared" si="5"/>
        <v>8935.39</v>
      </c>
      <c r="P11" s="23">
        <f t="shared" si="6"/>
        <v>53612.34</v>
      </c>
      <c r="Q11" s="34">
        <f t="shared" si="7"/>
        <v>7597</v>
      </c>
      <c r="R11" s="39">
        <f t="shared" si="8"/>
        <v>45582</v>
      </c>
      <c r="S11" s="42">
        <v>50140.2</v>
      </c>
    </row>
    <row r="12" spans="1:19" ht="71.25" customHeight="1" thickBot="1" x14ac:dyDescent="0.25">
      <c r="A12" s="14">
        <v>4</v>
      </c>
      <c r="B12" s="49" t="s">
        <v>30</v>
      </c>
      <c r="C12" s="29" t="s">
        <v>27</v>
      </c>
      <c r="D12" s="32">
        <v>8118.55</v>
      </c>
      <c r="E12" s="32">
        <v>7838.6</v>
      </c>
      <c r="F12" s="26">
        <v>7227.8</v>
      </c>
      <c r="G12" s="15">
        <f t="shared" si="0"/>
        <v>23184.95</v>
      </c>
      <c r="H12" s="13">
        <v>6</v>
      </c>
      <c r="I12" s="16">
        <v>3</v>
      </c>
      <c r="J12" s="20">
        <f t="shared" si="1"/>
        <v>7728.32</v>
      </c>
      <c r="K12" s="17">
        <f t="shared" si="2"/>
        <v>455.50049487715529</v>
      </c>
      <c r="L12" s="18">
        <f t="shared" si="3"/>
        <v>5.8939134880175159E-2</v>
      </c>
      <c r="M12" s="33">
        <f t="shared" si="4"/>
        <v>7728.32</v>
      </c>
      <c r="N12" s="18">
        <v>0.1</v>
      </c>
      <c r="O12" s="39">
        <f t="shared" si="5"/>
        <v>8501.15</v>
      </c>
      <c r="P12" s="23">
        <f t="shared" si="6"/>
        <v>51006.899999999994</v>
      </c>
      <c r="Q12" s="34">
        <f t="shared" si="7"/>
        <v>7227.8</v>
      </c>
      <c r="R12" s="39">
        <f t="shared" si="8"/>
        <v>43366.8</v>
      </c>
      <c r="S12" s="42">
        <v>47703.48</v>
      </c>
    </row>
    <row r="13" spans="1:19" ht="66.75" customHeight="1" thickBot="1" x14ac:dyDescent="0.25">
      <c r="A13" s="46">
        <v>5</v>
      </c>
      <c r="B13" s="49" t="s">
        <v>31</v>
      </c>
      <c r="C13" s="47" t="s">
        <v>27</v>
      </c>
      <c r="D13" s="32">
        <v>8533.25</v>
      </c>
      <c r="E13" s="32">
        <v>8239</v>
      </c>
      <c r="F13" s="26">
        <v>7597</v>
      </c>
      <c r="G13" s="15">
        <f t="shared" si="0"/>
        <v>24369.25</v>
      </c>
      <c r="H13" s="13">
        <v>6</v>
      </c>
      <c r="I13" s="16">
        <v>3</v>
      </c>
      <c r="J13" s="20">
        <f t="shared" si="1"/>
        <v>8123.08</v>
      </c>
      <c r="K13" s="17">
        <f t="shared" si="2"/>
        <v>478.76771072549712</v>
      </c>
      <c r="L13" s="18">
        <f t="shared" si="3"/>
        <v>5.8939184487349271E-2</v>
      </c>
      <c r="M13" s="33">
        <f t="shared" si="4"/>
        <v>8123.08</v>
      </c>
      <c r="N13" s="18">
        <v>0.1</v>
      </c>
      <c r="O13" s="39">
        <f t="shared" si="5"/>
        <v>8935.39</v>
      </c>
      <c r="P13" s="23">
        <f t="shared" si="6"/>
        <v>53612.34</v>
      </c>
      <c r="Q13" s="34">
        <f t="shared" si="7"/>
        <v>7597</v>
      </c>
      <c r="R13" s="39">
        <f t="shared" si="8"/>
        <v>45582</v>
      </c>
      <c r="S13" s="42">
        <v>50140.2</v>
      </c>
    </row>
    <row r="14" spans="1:19" ht="66.75" customHeight="1" thickBot="1" x14ac:dyDescent="0.25">
      <c r="A14" s="14">
        <v>6</v>
      </c>
      <c r="B14" s="48" t="s">
        <v>35</v>
      </c>
      <c r="C14" s="29" t="s">
        <v>27</v>
      </c>
      <c r="D14" s="32">
        <v>12835.68</v>
      </c>
      <c r="E14" s="32">
        <v>12566.4</v>
      </c>
      <c r="F14" s="26">
        <v>11505.6</v>
      </c>
      <c r="G14" s="15">
        <f t="shared" si="0"/>
        <v>36907.68</v>
      </c>
      <c r="H14" s="13">
        <v>2</v>
      </c>
      <c r="I14" s="16">
        <v>3</v>
      </c>
      <c r="J14" s="20">
        <f t="shared" si="1"/>
        <v>12302.56</v>
      </c>
      <c r="K14" s="17">
        <f t="shared" si="2"/>
        <v>703.19759726551945</v>
      </c>
      <c r="L14" s="18">
        <f t="shared" si="3"/>
        <v>5.7158639930674549E-2</v>
      </c>
      <c r="M14" s="33">
        <f t="shared" si="4"/>
        <v>12302.56</v>
      </c>
      <c r="N14" s="18">
        <v>0.1</v>
      </c>
      <c r="O14" s="39">
        <f t="shared" si="5"/>
        <v>13532.82</v>
      </c>
      <c r="P14" s="23">
        <f t="shared" si="6"/>
        <v>27065.64</v>
      </c>
      <c r="Q14" s="34">
        <f t="shared" si="7"/>
        <v>11505.6</v>
      </c>
      <c r="R14" s="39">
        <f t="shared" si="8"/>
        <v>23011.200000000001</v>
      </c>
      <c r="S14" s="42">
        <v>25312.32</v>
      </c>
    </row>
    <row r="15" spans="1:19" ht="54.75" customHeight="1" thickBot="1" x14ac:dyDescent="0.25">
      <c r="A15" s="14">
        <v>7</v>
      </c>
      <c r="B15" s="49" t="s">
        <v>28</v>
      </c>
      <c r="C15" s="29" t="s">
        <v>27</v>
      </c>
      <c r="D15" s="32">
        <v>20999.55</v>
      </c>
      <c r="E15" s="32">
        <v>20559</v>
      </c>
      <c r="F15" s="26">
        <v>18823.5</v>
      </c>
      <c r="G15" s="15">
        <f t="shared" si="0"/>
        <v>60382.05</v>
      </c>
      <c r="H15" s="13">
        <v>2</v>
      </c>
      <c r="I15" s="16">
        <v>3</v>
      </c>
      <c r="J15" s="20">
        <f t="shared" si="1"/>
        <v>20127.349999999999</v>
      </c>
      <c r="K15" s="17">
        <f t="shared" si="2"/>
        <v>1150.4519514086624</v>
      </c>
      <c r="L15" s="18">
        <f t="shared" si="3"/>
        <v>5.7158639930674549E-2</v>
      </c>
      <c r="M15" s="33">
        <f t="shared" si="4"/>
        <v>20127.349999999999</v>
      </c>
      <c r="N15" s="18">
        <v>0.1</v>
      </c>
      <c r="O15" s="39">
        <f t="shared" si="5"/>
        <v>22140.09</v>
      </c>
      <c r="P15" s="23">
        <f t="shared" si="6"/>
        <v>44280.18</v>
      </c>
      <c r="Q15" s="34">
        <f t="shared" si="7"/>
        <v>18823.5</v>
      </c>
      <c r="R15" s="39">
        <f t="shared" si="8"/>
        <v>37647</v>
      </c>
      <c r="S15" s="42">
        <v>41411.699999999997</v>
      </c>
    </row>
    <row r="16" spans="1:19" ht="101.25" customHeight="1" thickBot="1" x14ac:dyDescent="0.25">
      <c r="A16" s="14">
        <v>8</v>
      </c>
      <c r="B16" s="49" t="s">
        <v>29</v>
      </c>
      <c r="C16" s="29" t="s">
        <v>27</v>
      </c>
      <c r="D16" s="32">
        <v>8995.7999999999993</v>
      </c>
      <c r="E16" s="32">
        <v>8685.6</v>
      </c>
      <c r="F16" s="26">
        <v>8008.8</v>
      </c>
      <c r="G16" s="15">
        <f t="shared" si="0"/>
        <v>25690.2</v>
      </c>
      <c r="H16" s="13">
        <v>5</v>
      </c>
      <c r="I16" s="16">
        <v>3</v>
      </c>
      <c r="J16" s="20">
        <f t="shared" si="1"/>
        <v>8563.4</v>
      </c>
      <c r="K16" s="17">
        <f t="shared" si="2"/>
        <v>504.71960532557046</v>
      </c>
      <c r="L16" s="18">
        <f t="shared" si="3"/>
        <v>5.8939160301465593E-2</v>
      </c>
      <c r="M16" s="33">
        <f t="shared" si="4"/>
        <v>8563.4</v>
      </c>
      <c r="N16" s="18">
        <v>0.1</v>
      </c>
      <c r="O16" s="39">
        <f t="shared" si="5"/>
        <v>9419.74</v>
      </c>
      <c r="P16" s="23">
        <f t="shared" si="6"/>
        <v>47098.7</v>
      </c>
      <c r="Q16" s="34">
        <f t="shared" si="7"/>
        <v>8008.8</v>
      </c>
      <c r="R16" s="39">
        <f t="shared" si="8"/>
        <v>40044</v>
      </c>
      <c r="S16" s="42">
        <v>44048.4</v>
      </c>
    </row>
    <row r="17" spans="1:19" ht="76.5" customHeight="1" thickBot="1" x14ac:dyDescent="0.25">
      <c r="A17" s="14">
        <v>9</v>
      </c>
      <c r="B17" s="49" t="s">
        <v>37</v>
      </c>
      <c r="C17" s="29" t="s">
        <v>27</v>
      </c>
      <c r="D17" s="32">
        <v>10662.5</v>
      </c>
      <c r="E17" s="32">
        <v>10294.83</v>
      </c>
      <c r="F17" s="26">
        <v>9492.64</v>
      </c>
      <c r="G17" s="15">
        <f t="shared" si="0"/>
        <v>30449.97</v>
      </c>
      <c r="H17" s="13">
        <v>3</v>
      </c>
      <c r="I17" s="16">
        <v>3</v>
      </c>
      <c r="J17" s="20">
        <f t="shared" si="1"/>
        <v>10149.99</v>
      </c>
      <c r="K17" s="17">
        <f t="shared" si="2"/>
        <v>598.22827925466743</v>
      </c>
      <c r="L17" s="18">
        <f t="shared" si="3"/>
        <v>5.8938804792385752E-2</v>
      </c>
      <c r="M17" s="33">
        <f t="shared" si="4"/>
        <v>10149.99</v>
      </c>
      <c r="N17" s="18">
        <v>0.1</v>
      </c>
      <c r="O17" s="39">
        <f t="shared" si="5"/>
        <v>11164.99</v>
      </c>
      <c r="P17" s="23">
        <f t="shared" si="6"/>
        <v>33494.97</v>
      </c>
      <c r="Q17" s="34">
        <f t="shared" si="7"/>
        <v>9492.64</v>
      </c>
      <c r="R17" s="39">
        <f t="shared" si="8"/>
        <v>28477.919999999998</v>
      </c>
      <c r="S17" s="42">
        <v>31325.7</v>
      </c>
    </row>
    <row r="18" spans="1:19" ht="66.75" customHeight="1" thickBot="1" x14ac:dyDescent="0.25">
      <c r="A18" s="14">
        <v>10</v>
      </c>
      <c r="B18" s="49" t="s">
        <v>43</v>
      </c>
      <c r="C18" s="29" t="s">
        <v>27</v>
      </c>
      <c r="D18" s="32">
        <v>11825.11</v>
      </c>
      <c r="E18" s="32">
        <v>11577.03</v>
      </c>
      <c r="F18" s="26">
        <v>10599.75</v>
      </c>
      <c r="G18" s="15">
        <f t="shared" si="0"/>
        <v>34001.89</v>
      </c>
      <c r="H18" s="13">
        <v>3</v>
      </c>
      <c r="I18" s="16">
        <v>3</v>
      </c>
      <c r="J18" s="20">
        <f t="shared" si="1"/>
        <v>11333.96</v>
      </c>
      <c r="K18" s="17">
        <f t="shared" si="2"/>
        <v>647.8331851127524</v>
      </c>
      <c r="L18" s="18">
        <f t="shared" si="3"/>
        <v>5.7158591093735327E-2</v>
      </c>
      <c r="M18" s="33">
        <f t="shared" si="4"/>
        <v>11333.96</v>
      </c>
      <c r="N18" s="18">
        <v>0.1</v>
      </c>
      <c r="O18" s="39">
        <f t="shared" si="5"/>
        <v>12467.36</v>
      </c>
      <c r="P18" s="23">
        <f t="shared" si="6"/>
        <v>37402.080000000002</v>
      </c>
      <c r="Q18" s="34">
        <f t="shared" si="7"/>
        <v>10599.75</v>
      </c>
      <c r="R18" s="39">
        <f t="shared" si="8"/>
        <v>31799.25</v>
      </c>
      <c r="S18" s="42">
        <v>34979.18</v>
      </c>
    </row>
    <row r="19" spans="1:19" ht="66" customHeight="1" thickBot="1" x14ac:dyDescent="0.25">
      <c r="A19" s="14">
        <v>11</v>
      </c>
      <c r="B19" s="48" t="s">
        <v>43</v>
      </c>
      <c r="C19" s="29" t="s">
        <v>27</v>
      </c>
      <c r="D19" s="32">
        <v>11825.11</v>
      </c>
      <c r="E19" s="32">
        <v>11577.03</v>
      </c>
      <c r="F19" s="26">
        <v>10599.75</v>
      </c>
      <c r="G19" s="15">
        <f t="shared" si="0"/>
        <v>34001.89</v>
      </c>
      <c r="H19" s="13">
        <v>3</v>
      </c>
      <c r="I19" s="16">
        <v>3</v>
      </c>
      <c r="J19" s="20">
        <f t="shared" si="1"/>
        <v>11333.96</v>
      </c>
      <c r="K19" s="17">
        <f t="shared" si="2"/>
        <v>647.8331851127524</v>
      </c>
      <c r="L19" s="18">
        <f t="shared" si="3"/>
        <v>5.7158591093735327E-2</v>
      </c>
      <c r="M19" s="33">
        <f t="shared" si="4"/>
        <v>11333.96</v>
      </c>
      <c r="N19" s="18">
        <v>0.1</v>
      </c>
      <c r="O19" s="39">
        <f t="shared" si="5"/>
        <v>12467.36</v>
      </c>
      <c r="P19" s="23">
        <f t="shared" si="6"/>
        <v>37402.080000000002</v>
      </c>
      <c r="Q19" s="34">
        <f t="shared" si="7"/>
        <v>10599.75</v>
      </c>
      <c r="R19" s="39">
        <f t="shared" si="8"/>
        <v>31799.25</v>
      </c>
      <c r="S19" s="42">
        <v>34979.18</v>
      </c>
    </row>
    <row r="20" spans="1:19" ht="54.75" customHeight="1" thickBot="1" x14ac:dyDescent="0.25">
      <c r="A20" s="14">
        <v>12</v>
      </c>
      <c r="B20" s="49" t="s">
        <v>44</v>
      </c>
      <c r="C20" s="29" t="s">
        <v>27</v>
      </c>
      <c r="D20" s="32">
        <v>9959.18</v>
      </c>
      <c r="E20" s="32">
        <v>9615.76</v>
      </c>
      <c r="F20" s="26">
        <v>8866.48</v>
      </c>
      <c r="G20" s="15">
        <f t="shared" si="0"/>
        <v>28441.420000000002</v>
      </c>
      <c r="H20" s="13">
        <v>3</v>
      </c>
      <c r="I20" s="16">
        <v>3</v>
      </c>
      <c r="J20" s="20">
        <f t="shared" si="1"/>
        <v>9480.4699999999993</v>
      </c>
      <c r="K20" s="17">
        <f t="shared" si="2"/>
        <v>558.77113752710397</v>
      </c>
      <c r="L20" s="18">
        <f t="shared" si="3"/>
        <v>5.893918102447495E-2</v>
      </c>
      <c r="M20" s="33">
        <f t="shared" si="4"/>
        <v>9480.4699999999993</v>
      </c>
      <c r="N20" s="18">
        <v>0.1</v>
      </c>
      <c r="O20" s="39">
        <f t="shared" si="5"/>
        <v>10428.52</v>
      </c>
      <c r="P20" s="23">
        <f t="shared" si="6"/>
        <v>31285.56</v>
      </c>
      <c r="Q20" s="34">
        <f t="shared" si="7"/>
        <v>8866.48</v>
      </c>
      <c r="R20" s="39">
        <f t="shared" si="8"/>
        <v>26599.439999999999</v>
      </c>
      <c r="S20" s="42">
        <v>29259.379999999997</v>
      </c>
    </row>
    <row r="21" spans="1:19" ht="66.75" customHeight="1" thickBot="1" x14ac:dyDescent="0.25">
      <c r="A21" s="14">
        <v>13</v>
      </c>
      <c r="B21" s="49" t="s">
        <v>38</v>
      </c>
      <c r="C21" s="29" t="s">
        <v>27</v>
      </c>
      <c r="D21" s="32">
        <v>10818.72</v>
      </c>
      <c r="E21" s="32">
        <v>10518.2</v>
      </c>
      <c r="F21" s="26">
        <v>9971.7999999999993</v>
      </c>
      <c r="G21" s="15">
        <f t="shared" si="0"/>
        <v>31308.719999999998</v>
      </c>
      <c r="H21" s="13">
        <v>3</v>
      </c>
      <c r="I21" s="16">
        <v>3</v>
      </c>
      <c r="J21" s="20">
        <f t="shared" si="1"/>
        <v>10436.24</v>
      </c>
      <c r="K21" s="17">
        <f t="shared" si="2"/>
        <v>429.36750319510691</v>
      </c>
      <c r="L21" s="18">
        <f t="shared" si="3"/>
        <v>4.1141972893983553E-2</v>
      </c>
      <c r="M21" s="33">
        <f t="shared" si="4"/>
        <v>10436.24</v>
      </c>
      <c r="N21" s="18">
        <v>0.1</v>
      </c>
      <c r="O21" s="39">
        <f t="shared" si="5"/>
        <v>11479.86</v>
      </c>
      <c r="P21" s="23">
        <f t="shared" si="6"/>
        <v>34439.58</v>
      </c>
      <c r="Q21" s="34">
        <f t="shared" si="7"/>
        <v>9971.7999999999993</v>
      </c>
      <c r="R21" s="39">
        <f t="shared" si="8"/>
        <v>29915.399999999998</v>
      </c>
      <c r="S21" s="42">
        <v>32906.939999999995</v>
      </c>
    </row>
    <row r="22" spans="1:19" ht="66.75" customHeight="1" thickBot="1" x14ac:dyDescent="0.25">
      <c r="A22" s="14">
        <v>14</v>
      </c>
      <c r="B22" s="49" t="s">
        <v>39</v>
      </c>
      <c r="C22" s="29" t="s">
        <v>27</v>
      </c>
      <c r="D22" s="32">
        <v>11000.72</v>
      </c>
      <c r="E22" s="32">
        <v>10621.38</v>
      </c>
      <c r="F22" s="26">
        <v>9793.74</v>
      </c>
      <c r="G22" s="15">
        <f t="shared" si="0"/>
        <v>31415.839999999997</v>
      </c>
      <c r="H22" s="13">
        <v>3</v>
      </c>
      <c r="I22" s="16">
        <v>3</v>
      </c>
      <c r="J22" s="20">
        <f t="shared" si="1"/>
        <v>10471.950000000001</v>
      </c>
      <c r="K22" s="17">
        <f t="shared" si="2"/>
        <v>617.20978680942267</v>
      </c>
      <c r="L22" s="18">
        <f t="shared" si="3"/>
        <v>5.8939336686044397E-2</v>
      </c>
      <c r="M22" s="33">
        <f t="shared" si="4"/>
        <v>10471.950000000001</v>
      </c>
      <c r="N22" s="18">
        <v>0.1</v>
      </c>
      <c r="O22" s="39">
        <f t="shared" si="5"/>
        <v>11519.15</v>
      </c>
      <c r="P22" s="23">
        <f t="shared" si="6"/>
        <v>34557.449999999997</v>
      </c>
      <c r="Q22" s="34">
        <f t="shared" si="7"/>
        <v>9793.74</v>
      </c>
      <c r="R22" s="39">
        <f t="shared" si="8"/>
        <v>29381.22</v>
      </c>
      <c r="S22" s="42">
        <v>32319.34</v>
      </c>
    </row>
    <row r="23" spans="1:19" ht="62.25" customHeight="1" thickBot="1" x14ac:dyDescent="0.25">
      <c r="A23" s="14">
        <v>15</v>
      </c>
      <c r="B23" s="49" t="s">
        <v>45</v>
      </c>
      <c r="C23" s="29" t="s">
        <v>27</v>
      </c>
      <c r="D23" s="32">
        <v>15888.44</v>
      </c>
      <c r="E23" s="32">
        <v>15775.76</v>
      </c>
      <c r="F23" s="26">
        <v>14546.48</v>
      </c>
      <c r="G23" s="15">
        <f t="shared" si="0"/>
        <v>46210.68</v>
      </c>
      <c r="H23" s="13">
        <v>5</v>
      </c>
      <c r="I23" s="16">
        <v>3</v>
      </c>
      <c r="J23" s="20">
        <f t="shared" si="1"/>
        <v>15403.56</v>
      </c>
      <c r="K23" s="17">
        <f t="shared" si="2"/>
        <v>744.38819872429519</v>
      </c>
      <c r="L23" s="18">
        <f t="shared" si="3"/>
        <v>4.8325724619782393E-2</v>
      </c>
      <c r="M23" s="33">
        <f t="shared" si="4"/>
        <v>15403.56</v>
      </c>
      <c r="N23" s="18">
        <v>0.1</v>
      </c>
      <c r="O23" s="39">
        <f t="shared" si="5"/>
        <v>16943.919999999998</v>
      </c>
      <c r="P23" s="23">
        <f t="shared" si="6"/>
        <v>84719.599999999991</v>
      </c>
      <c r="Q23" s="34">
        <f t="shared" si="7"/>
        <v>14546.48</v>
      </c>
      <c r="R23" s="39">
        <f t="shared" si="8"/>
        <v>72732.399999999994</v>
      </c>
      <c r="S23" s="42">
        <v>80005.64</v>
      </c>
    </row>
    <row r="24" spans="1:19" ht="63.75" customHeight="1" thickBot="1" x14ac:dyDescent="0.25">
      <c r="A24" s="14">
        <v>16</v>
      </c>
      <c r="B24" s="50" t="s">
        <v>42</v>
      </c>
      <c r="C24" s="29" t="s">
        <v>27</v>
      </c>
      <c r="D24" s="32">
        <v>10187</v>
      </c>
      <c r="E24" s="32">
        <v>10127.040000000001</v>
      </c>
      <c r="F24" s="26">
        <v>9337.92</v>
      </c>
      <c r="G24" s="15">
        <f t="shared" si="0"/>
        <v>29651.96</v>
      </c>
      <c r="H24" s="13">
        <v>4</v>
      </c>
      <c r="I24" s="16">
        <v>3</v>
      </c>
      <c r="J24" s="20">
        <f t="shared" si="1"/>
        <v>9883.99</v>
      </c>
      <c r="K24" s="17">
        <f t="shared" si="2"/>
        <v>473.85694437597255</v>
      </c>
      <c r="L24" s="18">
        <f t="shared" si="3"/>
        <v>4.794186804883175E-2</v>
      </c>
      <c r="M24" s="33">
        <f t="shared" si="4"/>
        <v>9883.99</v>
      </c>
      <c r="N24" s="18">
        <v>0.1</v>
      </c>
      <c r="O24" s="39">
        <f t="shared" si="5"/>
        <v>10872.39</v>
      </c>
      <c r="P24" s="23">
        <f t="shared" si="6"/>
        <v>43489.56</v>
      </c>
      <c r="Q24" s="34">
        <f t="shared" si="7"/>
        <v>9337.92</v>
      </c>
      <c r="R24" s="39">
        <f t="shared" si="8"/>
        <v>37351.68</v>
      </c>
      <c r="S24" s="42">
        <v>41086.85</v>
      </c>
    </row>
    <row r="25" spans="1:19" ht="75" customHeight="1" thickBot="1" x14ac:dyDescent="0.25">
      <c r="A25" s="14">
        <v>17</v>
      </c>
      <c r="B25" s="51" t="s">
        <v>41</v>
      </c>
      <c r="C25" s="29" t="s">
        <v>27</v>
      </c>
      <c r="D25" s="32">
        <v>10187</v>
      </c>
      <c r="E25" s="32">
        <v>10164</v>
      </c>
      <c r="F25" s="26">
        <v>9372</v>
      </c>
      <c r="G25" s="15">
        <f t="shared" si="0"/>
        <v>29723</v>
      </c>
      <c r="H25" s="13">
        <v>4</v>
      </c>
      <c r="I25" s="16">
        <v>3</v>
      </c>
      <c r="J25" s="20">
        <f t="shared" si="1"/>
        <v>9907.67</v>
      </c>
      <c r="K25" s="17">
        <f t="shared" si="2"/>
        <v>464.04346060830693</v>
      </c>
      <c r="L25" s="18">
        <f t="shared" si="3"/>
        <v>4.6836790144232393E-2</v>
      </c>
      <c r="M25" s="33">
        <f t="shared" si="4"/>
        <v>9907.67</v>
      </c>
      <c r="N25" s="18">
        <v>0.1</v>
      </c>
      <c r="O25" s="39">
        <f t="shared" si="5"/>
        <v>10898.44</v>
      </c>
      <c r="P25" s="23">
        <f t="shared" si="6"/>
        <v>43593.760000000002</v>
      </c>
      <c r="Q25" s="34">
        <f t="shared" si="7"/>
        <v>9372</v>
      </c>
      <c r="R25" s="39">
        <f t="shared" si="8"/>
        <v>37488</v>
      </c>
      <c r="S25" s="42">
        <v>41236.800000000003</v>
      </c>
    </row>
    <row r="26" spans="1:19" ht="68.25" customHeight="1" thickBot="1" x14ac:dyDescent="0.25">
      <c r="A26" s="14">
        <v>18</v>
      </c>
      <c r="B26" s="51" t="s">
        <v>40</v>
      </c>
      <c r="C26" s="29" t="s">
        <v>27</v>
      </c>
      <c r="D26" s="32">
        <v>10381.799999999999</v>
      </c>
      <c r="E26" s="32">
        <v>10164</v>
      </c>
      <c r="F26" s="26">
        <v>9372</v>
      </c>
      <c r="G26" s="15">
        <f t="shared" si="0"/>
        <v>29917.8</v>
      </c>
      <c r="H26" s="13">
        <v>4</v>
      </c>
      <c r="I26" s="16">
        <v>3</v>
      </c>
      <c r="J26" s="20">
        <f t="shared" si="1"/>
        <v>9972.6</v>
      </c>
      <c r="K26" s="17">
        <f t="shared" si="2"/>
        <v>531.41272096177727</v>
      </c>
      <c r="L26" s="18">
        <f t="shared" si="3"/>
        <v>5.3287279241298884E-2</v>
      </c>
      <c r="M26" s="33">
        <f t="shared" si="4"/>
        <v>9972.6</v>
      </c>
      <c r="N26" s="18">
        <v>0.1</v>
      </c>
      <c r="O26" s="39">
        <f t="shared" si="5"/>
        <v>10969.86</v>
      </c>
      <c r="P26" s="23">
        <f t="shared" si="6"/>
        <v>43879.44</v>
      </c>
      <c r="Q26" s="34">
        <f t="shared" si="7"/>
        <v>9372</v>
      </c>
      <c r="R26" s="39">
        <f t="shared" si="8"/>
        <v>37488</v>
      </c>
      <c r="S26" s="42">
        <v>41236.800000000003</v>
      </c>
    </row>
    <row r="27" spans="1:19" ht="40.5" customHeight="1" thickBot="1" x14ac:dyDescent="0.25">
      <c r="A27" s="96" t="s">
        <v>23</v>
      </c>
      <c r="B27" s="97"/>
      <c r="C27" s="98"/>
      <c r="D27" s="98"/>
      <c r="E27" s="98"/>
      <c r="F27" s="98"/>
      <c r="G27" s="99"/>
      <c r="H27" s="99"/>
      <c r="I27" s="99"/>
      <c r="J27" s="99"/>
      <c r="K27" s="99"/>
      <c r="L27" s="99"/>
      <c r="M27" s="99"/>
      <c r="N27" s="99"/>
      <c r="O27" s="45"/>
      <c r="P27" s="37">
        <f>SUM(P9:P26)</f>
        <v>785167.2</v>
      </c>
      <c r="Q27" s="31"/>
      <c r="R27" s="40">
        <f>SUM(R9:R26)</f>
        <v>669876.16000000015</v>
      </c>
      <c r="S27" s="43">
        <f>SUM(S9:S26)</f>
        <v>736863.77000000014</v>
      </c>
    </row>
    <row r="28" spans="1:19" ht="20.25" customHeight="1" x14ac:dyDescent="0.2">
      <c r="Q28" s="3"/>
    </row>
    <row r="29" spans="1:19" ht="47.25" customHeight="1" x14ac:dyDescent="0.2">
      <c r="A29" s="94" t="s">
        <v>36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</row>
    <row r="30" spans="1:19" ht="29.25" customHeight="1" x14ac:dyDescent="0.25">
      <c r="A30" s="77" t="s">
        <v>46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9"/>
    </row>
    <row r="31" spans="1:19" ht="68.25" customHeight="1" x14ac:dyDescent="0.25">
      <c r="A31" s="76" t="s">
        <v>47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9"/>
    </row>
    <row r="32" spans="1:19" ht="68.25" customHeight="1" x14ac:dyDescent="0.25">
      <c r="A32" s="8"/>
      <c r="B32" s="8"/>
      <c r="C32" s="9"/>
      <c r="D32" s="9"/>
      <c r="E32" s="8"/>
      <c r="F32" s="9"/>
      <c r="G32" s="10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23" ht="78" customHeight="1" x14ac:dyDescent="0.25">
      <c r="A33" s="8"/>
      <c r="B33" s="8"/>
      <c r="C33" s="8"/>
      <c r="D33" s="8"/>
      <c r="E33" s="8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23" s="19" customFormat="1" ht="20.25" customHeight="1" x14ac:dyDescent="0.25">
      <c r="A34" s="8"/>
      <c r="B34" s="8"/>
      <c r="C34" s="8"/>
      <c r="D34" s="8"/>
      <c r="E34" s="8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24"/>
      <c r="V34" s="25"/>
      <c r="W34" s="24"/>
    </row>
    <row r="35" spans="1:23" ht="15.75" x14ac:dyDescent="0.25">
      <c r="A35" s="9"/>
      <c r="B35" s="9"/>
      <c r="C35" s="9"/>
      <c r="D35" s="9"/>
      <c r="E35" s="9"/>
      <c r="F35" s="9"/>
      <c r="G35" s="10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23" ht="32.25" customHeight="1" x14ac:dyDescent="0.2">
      <c r="A36" s="3"/>
      <c r="B36" s="3"/>
      <c r="C36" s="6"/>
      <c r="D36" s="6"/>
      <c r="E36" s="35"/>
      <c r="F36" s="6"/>
      <c r="G36" s="6"/>
      <c r="H36" s="6"/>
      <c r="I36" s="6"/>
      <c r="J36" s="6"/>
      <c r="K36" s="6"/>
      <c r="L36" s="6"/>
      <c r="M36" s="6"/>
      <c r="N36" s="7"/>
      <c r="O36" s="7"/>
      <c r="P36" s="7"/>
    </row>
    <row r="37" spans="1:23" s="9" customFormat="1" ht="48" customHeight="1" x14ac:dyDescent="0.25">
      <c r="A37" s="5"/>
      <c r="B37" s="5"/>
      <c r="C37" s="5"/>
      <c r="D37" s="3"/>
      <c r="E37" s="3"/>
      <c r="F37" s="4"/>
      <c r="G37" s="5"/>
      <c r="H37" s="5"/>
      <c r="I37" s="5"/>
      <c r="J37" s="5"/>
      <c r="K37" s="5"/>
      <c r="L37" s="5"/>
      <c r="M37" s="5"/>
      <c r="N37" s="7"/>
      <c r="O37" s="7"/>
      <c r="P37" s="7"/>
      <c r="Q37" s="2"/>
      <c r="R37" s="2"/>
      <c r="S37" s="2"/>
    </row>
    <row r="38" spans="1:23" s="9" customFormat="1" ht="48.75" customHeight="1" x14ac:dyDescent="0.25">
      <c r="A38" s="5"/>
      <c r="B38" s="5"/>
      <c r="C38" s="5"/>
      <c r="D38" s="3"/>
      <c r="E38" s="3"/>
      <c r="F38" s="4"/>
      <c r="G38" s="5"/>
      <c r="H38" s="5"/>
      <c r="I38" s="5"/>
      <c r="J38" s="5"/>
      <c r="K38" s="5"/>
      <c r="L38" s="5"/>
      <c r="M38" s="5"/>
      <c r="N38" s="7"/>
      <c r="O38" s="7"/>
      <c r="P38" s="7"/>
      <c r="Q38" s="2"/>
      <c r="R38" s="2"/>
      <c r="S38" s="2"/>
    </row>
    <row r="39" spans="1:23" s="9" customFormat="1" ht="15.75" x14ac:dyDescent="0.25">
      <c r="A39" s="5"/>
      <c r="B39" s="5"/>
      <c r="C39" s="5"/>
      <c r="D39" s="3"/>
      <c r="E39" s="3"/>
      <c r="F39" s="4"/>
      <c r="G39" s="5"/>
      <c r="H39" s="5"/>
      <c r="I39" s="5"/>
      <c r="J39" s="5"/>
      <c r="K39" s="5"/>
      <c r="L39" s="5"/>
      <c r="M39" s="5"/>
      <c r="N39" s="7"/>
      <c r="O39" s="7"/>
      <c r="P39" s="7"/>
      <c r="Q39" s="2"/>
      <c r="R39" s="2"/>
      <c r="S39" s="2"/>
    </row>
    <row r="40" spans="1:23" s="9" customFormat="1" ht="15.75" x14ac:dyDescent="0.25">
      <c r="A40" s="5"/>
      <c r="B40" s="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2"/>
      <c r="O40" s="2"/>
      <c r="P40" s="2"/>
      <c r="Q40" s="2"/>
      <c r="R40" s="2"/>
      <c r="S40" s="2"/>
    </row>
    <row r="41" spans="1:23" s="9" customFormat="1" ht="15.75" x14ac:dyDescent="0.25">
      <c r="A41" s="5"/>
      <c r="B41" s="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2"/>
      <c r="O41" s="2"/>
      <c r="P41" s="2"/>
      <c r="Q41" s="2"/>
      <c r="R41" s="2"/>
      <c r="S41" s="2"/>
    </row>
    <row r="42" spans="1:23" s="9" customFormat="1" ht="15.75" x14ac:dyDescent="0.25">
      <c r="A42" s="3"/>
      <c r="B42" s="3"/>
      <c r="C42" s="3"/>
      <c r="D42" s="3"/>
      <c r="E42" s="3"/>
      <c r="F42" s="4"/>
      <c r="G42" s="3"/>
      <c r="H42" s="3"/>
      <c r="I42" s="3"/>
      <c r="J42" s="3"/>
      <c r="K42" s="3"/>
      <c r="L42" s="3"/>
      <c r="M42" s="3"/>
      <c r="N42" s="2"/>
      <c r="O42" s="2"/>
      <c r="P42" s="2"/>
      <c r="Q42" s="2"/>
      <c r="R42" s="2"/>
      <c r="S42" s="2"/>
    </row>
    <row r="43" spans="1:23" ht="15.7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23" ht="15.7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23" ht="1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23" ht="1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23" ht="1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23" ht="1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</sheetData>
  <mergeCells count="26">
    <mergeCell ref="S5:S7"/>
    <mergeCell ref="A29:R29"/>
    <mergeCell ref="A4:P4"/>
    <mergeCell ref="A27:N27"/>
    <mergeCell ref="N5:N7"/>
    <mergeCell ref="Q5:Q7"/>
    <mergeCell ref="R5:R7"/>
    <mergeCell ref="D6:F6"/>
    <mergeCell ref="G6:G7"/>
    <mergeCell ref="J6:J7"/>
    <mergeCell ref="K6:K7"/>
    <mergeCell ref="L6:L7"/>
    <mergeCell ref="P6:P7"/>
    <mergeCell ref="B5:B7"/>
    <mergeCell ref="A31:R31"/>
    <mergeCell ref="A30:R30"/>
    <mergeCell ref="A2:R2"/>
    <mergeCell ref="A5:A7"/>
    <mergeCell ref="C5:C7"/>
    <mergeCell ref="D5:G5"/>
    <mergeCell ref="H5:H7"/>
    <mergeCell ref="I5:I7"/>
    <mergeCell ref="J5:L5"/>
    <mergeCell ref="M5:M7"/>
    <mergeCell ref="B3:R3"/>
    <mergeCell ref="O5:O7"/>
  </mergeCells>
  <pageMargins left="0.55118110236220474" right="0.39370078740157483" top="0.86614173228346458" bottom="0.43307086614173229" header="0.31496062992125984" footer="0.23622047244094491"/>
  <pageSetup paperSize="9" scale="50" fitToHeight="0" orientation="landscape" r:id="rId1"/>
  <headerFooter alignWithMargins="0"/>
  <rowBreaks count="1" manualBreakCount="1">
    <brk id="3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topLeftCell="A4" zoomScale="85" zoomScaleNormal="85" zoomScaleSheetLayoutView="70" zoomScalePageLayoutView="70" workbookViewId="0">
      <selection activeCell="A15" sqref="A15"/>
    </sheetView>
  </sheetViews>
  <sheetFormatPr defaultColWidth="9.140625" defaultRowHeight="12.75" x14ac:dyDescent="0.2"/>
  <cols>
    <col min="1" max="1" width="4.7109375" style="2" customWidth="1"/>
    <col min="2" max="2" width="28.5703125" style="2" customWidth="1"/>
    <col min="3" max="3" width="8.85546875" style="2" customWidth="1"/>
    <col min="4" max="4" width="15" style="2" customWidth="1"/>
    <col min="5" max="6" width="14.140625" style="2" customWidth="1"/>
    <col min="7" max="7" width="12.140625" style="2" customWidth="1"/>
    <col min="8" max="9" width="12.7109375" style="2" customWidth="1"/>
    <col min="10" max="10" width="14.85546875" style="2" customWidth="1"/>
    <col min="11" max="11" width="15.140625" style="2" customWidth="1"/>
    <col min="12" max="12" width="14.7109375" style="2" customWidth="1"/>
    <col min="13" max="13" width="15.5703125" style="2" customWidth="1"/>
    <col min="14" max="14" width="9.7109375" style="2" customWidth="1"/>
    <col min="15" max="15" width="14.140625" style="2" customWidth="1"/>
    <col min="16" max="16" width="19.7109375" style="2" customWidth="1"/>
    <col min="17" max="17" width="17.7109375" style="2" customWidth="1"/>
    <col min="18" max="18" width="19.28515625" style="2" customWidth="1"/>
    <col min="19" max="16384" width="9.140625" style="2"/>
  </cols>
  <sheetData>
    <row r="1" spans="1:18" ht="14.25" customHeight="1" x14ac:dyDescent="0.25">
      <c r="A1" s="12"/>
      <c r="B1" s="12"/>
    </row>
    <row r="2" spans="1:18" ht="24.75" customHeight="1" x14ac:dyDescent="0.2">
      <c r="B2" s="78" t="s">
        <v>50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53"/>
    </row>
    <row r="3" spans="1:18" ht="52.5" customHeight="1" x14ac:dyDescent="0.2">
      <c r="A3" s="11"/>
      <c r="B3" s="87" t="s">
        <v>20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8" ht="13.5" customHeight="1" thickBot="1" x14ac:dyDescent="0.25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1:18" ht="52.5" customHeight="1" x14ac:dyDescent="0.2">
      <c r="A5" s="79" t="s">
        <v>1</v>
      </c>
      <c r="B5" s="109" t="s">
        <v>11</v>
      </c>
      <c r="C5" s="81" t="s">
        <v>0</v>
      </c>
      <c r="D5" s="81" t="s">
        <v>2</v>
      </c>
      <c r="E5" s="81"/>
      <c r="F5" s="81"/>
      <c r="G5" s="81"/>
      <c r="H5" s="83" t="s">
        <v>3</v>
      </c>
      <c r="I5" s="83" t="s">
        <v>4</v>
      </c>
      <c r="J5" s="83" t="s">
        <v>5</v>
      </c>
      <c r="K5" s="83"/>
      <c r="L5" s="83"/>
      <c r="M5" s="116" t="s">
        <v>19</v>
      </c>
      <c r="N5" s="88" t="s">
        <v>21</v>
      </c>
      <c r="O5" s="88" t="s">
        <v>25</v>
      </c>
      <c r="P5" s="21" t="s">
        <v>13</v>
      </c>
      <c r="Q5" s="111" t="s">
        <v>51</v>
      </c>
      <c r="R5" s="91" t="s">
        <v>52</v>
      </c>
    </row>
    <row r="6" spans="1:18" ht="58.5" customHeight="1" x14ac:dyDescent="0.2">
      <c r="A6" s="80"/>
      <c r="B6" s="110"/>
      <c r="C6" s="82"/>
      <c r="D6" s="106" t="s">
        <v>12</v>
      </c>
      <c r="E6" s="106"/>
      <c r="F6" s="106"/>
      <c r="G6" s="107"/>
      <c r="H6" s="84"/>
      <c r="I6" s="84"/>
      <c r="J6" s="84" t="s">
        <v>18</v>
      </c>
      <c r="K6" s="84" t="s">
        <v>6</v>
      </c>
      <c r="L6" s="84" t="s">
        <v>10</v>
      </c>
      <c r="M6" s="117"/>
      <c r="N6" s="89"/>
      <c r="O6" s="89"/>
      <c r="P6" s="108"/>
      <c r="Q6" s="112"/>
      <c r="R6" s="92"/>
    </row>
    <row r="7" spans="1:18" ht="93.75" customHeight="1" thickBot="1" x14ac:dyDescent="0.25">
      <c r="A7" s="122"/>
      <c r="B7" s="123"/>
      <c r="C7" s="124"/>
      <c r="D7" s="52" t="s">
        <v>7</v>
      </c>
      <c r="E7" s="52" t="s">
        <v>8</v>
      </c>
      <c r="F7" s="52" t="s">
        <v>9</v>
      </c>
      <c r="G7" s="113"/>
      <c r="H7" s="114"/>
      <c r="I7" s="114"/>
      <c r="J7" s="114"/>
      <c r="K7" s="114"/>
      <c r="L7" s="114"/>
      <c r="M7" s="118"/>
      <c r="N7" s="119"/>
      <c r="O7" s="119"/>
      <c r="P7" s="115"/>
      <c r="Q7" s="112"/>
      <c r="R7" s="92"/>
    </row>
    <row r="8" spans="1:18" s="19" customFormat="1" ht="48" thickBot="1" x14ac:dyDescent="0.25">
      <c r="A8" s="54">
        <v>1</v>
      </c>
      <c r="B8" s="55"/>
      <c r="C8" s="55">
        <v>3</v>
      </c>
      <c r="D8" s="55">
        <v>4</v>
      </c>
      <c r="E8" s="55">
        <v>5</v>
      </c>
      <c r="F8" s="55">
        <v>6</v>
      </c>
      <c r="G8" s="55" t="s">
        <v>14</v>
      </c>
      <c r="H8" s="56">
        <v>8</v>
      </c>
      <c r="I8" s="56" t="s">
        <v>15</v>
      </c>
      <c r="J8" s="56">
        <v>10</v>
      </c>
      <c r="K8" s="56">
        <v>11</v>
      </c>
      <c r="L8" s="56">
        <v>12</v>
      </c>
      <c r="M8" s="56">
        <v>13</v>
      </c>
      <c r="N8" s="56">
        <v>14</v>
      </c>
      <c r="O8" s="57">
        <v>15</v>
      </c>
      <c r="P8" s="58" t="s">
        <v>24</v>
      </c>
      <c r="Q8" s="71">
        <v>17</v>
      </c>
      <c r="R8" s="72">
        <v>18</v>
      </c>
    </row>
    <row r="9" spans="1:18" ht="54" customHeight="1" thickBot="1" x14ac:dyDescent="0.25">
      <c r="A9" s="61">
        <v>1</v>
      </c>
      <c r="B9" s="62" t="s">
        <v>53</v>
      </c>
      <c r="C9" s="63" t="s">
        <v>49</v>
      </c>
      <c r="D9" s="64">
        <v>199100</v>
      </c>
      <c r="E9" s="64">
        <v>201000</v>
      </c>
      <c r="F9" s="64">
        <v>203105</v>
      </c>
      <c r="G9" s="64">
        <f t="shared" ref="G9" si="0">SUM(D9:F9)</f>
        <v>603205</v>
      </c>
      <c r="H9" s="65">
        <v>1</v>
      </c>
      <c r="I9" s="66">
        <v>3</v>
      </c>
      <c r="J9" s="67">
        <f t="shared" ref="J9" si="1">ROUND(G9/I9,2)</f>
        <v>201068.33</v>
      </c>
      <c r="K9" s="68">
        <f t="shared" ref="K9" si="2">STDEV(D9:F9)</f>
        <v>2003.3742369645599</v>
      </c>
      <c r="L9" s="69">
        <f t="shared" ref="L9" si="3">K9/J9</f>
        <v>9.9636488598903675E-3</v>
      </c>
      <c r="M9" s="67">
        <f>ROUND(((D9*H9)+(E9*H9)+(F9*H9))/(H9*I9),2)</f>
        <v>201068.33</v>
      </c>
      <c r="N9" s="69">
        <v>0</v>
      </c>
      <c r="O9" s="64">
        <f t="shared" ref="O9" si="4">ROUND(M9*(100%+N9),2)</f>
        <v>201068.33</v>
      </c>
      <c r="P9" s="70">
        <f t="shared" ref="P9" si="5">O9*H9</f>
        <v>201068.33</v>
      </c>
      <c r="Q9" s="73">
        <f>D9</f>
        <v>199100</v>
      </c>
      <c r="R9" s="74">
        <f>(D9+ROUND(N9*D9,2))*H9</f>
        <v>199100</v>
      </c>
    </row>
    <row r="10" spans="1:18" ht="24.75" customHeight="1" thickBot="1" x14ac:dyDescent="0.25">
      <c r="A10" s="96" t="s">
        <v>23</v>
      </c>
      <c r="B10" s="97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59"/>
      <c r="P10" s="60">
        <f>SUM(P9:P9)</f>
        <v>201068.33</v>
      </c>
      <c r="Q10" s="73"/>
      <c r="R10" s="75">
        <f>SUM(R9:R9)</f>
        <v>199100</v>
      </c>
    </row>
    <row r="11" spans="1:18" ht="13.5" customHeight="1" x14ac:dyDescent="0.2"/>
    <row r="12" spans="1:18" ht="39.75" customHeight="1" x14ac:dyDescent="0.2">
      <c r="A12" s="94" t="s">
        <v>48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</row>
    <row r="13" spans="1:18" ht="22.5" customHeight="1" x14ac:dyDescent="0.2">
      <c r="A13" s="121" t="s">
        <v>54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</row>
    <row r="14" spans="1:18" ht="36" customHeight="1" x14ac:dyDescent="0.2">
      <c r="A14" s="120" t="s">
        <v>55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</row>
    <row r="15" spans="1:18" ht="15.75" x14ac:dyDescent="0.25">
      <c r="A15" s="8"/>
      <c r="B15" s="8"/>
      <c r="C15" s="9"/>
      <c r="D15" s="9"/>
      <c r="E15" s="8"/>
      <c r="F15" s="9"/>
      <c r="G15" s="10"/>
      <c r="H15" s="9"/>
      <c r="I15" s="9"/>
      <c r="J15" s="9"/>
      <c r="K15" s="9"/>
      <c r="L15" s="9"/>
      <c r="M15" s="9"/>
      <c r="N15" s="9"/>
      <c r="O15" s="9"/>
      <c r="P15" s="9"/>
    </row>
    <row r="16" spans="1:18" ht="15.75" x14ac:dyDescent="0.25">
      <c r="A16" s="8"/>
      <c r="B16" s="8"/>
      <c r="C16" s="8"/>
      <c r="D16" s="8"/>
      <c r="E16" s="8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8" s="19" customFormat="1" ht="15.75" x14ac:dyDescent="0.25">
      <c r="A17" s="8"/>
      <c r="B17" s="8"/>
      <c r="C17" s="8"/>
      <c r="D17" s="8"/>
      <c r="E17" s="8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25"/>
      <c r="R17" s="24"/>
    </row>
    <row r="18" spans="1:18" ht="15.75" x14ac:dyDescent="0.25">
      <c r="A18" s="9"/>
      <c r="B18" s="9"/>
      <c r="C18" s="9"/>
      <c r="D18" s="9"/>
      <c r="E18" s="9"/>
      <c r="F18" s="9"/>
      <c r="G18" s="10"/>
      <c r="H18" s="9"/>
      <c r="I18" s="9"/>
      <c r="J18" s="9"/>
      <c r="K18" s="9"/>
      <c r="L18" s="9"/>
      <c r="M18" s="9"/>
      <c r="N18" s="9"/>
      <c r="O18" s="9"/>
      <c r="P18" s="9"/>
    </row>
    <row r="19" spans="1:18" ht="15.75" x14ac:dyDescent="0.2">
      <c r="A19" s="3"/>
      <c r="B19" s="3"/>
      <c r="C19" s="6"/>
      <c r="D19" s="6"/>
      <c r="E19" s="35"/>
      <c r="F19" s="6"/>
      <c r="G19" s="6"/>
      <c r="H19" s="6"/>
      <c r="I19" s="6"/>
      <c r="J19" s="6"/>
      <c r="K19" s="6"/>
      <c r="L19" s="6"/>
      <c r="M19" s="6"/>
      <c r="N19" s="7"/>
      <c r="O19" s="7"/>
      <c r="P19" s="7"/>
    </row>
    <row r="20" spans="1:18" s="9" customFormat="1" ht="15.75" x14ac:dyDescent="0.25">
      <c r="A20" s="5"/>
      <c r="B20" s="5"/>
      <c r="C20" s="5"/>
      <c r="D20" s="3"/>
      <c r="E20" s="3"/>
      <c r="F20" s="4"/>
      <c r="G20" s="5"/>
      <c r="H20" s="5"/>
      <c r="I20" s="5"/>
      <c r="J20" s="5"/>
      <c r="K20" s="5"/>
      <c r="L20" s="5"/>
      <c r="M20" s="5"/>
      <c r="N20" s="7"/>
      <c r="O20" s="7"/>
      <c r="P20" s="7"/>
    </row>
    <row r="21" spans="1:18" s="9" customFormat="1" ht="15.75" x14ac:dyDescent="0.25">
      <c r="A21" s="5"/>
      <c r="B21" s="5"/>
      <c r="C21" s="5"/>
      <c r="D21" s="3"/>
      <c r="E21" s="3"/>
      <c r="F21" s="4"/>
      <c r="G21" s="5"/>
      <c r="H21" s="5"/>
      <c r="I21" s="5"/>
      <c r="J21" s="5"/>
      <c r="K21" s="5"/>
      <c r="L21" s="5"/>
      <c r="M21" s="5"/>
      <c r="N21" s="7"/>
      <c r="O21" s="7"/>
      <c r="P21" s="7"/>
    </row>
    <row r="22" spans="1:18" s="9" customFormat="1" ht="15.75" x14ac:dyDescent="0.25">
      <c r="A22" s="5"/>
      <c r="B22" s="5"/>
      <c r="C22" s="5"/>
      <c r="D22" s="3"/>
      <c r="E22" s="3"/>
      <c r="F22" s="4"/>
      <c r="G22" s="5"/>
      <c r="H22" s="5"/>
      <c r="I22" s="5"/>
      <c r="J22" s="5"/>
      <c r="K22" s="5"/>
      <c r="L22" s="5"/>
      <c r="M22" s="5"/>
      <c r="N22" s="7"/>
      <c r="O22" s="7"/>
      <c r="P22" s="7"/>
    </row>
    <row r="23" spans="1:18" s="9" customFormat="1" ht="15.75" x14ac:dyDescent="0.25">
      <c r="A23" s="5"/>
      <c r="B23" s="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2"/>
      <c r="O23" s="2"/>
      <c r="P23" s="2"/>
    </row>
    <row r="24" spans="1:18" s="9" customFormat="1" ht="15.75" x14ac:dyDescent="0.25">
      <c r="A24" s="5"/>
      <c r="B24" s="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2"/>
      <c r="O24" s="2"/>
      <c r="P24" s="2"/>
    </row>
    <row r="25" spans="1:18" s="9" customFormat="1" ht="15.75" x14ac:dyDescent="0.25">
      <c r="A25" s="3"/>
      <c r="B25" s="3"/>
      <c r="C25" s="3"/>
      <c r="D25" s="3"/>
      <c r="E25" s="3"/>
      <c r="F25" s="4"/>
      <c r="G25" s="3"/>
      <c r="H25" s="3"/>
      <c r="I25" s="3"/>
      <c r="J25" s="3"/>
      <c r="K25" s="3"/>
      <c r="L25" s="3"/>
      <c r="M25" s="3"/>
      <c r="N25" s="2"/>
      <c r="O25" s="2"/>
      <c r="P25" s="2"/>
    </row>
    <row r="26" spans="1:18" ht="15.7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8" ht="15.7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8" ht="15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8" ht="15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8" ht="15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8" ht="15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</sheetData>
  <mergeCells count="25">
    <mergeCell ref="A14:P14"/>
    <mergeCell ref="A13:P13"/>
    <mergeCell ref="A4:P4"/>
    <mergeCell ref="A5:A7"/>
    <mergeCell ref="B5:B7"/>
    <mergeCell ref="C5:C7"/>
    <mergeCell ref="D5:G5"/>
    <mergeCell ref="H5:H7"/>
    <mergeCell ref="I5:I7"/>
    <mergeCell ref="J5:L5"/>
    <mergeCell ref="Q5:Q7"/>
    <mergeCell ref="R5:R7"/>
    <mergeCell ref="A12:R12"/>
    <mergeCell ref="B2:O2"/>
    <mergeCell ref="B3:P3"/>
    <mergeCell ref="A10:N10"/>
    <mergeCell ref="D6:F6"/>
    <mergeCell ref="G6:G7"/>
    <mergeCell ref="J6:J7"/>
    <mergeCell ref="K6:K7"/>
    <mergeCell ref="L6:L7"/>
    <mergeCell ref="P6:P7"/>
    <mergeCell ref="M5:M7"/>
    <mergeCell ref="N5:N7"/>
    <mergeCell ref="O5:O7"/>
  </mergeCells>
  <pageMargins left="0.55118110236220474" right="0.39370078740157483" top="0.86614173228346458" bottom="0.43307086614173229" header="0.31496062992125984" footer="0.23622047244094491"/>
  <pageSetup paperSize="9" scale="61" fitToHeight="0" orientation="landscape" r:id="rId1"/>
  <headerFooter alignWithMargins="0"/>
  <rowBreaks count="1" manualBreakCount="1">
    <brk id="18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Старое</vt:lpstr>
      <vt:lpstr>НМЦК</vt:lpstr>
      <vt:lpstr>НМЦК!Область_печати</vt:lpstr>
      <vt:lpstr>Старое!Область_печати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Zakupki-5</cp:lastModifiedBy>
  <cp:lastPrinted>2024-09-17T10:47:10Z</cp:lastPrinted>
  <dcterms:created xsi:type="dcterms:W3CDTF">1996-10-08T23:32:33Z</dcterms:created>
  <dcterms:modified xsi:type="dcterms:W3CDTF">2026-06-04T10:29:41Z</dcterms:modified>
</cp:coreProperties>
</file>