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6110" windowHeight="9525" activeTab="1"/>
  </bookViews>
  <sheets>
    <sheet name="ИК- ед.пост" sheetId="24" r:id="rId1"/>
    <sheet name="нмцк" sheetId="6" r:id="rId2"/>
  </sheets>
  <definedNames>
    <definedName name="_xlnm.Print_Area" localSheetId="0">'ИК- ед.пост'!$A$2:$H$21</definedName>
    <definedName name="_xlnm.Print_Area" localSheetId="1">нмцк!$A$1:$N$58</definedName>
  </definedNames>
  <calcPr calcId="125725" iterateDelta="1E-4"/>
</workbook>
</file>

<file path=xl/calcChain.xml><?xml version="1.0" encoding="utf-8"?>
<calcChain xmlns="http://schemas.openxmlformats.org/spreadsheetml/2006/main">
  <c r="N56" i="6"/>
  <c r="M40"/>
  <c r="M41"/>
  <c r="L40"/>
  <c r="L41"/>
  <c r="L52"/>
  <c r="L53"/>
  <c r="L39"/>
  <c r="J52"/>
  <c r="N52" s="1"/>
  <c r="J40"/>
  <c r="N40" s="1"/>
  <c r="J41"/>
  <c r="N41" s="1"/>
  <c r="J39"/>
  <c r="N39" s="1"/>
  <c r="B49"/>
  <c r="B48"/>
  <c r="B47"/>
  <c r="B45"/>
  <c r="B44"/>
  <c r="B43"/>
  <c r="B41"/>
  <c r="B40"/>
  <c r="B39"/>
  <c r="B37"/>
  <c r="B36"/>
  <c r="B33"/>
  <c r="B32"/>
  <c r="B31"/>
  <c r="B53"/>
  <c r="B52"/>
  <c r="B51"/>
  <c r="A54"/>
  <c r="A42"/>
  <c r="A38"/>
  <c r="L33"/>
  <c r="J33"/>
  <c r="N33" s="1"/>
  <c r="M39" l="1"/>
  <c r="M52"/>
  <c r="M33"/>
  <c r="L51"/>
  <c r="L48"/>
  <c r="L49"/>
  <c r="L47"/>
  <c r="L44"/>
  <c r="L45"/>
  <c r="L43"/>
  <c r="L37"/>
  <c r="L36"/>
  <c r="L32"/>
  <c r="L34"/>
  <c r="J53"/>
  <c r="N53" s="1"/>
  <c r="J51"/>
  <c r="N51" s="1"/>
  <c r="J49"/>
  <c r="N49" s="1"/>
  <c r="J48"/>
  <c r="N48" s="1"/>
  <c r="J47"/>
  <c r="N47" s="1"/>
  <c r="J37"/>
  <c r="N37" s="1"/>
  <c r="J44"/>
  <c r="N44" s="1"/>
  <c r="J45"/>
  <c r="N45" s="1"/>
  <c r="J43"/>
  <c r="N43" s="1"/>
  <c r="J36"/>
  <c r="N36" s="1"/>
  <c r="J32"/>
  <c r="N32" s="1"/>
  <c r="J34"/>
  <c r="N34" s="1"/>
  <c r="J31"/>
  <c r="M37" l="1"/>
  <c r="M45"/>
  <c r="M48"/>
  <c r="M53"/>
  <c r="M49"/>
  <c r="M34"/>
  <c r="M32"/>
  <c r="M51"/>
  <c r="M47"/>
  <c r="M36"/>
  <c r="M43"/>
  <c r="M44"/>
  <c r="A50" l="1"/>
  <c r="A46"/>
  <c r="A35"/>
  <c r="Q55"/>
  <c r="P55"/>
  <c r="O55"/>
  <c r="Q31" l="1"/>
  <c r="P31"/>
  <c r="O31"/>
  <c r="L31"/>
  <c r="N31"/>
  <c r="B5"/>
  <c r="A5"/>
  <c r="M31" l="1"/>
  <c r="H21" i="24"/>
  <c r="A21"/>
  <c r="H20"/>
  <c r="A20" l="1"/>
  <c r="F19" l="1"/>
  <c r="G17"/>
  <c r="F17"/>
  <c r="B17"/>
  <c r="G16"/>
  <c r="F16"/>
  <c r="B16"/>
  <c r="G15"/>
  <c r="F15"/>
  <c r="B15"/>
  <c r="G14"/>
  <c r="F14"/>
  <c r="B14"/>
  <c r="G13"/>
  <c r="F13"/>
  <c r="B13"/>
  <c r="G12"/>
  <c r="F12"/>
  <c r="B12"/>
  <c r="G11"/>
  <c r="F11"/>
  <c r="B11"/>
  <c r="G10"/>
  <c r="F10"/>
  <c r="B10"/>
  <c r="G9"/>
  <c r="F9"/>
  <c r="B9"/>
  <c r="G8"/>
  <c r="F8"/>
  <c r="B8"/>
  <c r="B7" s="1"/>
  <c r="A7" s="1"/>
  <c r="H17" l="1"/>
  <c r="H10"/>
  <c r="H12"/>
  <c r="H14"/>
  <c r="H11"/>
  <c r="H13"/>
  <c r="H15"/>
  <c r="H16"/>
  <c r="H9"/>
  <c r="H8"/>
  <c r="H18" l="1"/>
</calcChain>
</file>

<file path=xl/sharedStrings.xml><?xml version="1.0" encoding="utf-8"?>
<sst xmlns="http://schemas.openxmlformats.org/spreadsheetml/2006/main" count="110" uniqueCount="56">
  <si>
    <t>Ед. изм.</t>
  </si>
  <si>
    <t>ОБОСНОВАНИЕ НАЧАЛЬНОЙ (МАКСИМАЛЬНОЙ) ЦЕНЫ КОНТРАКТА</t>
  </si>
  <si>
    <t xml:space="preserve">Начальная (максимальная) цена контракта сформирована методом сопоставимых рыночных цен в соответствии с Федеральным законом от 05.04.2013 № 44-ФЗ "О контрактной системе в сфере закупок товаров, работ, услуг для обеспечения государственных и муниципальных нужд" и Приказом Минэкономразвития России № 567 от 02.10.2013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Источник получения информации: Юридические лица, на основании запроса коммерческого предложения, направленного поставщикам, обладающим опытом выполнения подобного вида работ. </t>
  </si>
  <si>
    <t>НМЦК методом сопоставимых рыночных цен (анализа рынка) определяется по формуле:</t>
  </si>
  <si>
    <t>где: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</si>
  <si>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</si>
  <si>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</si>
  <si>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№ п/п</t>
  </si>
  <si>
    <t>Наименование товара, работы, услуги</t>
  </si>
  <si>
    <t>Предложение №2</t>
  </si>
  <si>
    <t>Предложение №3</t>
  </si>
  <si>
    <t>Среднее арифметическое значение цены, руб.</t>
  </si>
  <si>
    <t>Среднее квадратичное отклонение</t>
  </si>
  <si>
    <t>Коэффициент вариации, %</t>
  </si>
  <si>
    <t>Начальная 
(максимальная) 
цена контракта, 
руб.</t>
  </si>
  <si>
    <t xml:space="preserve">Дата подготовки обоснования НМЦК: </t>
  </si>
  <si>
    <t>Предложение №1</t>
  </si>
  <si>
    <t>Для заключения Государственного контракта принимаем цену за единицу товара ниже средней, предлагаемую</t>
  </si>
  <si>
    <t>Расчет цены контракта</t>
  </si>
  <si>
    <t>Цед – цена за единицу товара (руб.)</t>
  </si>
  <si>
    <t>Цена контракта</t>
  </si>
  <si>
    <t xml:space="preserve">Цена контракта составляет: </t>
  </si>
  <si>
    <t>Количество</t>
  </si>
  <si>
    <t>шт</t>
  </si>
  <si>
    <t>Блок оконный двухстворчатый (поворотно-откидной) размером 1,4х1,3 м</t>
  </si>
  <si>
    <t>Блок оконный двухстворчатый (поворотно-откидной) размером 1,1х1,3 м</t>
  </si>
  <si>
    <t>Блок оконный двухстворчатый (поворотно-откидной) размером 1,7х1,3 м</t>
  </si>
  <si>
    <t>Блок дверной размером 2,05х0,8 м</t>
  </si>
  <si>
    <t>Блок дверной размером 2,05х0,9 м</t>
  </si>
  <si>
    <t>ОКПД 2/ КТРУ</t>
  </si>
  <si>
    <t>Кол-во</t>
  </si>
  <si>
    <t>Ед.изм.</t>
  </si>
  <si>
    <r>
      <t>Начальная (максимальная) цена контракта</t>
    </r>
    <r>
      <rPr>
        <i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определена методом сопоставимых рыночных цен (анализ рынка).</t>
    </r>
  </si>
  <si>
    <t>v – количество (объем) закупаемого товара (шт.)</t>
  </si>
  <si>
    <t>ЦК  = V*Цед
где: v – количество (объем) закупаемого товара (шт.); 
Цед – цена за единицу товара (руб.).</t>
  </si>
  <si>
    <t>Прин скрин</t>
  </si>
  <si>
    <t xml:space="preserve">                                                                                          Приложение № 4 к Государственному контракту №___________________________________ от _______________ 2023 г         </t>
  </si>
  <si>
    <t>ФКУ ИК-6 УФСИН России по Оренбургской области: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</si>
  <si>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Итого:</t>
  </si>
  <si>
    <t xml:space="preserve">Инженер ОТО ФКУ БМТиВС УФСИН                                              России по Оренбургской области </t>
  </si>
  <si>
    <t>"______" ____________  2026 г</t>
  </si>
  <si>
    <t xml:space="preserve">                                                                                       А.Д. Чиркина </t>
  </si>
  <si>
    <t>ФКУ ИК-1 УФСИН России по Оренбургской области                                                 г. Оренбург, пер. Крымский, д. 119</t>
  </si>
  <si>
    <t xml:space="preserve"> </t>
  </si>
  <si>
    <t>ФКУ ИК-4 УФСИН России по Оренбургской области                                                             г. Оренбург,                                    ул. Техническая, д. 4</t>
  </si>
  <si>
    <t>ФКУ ИК-8 УФСИН России по Оренбургской области                                 г. Оренбург,                                 ул. Донгузская, д. 142</t>
  </si>
  <si>
    <t>ФКУ СИЗО-2 УФСИН России по Оренбургской области                                                 г. Орск                                ул. Маршала Конева,              д. 2В</t>
  </si>
  <si>
    <t>пог.м</t>
  </si>
  <si>
    <t>ФКУ ИК-2 УФСИН России по Оренбургской области                                                             г. Оренбург,                                    ул. Донгузская, 1,               проезд 1</t>
  </si>
  <si>
    <t>ФКУ ИК-5 УФСИН России по Оренбургской области                                                               г. Оренбург,                                    ул. Донгузская, 1,               проезд 1</t>
  </si>
  <si>
    <t>м</t>
  </si>
  <si>
    <t xml:space="preserve">Проволока </t>
  </si>
  <si>
    <t xml:space="preserve">Полоса металлическая </t>
  </si>
  <si>
    <t>Металлический пруток (18 мм)</t>
  </si>
  <si>
    <t>Металлический пруток (8 мм)</t>
  </si>
  <si>
    <t xml:space="preserve">Арматура рифленая (14 мм)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</si>
</sst>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Arial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6">
    <xf numFmtId="0" fontId="0" fillId="0" borderId="0" xfId="0"/>
    <xf numFmtId="0" fontId="2" fillId="2" borderId="2" xfId="1" applyFont="1" applyFill="1" applyBorder="1" applyAlignment="1">
      <alignment horizontal="center" vertical="center" textRotation="90" wrapText="1"/>
    </xf>
    <xf numFmtId="0" fontId="2" fillId="2" borderId="9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2" fontId="9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3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wrapText="1"/>
    </xf>
    <xf numFmtId="0" fontId="10" fillId="2" borderId="3" xfId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 vertical="center"/>
    </xf>
    <xf numFmtId="0" fontId="10" fillId="0" borderId="0" xfId="0" applyFont="1"/>
    <xf numFmtId="0" fontId="14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2" borderId="0" xfId="0" applyFont="1" applyFill="1"/>
    <xf numFmtId="4" fontId="10" fillId="0" borderId="0" xfId="0" applyNumberFormat="1" applyFont="1"/>
    <xf numFmtId="4" fontId="10" fillId="0" borderId="0" xfId="0" applyNumberFormat="1" applyFont="1" applyAlignment="1">
      <alignment horizontal="center" vertical="top" wrapText="1"/>
    </xf>
    <xf numFmtId="4" fontId="10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vertical="center"/>
    </xf>
    <xf numFmtId="4" fontId="10" fillId="2" borderId="1" xfId="1" applyNumberFormat="1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4" fontId="17" fillId="2" borderId="1" xfId="1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top"/>
    </xf>
    <xf numFmtId="0" fontId="13" fillId="2" borderId="3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4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6" fillId="0" borderId="9" xfId="0" applyFont="1" applyBorder="1"/>
    <xf numFmtId="0" fontId="16" fillId="0" borderId="10" xfId="0" applyFont="1" applyBorder="1"/>
    <xf numFmtId="0" fontId="16" fillId="0" borderId="11" xfId="0" applyFont="1" applyBorder="1"/>
    <xf numFmtId="0" fontId="16" fillId="0" borderId="12" xfId="0" applyFont="1" applyBorder="1"/>
    <xf numFmtId="0" fontId="16" fillId="0" borderId="13" xfId="0" applyFont="1" applyBorder="1"/>
    <xf numFmtId="0" fontId="10" fillId="0" borderId="8" xfId="0" applyFont="1" applyBorder="1" applyAlignment="1">
      <alignment horizontal="center" vertical="center" wrapText="1"/>
    </xf>
    <xf numFmtId="0" fontId="16" fillId="0" borderId="15" xfId="0" applyFont="1" applyBorder="1"/>
    <xf numFmtId="0" fontId="16" fillId="0" borderId="0" xfId="0" applyFont="1"/>
    <xf numFmtId="0" fontId="16" fillId="0" borderId="14" xfId="0" applyFont="1" applyBorder="1"/>
    <xf numFmtId="0" fontId="10" fillId="0" borderId="3" xfId="1" applyFont="1" applyBorder="1" applyAlignment="1">
      <alignment horizontal="center" vertical="center"/>
    </xf>
    <xf numFmtId="0" fontId="16" fillId="0" borderId="7" xfId="0" applyFont="1" applyBorder="1"/>
    <xf numFmtId="0" fontId="16" fillId="0" borderId="4" xfId="0" applyFont="1" applyBorder="1"/>
    <xf numFmtId="0" fontId="13" fillId="2" borderId="3" xfId="0" applyFont="1" applyFill="1" applyBorder="1" applyAlignment="1">
      <alignment wrapText="1"/>
    </xf>
    <xf numFmtId="4" fontId="10" fillId="0" borderId="3" xfId="1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/>
    </xf>
    <xf numFmtId="0" fontId="16" fillId="0" borderId="4" xfId="0" applyFont="1" applyBorder="1" applyAlignment="1">
      <alignment horizontal="right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4" fillId="2" borderId="0" xfId="0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28</xdr:row>
      <xdr:rowOff>91440</xdr:rowOff>
    </xdr:from>
    <xdr:to>
      <xdr:col>10</xdr:col>
      <xdr:colOff>676275</xdr:colOff>
      <xdr:row>28</xdr:row>
      <xdr:rowOff>434340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8625" y="7650480"/>
          <a:ext cx="23050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28</xdr:row>
      <xdr:rowOff>590550</xdr:rowOff>
    </xdr:from>
    <xdr:to>
      <xdr:col>1</xdr:col>
      <xdr:colOff>200025</xdr:colOff>
      <xdr:row>28</xdr:row>
      <xdr:rowOff>819150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0050" y="76295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zoomScaleSheetLayoutView="100" workbookViewId="0">
      <selection activeCell="B9" sqref="B9:D9"/>
    </sheetView>
  </sheetViews>
  <sheetFormatPr defaultColWidth="8.85546875" defaultRowHeight="46.15" customHeight="1"/>
  <cols>
    <col min="1" max="1" width="5.28515625" style="52" customWidth="1"/>
    <col min="2" max="2" width="30.140625" style="43" customWidth="1"/>
    <col min="3" max="3" width="8.7109375" style="43" customWidth="1"/>
    <col min="4" max="4" width="10.42578125" style="43" customWidth="1"/>
    <col min="5" max="5" width="0.28515625" style="43" hidden="1" customWidth="1"/>
    <col min="6" max="6" width="24.28515625" style="43" customWidth="1"/>
    <col min="7" max="7" width="30" style="53" customWidth="1"/>
    <col min="8" max="8" width="25.42578125" style="54" customWidth="1"/>
    <col min="9" max="9" width="8.85546875" style="43"/>
    <col min="10" max="10" width="9.85546875" style="43" bestFit="1" customWidth="1"/>
    <col min="11" max="16384" width="8.85546875" style="43"/>
  </cols>
  <sheetData>
    <row r="1" spans="1:10" ht="24" customHeight="1">
      <c r="A1" s="74" t="s">
        <v>36</v>
      </c>
      <c r="B1" s="74"/>
      <c r="C1" s="74"/>
      <c r="D1" s="74"/>
      <c r="E1" s="74"/>
      <c r="F1" s="74"/>
      <c r="G1" s="74"/>
      <c r="H1" s="74"/>
    </row>
    <row r="2" spans="1:10" ht="15" customHeight="1">
      <c r="A2" s="44"/>
      <c r="B2" s="44"/>
      <c r="C2" s="44"/>
      <c r="D2" s="44"/>
      <c r="E2" s="44"/>
      <c r="F2" s="44" t="s">
        <v>17</v>
      </c>
      <c r="G2" s="41"/>
      <c r="H2" s="44"/>
    </row>
    <row r="3" spans="1:10" ht="17.25" customHeight="1">
      <c r="A3" s="78" t="s">
        <v>37</v>
      </c>
      <c r="B3" s="78"/>
      <c r="C3" s="78"/>
      <c r="D3" s="78"/>
      <c r="E3" s="78"/>
      <c r="F3" s="78"/>
      <c r="G3" s="78"/>
      <c r="H3" s="78"/>
    </row>
    <row r="4" spans="1:10" s="45" customFormat="1" ht="27.6" customHeight="1">
      <c r="A4" s="79" t="s">
        <v>18</v>
      </c>
      <c r="B4" s="80"/>
      <c r="C4" s="85" t="s">
        <v>34</v>
      </c>
      <c r="D4" s="86"/>
      <c r="E4" s="86"/>
      <c r="F4" s="86"/>
      <c r="G4" s="86"/>
      <c r="H4" s="80"/>
    </row>
    <row r="5" spans="1:10" s="45" customFormat="1" ht="18.75" customHeight="1">
      <c r="A5" s="81"/>
      <c r="B5" s="82"/>
      <c r="C5" s="81"/>
      <c r="D5" s="87"/>
      <c r="E5" s="87"/>
      <c r="F5" s="87"/>
      <c r="G5" s="87"/>
      <c r="H5" s="82"/>
    </row>
    <row r="6" spans="1:10" s="45" customFormat="1" ht="46.15" hidden="1" customHeight="1">
      <c r="A6" s="83"/>
      <c r="B6" s="84"/>
      <c r="C6" s="83"/>
      <c r="D6" s="88"/>
      <c r="E6" s="88"/>
      <c r="F6" s="88"/>
      <c r="G6" s="88"/>
      <c r="H6" s="84"/>
    </row>
    <row r="7" spans="1:10" s="45" customFormat="1" ht="32.25" customHeight="1">
      <c r="A7" s="46" t="str">
        <f>нмцк!A5</f>
        <v>№ п/п</v>
      </c>
      <c r="B7" s="89" t="str">
        <f>нмцк!B5</f>
        <v>Наименование товара, работы, услуги</v>
      </c>
      <c r="C7" s="90"/>
      <c r="D7" s="90"/>
      <c r="E7" s="91"/>
      <c r="F7" s="47" t="s">
        <v>33</v>
      </c>
      <c r="G7" s="7" t="s">
        <v>19</v>
      </c>
      <c r="H7" s="48" t="s">
        <v>20</v>
      </c>
    </row>
    <row r="8" spans="1:10" s="45" customFormat="1" ht="21" customHeight="1">
      <c r="A8" s="40">
        <v>1</v>
      </c>
      <c r="B8" s="75" t="str">
        <f>нмцк!B6</f>
        <v xml:space="preserve">Проволока </v>
      </c>
      <c r="C8" s="76"/>
      <c r="D8" s="76"/>
      <c r="E8" s="77"/>
      <c r="F8" s="38">
        <f>нмцк!F6</f>
        <v>4</v>
      </c>
      <c r="G8" s="49">
        <f>нмцк!F31</f>
        <v>20.440000000000001</v>
      </c>
      <c r="H8" s="58">
        <f>F8*G8</f>
        <v>81.760000000000005</v>
      </c>
      <c r="J8" s="57"/>
    </row>
    <row r="9" spans="1:10" s="45" customFormat="1" ht="15.75" customHeight="1">
      <c r="A9" s="40">
        <v>2</v>
      </c>
      <c r="B9" s="72" t="e">
        <f>нмцк!#REF!</f>
        <v>#REF!</v>
      </c>
      <c r="C9" s="73"/>
      <c r="D9" s="73"/>
      <c r="E9" s="35"/>
      <c r="F9" s="38" t="e">
        <f>нмцк!#REF!</f>
        <v>#REF!</v>
      </c>
      <c r="G9" s="49" t="e">
        <f>нмцк!#REF!</f>
        <v>#REF!</v>
      </c>
      <c r="H9" s="58" t="e">
        <f t="shared" ref="H9:H17" si="0">F9*G9</f>
        <v>#REF!</v>
      </c>
      <c r="I9" s="57"/>
    </row>
    <row r="10" spans="1:10" s="45" customFormat="1" ht="17.25" customHeight="1">
      <c r="A10" s="42">
        <v>3</v>
      </c>
      <c r="B10" s="92">
        <f>нмцк!B24</f>
        <v>0</v>
      </c>
      <c r="C10" s="90"/>
      <c r="D10" s="90"/>
      <c r="E10" s="91"/>
      <c r="F10" s="38">
        <f>нмцк!F24</f>
        <v>0</v>
      </c>
      <c r="G10" s="49">
        <f>нмцк!F55</f>
        <v>0</v>
      </c>
      <c r="H10" s="58">
        <f t="shared" si="0"/>
        <v>0</v>
      </c>
      <c r="J10" s="57"/>
    </row>
    <row r="11" spans="1:10" s="45" customFormat="1" ht="21" customHeight="1">
      <c r="A11" s="40">
        <v>4</v>
      </c>
      <c r="B11" s="75" t="e">
        <f>нмцк!#REF!</f>
        <v>#REF!</v>
      </c>
      <c r="C11" s="76"/>
      <c r="D11" s="76"/>
      <c r="E11" s="77"/>
      <c r="F11" s="38" t="e">
        <f>нмцк!#REF!</f>
        <v>#REF!</v>
      </c>
      <c r="G11" s="49" t="e">
        <f>нмцк!#REF!</f>
        <v>#REF!</v>
      </c>
      <c r="H11" s="58" t="e">
        <f t="shared" si="0"/>
        <v>#REF!</v>
      </c>
      <c r="I11" s="57"/>
    </row>
    <row r="12" spans="1:10" s="45" customFormat="1" ht="19.899999999999999" customHeight="1">
      <c r="A12" s="40">
        <v>5</v>
      </c>
      <c r="B12" s="75" t="e">
        <f>нмцк!#REF!</f>
        <v>#REF!</v>
      </c>
      <c r="C12" s="76"/>
      <c r="D12" s="76"/>
      <c r="E12" s="77"/>
      <c r="F12" s="38" t="e">
        <f>нмцк!#REF!</f>
        <v>#REF!</v>
      </c>
      <c r="G12" s="49" t="e">
        <f>нмцк!#REF!</f>
        <v>#REF!</v>
      </c>
      <c r="H12" s="58" t="e">
        <f t="shared" si="0"/>
        <v>#REF!</v>
      </c>
    </row>
    <row r="13" spans="1:10" s="45" customFormat="1" ht="17.45" customHeight="1">
      <c r="A13" s="40">
        <v>6</v>
      </c>
      <c r="B13" s="96" t="e">
        <f>нмцк!#REF!</f>
        <v>#REF!</v>
      </c>
      <c r="C13" s="97"/>
      <c r="D13" s="97"/>
      <c r="E13" s="98"/>
      <c r="F13" s="38" t="e">
        <f>нмцк!#REF!</f>
        <v>#REF!</v>
      </c>
      <c r="G13" s="49" t="e">
        <f>нмцк!#REF!</f>
        <v>#REF!</v>
      </c>
      <c r="H13" s="58" t="e">
        <f t="shared" si="0"/>
        <v>#REF!</v>
      </c>
      <c r="I13" s="57"/>
    </row>
    <row r="14" spans="1:10" s="45" customFormat="1" ht="16.5" customHeight="1">
      <c r="A14" s="40">
        <v>7</v>
      </c>
      <c r="B14" s="96" t="e">
        <f>нмцк!#REF!</f>
        <v>#REF!</v>
      </c>
      <c r="C14" s="97"/>
      <c r="D14" s="97"/>
      <c r="E14" s="98"/>
      <c r="F14" s="38" t="e">
        <f>нмцк!#REF!</f>
        <v>#REF!</v>
      </c>
      <c r="G14" s="49" t="e">
        <f>нмцк!#REF!</f>
        <v>#REF!</v>
      </c>
      <c r="H14" s="58" t="e">
        <f t="shared" si="0"/>
        <v>#REF!</v>
      </c>
    </row>
    <row r="15" spans="1:10" s="45" customFormat="1" ht="15" customHeight="1">
      <c r="A15" s="40">
        <v>8</v>
      </c>
      <c r="B15" s="99" t="e">
        <f>нмцк!#REF!</f>
        <v>#REF!</v>
      </c>
      <c r="C15" s="100"/>
      <c r="D15" s="100"/>
      <c r="E15" s="101"/>
      <c r="F15" s="38" t="e">
        <f>нмцк!#REF!</f>
        <v>#REF!</v>
      </c>
      <c r="G15" s="49" t="e">
        <f>нмцк!#REF!</f>
        <v>#REF!</v>
      </c>
      <c r="H15" s="58" t="e">
        <f t="shared" si="0"/>
        <v>#REF!</v>
      </c>
    </row>
    <row r="16" spans="1:10" s="45" customFormat="1" ht="18" customHeight="1">
      <c r="A16" s="40">
        <v>9</v>
      </c>
      <c r="B16" s="102" t="e">
        <f>нмцк!#REF!</f>
        <v>#REF!</v>
      </c>
      <c r="C16" s="103"/>
      <c r="D16" s="103"/>
      <c r="E16" s="104"/>
      <c r="F16" s="38" t="e">
        <f>нмцк!#REF!</f>
        <v>#REF!</v>
      </c>
      <c r="G16" s="49" t="e">
        <f>нмцк!#REF!</f>
        <v>#REF!</v>
      </c>
      <c r="H16" s="58" t="e">
        <f t="shared" si="0"/>
        <v>#REF!</v>
      </c>
    </row>
    <row r="17" spans="1:10" s="45" customFormat="1" ht="18" customHeight="1">
      <c r="A17" s="40">
        <v>10</v>
      </c>
      <c r="B17" s="96" t="e">
        <f>нмцк!#REF!</f>
        <v>#REF!</v>
      </c>
      <c r="C17" s="97"/>
      <c r="D17" s="97"/>
      <c r="E17" s="98"/>
      <c r="F17" s="38" t="e">
        <f>нмцк!#REF!</f>
        <v>#REF!</v>
      </c>
      <c r="G17" s="49" t="e">
        <f>нмцк!#REF!</f>
        <v>#REF!</v>
      </c>
      <c r="H17" s="59" t="e">
        <f t="shared" si="0"/>
        <v>#REF!</v>
      </c>
      <c r="I17" s="57"/>
      <c r="J17" s="57"/>
    </row>
    <row r="18" spans="1:10" ht="20.25" customHeight="1">
      <c r="A18" s="93" t="s">
        <v>21</v>
      </c>
      <c r="B18" s="94"/>
      <c r="C18" s="94"/>
      <c r="D18" s="94"/>
      <c r="E18" s="94"/>
      <c r="F18" s="94"/>
      <c r="G18" s="95"/>
      <c r="H18" s="50" t="e">
        <f>H8+H9+H10+H11+H12+H13+H14+H15+H16+H17</f>
        <v>#REF!</v>
      </c>
    </row>
    <row r="19" spans="1:10" ht="26.25" customHeight="1">
      <c r="A19" s="51"/>
      <c r="B19" s="106" t="s">
        <v>15</v>
      </c>
      <c r="C19" s="106"/>
      <c r="D19" s="106"/>
      <c r="E19" s="106"/>
      <c r="F19" s="107" t="str">
        <f>нмцк!F57</f>
        <v>"______" ____________  2026 г</v>
      </c>
      <c r="G19" s="107"/>
      <c r="H19" s="107"/>
      <c r="I19" s="54"/>
    </row>
    <row r="20" spans="1:10" ht="40.5" customHeight="1">
      <c r="A20" s="108" t="str">
        <f>нмцк!B58</f>
        <v xml:space="preserve">Инженер ОТО ФКУ БМТиВС УФСИН                                              России по Оренбургской области </v>
      </c>
      <c r="B20" s="108"/>
      <c r="C20" s="108"/>
      <c r="D20" s="60"/>
      <c r="E20" s="60"/>
      <c r="F20" s="60"/>
      <c r="G20" s="60"/>
      <c r="H20" s="55" t="str">
        <f>нмцк!J58</f>
        <v xml:space="preserve">                                                                                       А.Д. Чиркина </v>
      </c>
    </row>
    <row r="21" spans="1:10" ht="51" customHeight="1">
      <c r="A21" s="105" t="e">
        <f>нмцк!#REF!</f>
        <v>#REF!</v>
      </c>
      <c r="B21" s="105"/>
      <c r="C21" s="105"/>
      <c r="D21" s="105"/>
      <c r="E21" s="105"/>
      <c r="F21" s="105"/>
      <c r="G21" s="105"/>
      <c r="H21" s="56" t="e">
        <f>нмцк!#REF!</f>
        <v>#REF!</v>
      </c>
    </row>
  </sheetData>
  <mergeCells count="20">
    <mergeCell ref="A21:G21"/>
    <mergeCell ref="B11:E11"/>
    <mergeCell ref="B12:E12"/>
    <mergeCell ref="B19:E19"/>
    <mergeCell ref="F19:H19"/>
    <mergeCell ref="A20:C20"/>
    <mergeCell ref="B10:E10"/>
    <mergeCell ref="A18:G18"/>
    <mergeCell ref="B13:E13"/>
    <mergeCell ref="B14:E14"/>
    <mergeCell ref="B15:E15"/>
    <mergeCell ref="B16:E16"/>
    <mergeCell ref="B17:E17"/>
    <mergeCell ref="B9:D9"/>
    <mergeCell ref="A1:H1"/>
    <mergeCell ref="B8:E8"/>
    <mergeCell ref="A3:H3"/>
    <mergeCell ref="A4:B6"/>
    <mergeCell ref="C4:H6"/>
    <mergeCell ref="B7:E7"/>
  </mergeCells>
  <phoneticPr fontId="0" type="noConversion"/>
  <pageMargins left="0.19685039370078741" right="0.19685039370078741" top="0.19685039370078741" bottom="0.19685039370078741" header="0" footer="0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70"/>
  <sheetViews>
    <sheetView tabSelected="1" showWhiteSpace="0" view="pageBreakPreview" topLeftCell="A41" zoomScaleSheetLayoutView="100" zoomScalePageLayoutView="115" workbookViewId="0">
      <selection activeCell="I40" sqref="I40"/>
    </sheetView>
  </sheetViews>
  <sheetFormatPr defaultColWidth="8.85546875" defaultRowHeight="15"/>
  <cols>
    <col min="1" max="1" width="5.28515625" style="8" customWidth="1"/>
    <col min="2" max="2" width="42.7109375" style="4" customWidth="1"/>
    <col min="3" max="3" width="11.5703125" style="8" customWidth="1"/>
    <col min="4" max="4" width="19.140625" style="15" customWidth="1"/>
    <col min="5" max="5" width="12.140625" style="4" hidden="1" customWidth="1"/>
    <col min="6" max="7" width="7.85546875" style="8" customWidth="1"/>
    <col min="8" max="9" width="8.5703125" style="4" customWidth="1"/>
    <col min="10" max="10" width="9.28515625" style="4" customWidth="1"/>
    <col min="11" max="12" width="10.7109375" style="4" customWidth="1"/>
    <col min="13" max="13" width="9.28515625" style="4" customWidth="1"/>
    <col min="14" max="14" width="18" style="4" customWidth="1"/>
    <col min="15" max="15" width="11.7109375" style="4" bestFit="1" customWidth="1"/>
    <col min="16" max="16384" width="8.85546875" style="4"/>
  </cols>
  <sheetData>
    <row r="1" spans="1:16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6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16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6" ht="8.25" customHeight="1">
      <c r="A4" s="6"/>
      <c r="B4" s="5"/>
      <c r="C4" s="6"/>
      <c r="D4" s="5"/>
      <c r="E4" s="5"/>
      <c r="F4" s="6"/>
      <c r="G4" s="6"/>
      <c r="H4" s="5"/>
      <c r="I4" s="5"/>
      <c r="J4" s="5"/>
      <c r="K4" s="5"/>
      <c r="L4" s="5"/>
      <c r="M4" s="5"/>
      <c r="N4" s="5"/>
    </row>
    <row r="5" spans="1:16" s="8" customFormat="1" ht="32.25" customHeight="1">
      <c r="A5" s="7" t="str">
        <f>A30</f>
        <v>№ п/п</v>
      </c>
      <c r="B5" s="115" t="str">
        <f>B30</f>
        <v>Наименование товара, работы, услуги</v>
      </c>
      <c r="C5" s="116"/>
      <c r="D5" s="116"/>
      <c r="E5" s="117"/>
      <c r="F5" s="115" t="s">
        <v>22</v>
      </c>
      <c r="G5" s="117"/>
      <c r="H5" s="135" t="s">
        <v>0</v>
      </c>
      <c r="I5" s="135"/>
      <c r="J5" s="135"/>
      <c r="K5" s="115" t="s">
        <v>29</v>
      </c>
      <c r="L5" s="117"/>
      <c r="M5" s="6"/>
      <c r="N5" s="6"/>
    </row>
    <row r="6" spans="1:16" s="8" customFormat="1" ht="21.75" customHeight="1">
      <c r="A6" s="40">
        <v>1</v>
      </c>
      <c r="B6" s="112" t="s">
        <v>51</v>
      </c>
      <c r="C6" s="113"/>
      <c r="D6" s="113"/>
      <c r="E6" s="114"/>
      <c r="F6" s="112">
        <v>4</v>
      </c>
      <c r="G6" s="114"/>
      <c r="H6" s="115" t="s">
        <v>47</v>
      </c>
      <c r="I6" s="116"/>
      <c r="J6" s="117"/>
      <c r="K6" s="118" t="s">
        <v>42</v>
      </c>
      <c r="L6" s="119"/>
      <c r="M6" s="6"/>
      <c r="N6" s="6"/>
    </row>
    <row r="7" spans="1:16" s="8" customFormat="1" ht="21.75" customHeight="1">
      <c r="A7" s="66">
        <v>2</v>
      </c>
      <c r="B7" s="112" t="s">
        <v>51</v>
      </c>
      <c r="C7" s="113"/>
      <c r="D7" s="113"/>
      <c r="E7" s="65"/>
      <c r="F7" s="112">
        <v>200</v>
      </c>
      <c r="G7" s="114"/>
      <c r="H7" s="115" t="s">
        <v>47</v>
      </c>
      <c r="I7" s="116"/>
      <c r="J7" s="117"/>
      <c r="K7" s="120"/>
      <c r="L7" s="121"/>
      <c r="M7" s="6"/>
      <c r="N7" s="6"/>
    </row>
    <row r="8" spans="1:16" s="8" customFormat="1" ht="21.75" customHeight="1">
      <c r="A8" s="67">
        <v>3</v>
      </c>
      <c r="B8" s="112" t="s">
        <v>51</v>
      </c>
      <c r="C8" s="113"/>
      <c r="D8" s="113"/>
      <c r="E8" s="70"/>
      <c r="F8" s="112">
        <v>82</v>
      </c>
      <c r="G8" s="114"/>
      <c r="H8" s="115" t="s">
        <v>47</v>
      </c>
      <c r="I8" s="116"/>
      <c r="J8" s="117"/>
      <c r="K8" s="120"/>
      <c r="L8" s="121"/>
      <c r="M8" s="6"/>
      <c r="N8" s="6"/>
    </row>
    <row r="9" spans="1:16" s="8" customFormat="1" ht="24" customHeight="1">
      <c r="A9" s="66">
        <v>4</v>
      </c>
      <c r="B9" s="112" t="s">
        <v>52</v>
      </c>
      <c r="C9" s="113"/>
      <c r="D9" s="113"/>
      <c r="E9" s="65"/>
      <c r="F9" s="112">
        <v>150</v>
      </c>
      <c r="G9" s="114"/>
      <c r="H9" s="115" t="s">
        <v>47</v>
      </c>
      <c r="I9" s="116"/>
      <c r="J9" s="117"/>
      <c r="K9" s="122"/>
      <c r="L9" s="123"/>
      <c r="M9" s="6"/>
      <c r="N9" s="6"/>
    </row>
    <row r="10" spans="1:16" s="8" customFormat="1" ht="24" customHeight="1">
      <c r="A10" s="67">
        <v>5</v>
      </c>
      <c r="B10" s="112" t="s">
        <v>51</v>
      </c>
      <c r="C10" s="113"/>
      <c r="D10" s="113"/>
      <c r="E10" s="70"/>
      <c r="F10" s="112">
        <v>34</v>
      </c>
      <c r="G10" s="114"/>
      <c r="H10" s="115" t="s">
        <v>47</v>
      </c>
      <c r="I10" s="116"/>
      <c r="J10" s="117"/>
      <c r="K10" s="118" t="s">
        <v>48</v>
      </c>
      <c r="L10" s="119"/>
      <c r="M10" s="6"/>
      <c r="N10" s="6"/>
    </row>
    <row r="11" spans="1:16" s="8" customFormat="1" ht="54" customHeight="1">
      <c r="A11" s="67">
        <v>6</v>
      </c>
      <c r="B11" s="112" t="s">
        <v>51</v>
      </c>
      <c r="C11" s="113"/>
      <c r="D11" s="113"/>
      <c r="E11" s="70"/>
      <c r="F11" s="112">
        <v>80</v>
      </c>
      <c r="G11" s="114"/>
      <c r="H11" s="115" t="s">
        <v>47</v>
      </c>
      <c r="I11" s="116"/>
      <c r="J11" s="117"/>
      <c r="K11" s="122"/>
      <c r="L11" s="123"/>
      <c r="M11" s="6"/>
      <c r="N11" s="6"/>
    </row>
    <row r="12" spans="1:16" s="8" customFormat="1" ht="21.75" customHeight="1">
      <c r="A12" s="66">
        <v>7</v>
      </c>
      <c r="B12" s="112" t="s">
        <v>51</v>
      </c>
      <c r="C12" s="113"/>
      <c r="D12" s="113"/>
      <c r="E12" s="65"/>
      <c r="F12" s="112">
        <v>18</v>
      </c>
      <c r="G12" s="114"/>
      <c r="H12" s="115" t="s">
        <v>47</v>
      </c>
      <c r="I12" s="116"/>
      <c r="J12" s="117"/>
      <c r="K12" s="118" t="s">
        <v>44</v>
      </c>
      <c r="L12" s="119"/>
      <c r="M12" s="6"/>
      <c r="N12" s="6"/>
    </row>
    <row r="13" spans="1:16" s="8" customFormat="1" ht="21.75" customHeight="1">
      <c r="A13" s="67">
        <v>8</v>
      </c>
      <c r="B13" s="112" t="s">
        <v>51</v>
      </c>
      <c r="C13" s="113"/>
      <c r="D13" s="113"/>
      <c r="E13" s="70"/>
      <c r="F13" s="112">
        <v>200</v>
      </c>
      <c r="G13" s="114"/>
      <c r="H13" s="115" t="s">
        <v>47</v>
      </c>
      <c r="I13" s="116"/>
      <c r="J13" s="117"/>
      <c r="K13" s="120"/>
      <c r="L13" s="121"/>
      <c r="M13" s="6"/>
      <c r="N13" s="6"/>
    </row>
    <row r="14" spans="1:16" s="8" customFormat="1" ht="42.75" customHeight="1">
      <c r="A14" s="66">
        <v>9</v>
      </c>
      <c r="B14" s="112" t="s">
        <v>51</v>
      </c>
      <c r="C14" s="113"/>
      <c r="D14" s="113"/>
      <c r="E14" s="65"/>
      <c r="F14" s="112">
        <v>816</v>
      </c>
      <c r="G14" s="114"/>
      <c r="H14" s="115" t="s">
        <v>47</v>
      </c>
      <c r="I14" s="116"/>
      <c r="J14" s="117"/>
      <c r="K14" s="122"/>
      <c r="L14" s="123"/>
      <c r="M14" s="6"/>
      <c r="N14" s="6"/>
    </row>
    <row r="15" spans="1:16" s="8" customFormat="1" ht="21.75" customHeight="1">
      <c r="A15" s="66">
        <v>10</v>
      </c>
      <c r="B15" s="112" t="s">
        <v>52</v>
      </c>
      <c r="C15" s="113"/>
      <c r="D15" s="113"/>
      <c r="E15" s="65"/>
      <c r="F15" s="112">
        <v>120</v>
      </c>
      <c r="G15" s="114"/>
      <c r="H15" s="115" t="s">
        <v>47</v>
      </c>
      <c r="I15" s="116"/>
      <c r="J15" s="117"/>
      <c r="K15" s="118" t="s">
        <v>49</v>
      </c>
      <c r="L15" s="119"/>
      <c r="M15" s="6"/>
      <c r="N15" s="6"/>
    </row>
    <row r="16" spans="1:16" s="8" customFormat="1" ht="21.75" customHeight="1">
      <c r="A16" s="66">
        <v>11</v>
      </c>
      <c r="B16" s="112" t="s">
        <v>53</v>
      </c>
      <c r="C16" s="113"/>
      <c r="D16" s="113"/>
      <c r="E16" s="65"/>
      <c r="F16" s="112">
        <v>100</v>
      </c>
      <c r="G16" s="114"/>
      <c r="H16" s="115" t="s">
        <v>47</v>
      </c>
      <c r="I16" s="116"/>
      <c r="J16" s="117"/>
      <c r="K16" s="120"/>
      <c r="L16" s="121"/>
      <c r="M16" s="6"/>
      <c r="N16" s="6"/>
      <c r="P16" s="8" t="s">
        <v>43</v>
      </c>
    </row>
    <row r="17" spans="1:17" s="8" customFormat="1" ht="38.25" customHeight="1">
      <c r="A17" s="66">
        <v>12</v>
      </c>
      <c r="B17" s="112" t="s">
        <v>54</v>
      </c>
      <c r="C17" s="113"/>
      <c r="D17" s="113"/>
      <c r="E17" s="65"/>
      <c r="F17" s="112">
        <v>160</v>
      </c>
      <c r="G17" s="114"/>
      <c r="H17" s="115" t="s">
        <v>47</v>
      </c>
      <c r="I17" s="116"/>
      <c r="J17" s="117"/>
      <c r="K17" s="122"/>
      <c r="L17" s="123"/>
      <c r="M17" s="6"/>
      <c r="N17" s="6"/>
    </row>
    <row r="18" spans="1:17" s="8" customFormat="1" ht="21.75" customHeight="1">
      <c r="A18" s="66">
        <v>13</v>
      </c>
      <c r="B18" s="112" t="s">
        <v>55</v>
      </c>
      <c r="C18" s="113"/>
      <c r="D18" s="113"/>
      <c r="E18" s="65"/>
      <c r="F18" s="112">
        <v>96</v>
      </c>
      <c r="G18" s="114"/>
      <c r="H18" s="115" t="s">
        <v>50</v>
      </c>
      <c r="I18" s="116"/>
      <c r="J18" s="117"/>
      <c r="K18" s="118" t="s">
        <v>45</v>
      </c>
      <c r="L18" s="119"/>
      <c r="M18" s="6"/>
      <c r="N18" s="6"/>
    </row>
    <row r="19" spans="1:17" s="8" customFormat="1" ht="21.75" customHeight="1">
      <c r="A19" s="66">
        <v>14</v>
      </c>
      <c r="B19" s="112" t="s">
        <v>51</v>
      </c>
      <c r="C19" s="113"/>
      <c r="D19" s="113"/>
      <c r="E19" s="65"/>
      <c r="F19" s="112">
        <v>235</v>
      </c>
      <c r="G19" s="114"/>
      <c r="H19" s="115" t="s">
        <v>47</v>
      </c>
      <c r="I19" s="116"/>
      <c r="J19" s="117"/>
      <c r="K19" s="120"/>
      <c r="L19" s="121"/>
      <c r="M19" s="6"/>
      <c r="N19" s="6"/>
    </row>
    <row r="20" spans="1:17" s="8" customFormat="1" ht="21.75" customHeight="1">
      <c r="A20" s="66">
        <v>15</v>
      </c>
      <c r="B20" s="112" t="s">
        <v>51</v>
      </c>
      <c r="C20" s="113"/>
      <c r="D20" s="113"/>
      <c r="E20" s="65"/>
      <c r="F20" s="112">
        <v>95</v>
      </c>
      <c r="G20" s="114"/>
      <c r="H20" s="115" t="s">
        <v>47</v>
      </c>
      <c r="I20" s="116"/>
      <c r="J20" s="117"/>
      <c r="K20" s="122"/>
      <c r="L20" s="123"/>
      <c r="M20" s="6"/>
      <c r="N20" s="6"/>
    </row>
    <row r="21" spans="1:17" s="8" customFormat="1" ht="33.75" customHeight="1">
      <c r="A21" s="66">
        <v>16</v>
      </c>
      <c r="B21" s="112" t="s">
        <v>51</v>
      </c>
      <c r="C21" s="113"/>
      <c r="D21" s="113"/>
      <c r="E21" s="65"/>
      <c r="F21" s="112">
        <v>4</v>
      </c>
      <c r="G21" s="114"/>
      <c r="H21" s="115" t="s">
        <v>47</v>
      </c>
      <c r="I21" s="116"/>
      <c r="J21" s="117"/>
      <c r="K21" s="118" t="s">
        <v>46</v>
      </c>
      <c r="L21" s="119"/>
      <c r="M21" s="6"/>
      <c r="N21" s="6"/>
    </row>
    <row r="22" spans="1:17" s="8" customFormat="1" ht="26.25" customHeight="1">
      <c r="A22" s="67">
        <v>17</v>
      </c>
      <c r="B22" s="112" t="s">
        <v>51</v>
      </c>
      <c r="C22" s="113"/>
      <c r="D22" s="113"/>
      <c r="E22" s="70"/>
      <c r="F22" s="112">
        <v>236</v>
      </c>
      <c r="G22" s="114"/>
      <c r="H22" s="115" t="s">
        <v>47</v>
      </c>
      <c r="I22" s="116"/>
      <c r="J22" s="117"/>
      <c r="K22" s="120"/>
      <c r="L22" s="121"/>
      <c r="M22" s="6"/>
      <c r="N22" s="6"/>
    </row>
    <row r="23" spans="1:17" s="8" customFormat="1" ht="33.75" customHeight="1">
      <c r="A23" s="67">
        <v>18</v>
      </c>
      <c r="B23" s="112" t="s">
        <v>51</v>
      </c>
      <c r="C23" s="113"/>
      <c r="D23" s="113"/>
      <c r="E23" s="70"/>
      <c r="F23" s="112">
        <v>96</v>
      </c>
      <c r="G23" s="114"/>
      <c r="H23" s="115" t="s">
        <v>47</v>
      </c>
      <c r="I23" s="116"/>
      <c r="J23" s="117"/>
      <c r="K23" s="122"/>
      <c r="L23" s="123"/>
      <c r="M23" s="6"/>
      <c r="N23" s="6"/>
    </row>
    <row r="24" spans="1:17" ht="15" customHeight="1">
      <c r="A24" s="109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1"/>
      <c r="M24" s="5"/>
      <c r="N24" s="5"/>
    </row>
    <row r="25" spans="1:17" ht="19.149999999999999" customHeight="1">
      <c r="A25" s="124" t="s">
        <v>32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6"/>
    </row>
    <row r="26" spans="1:17" ht="69.95" customHeight="1">
      <c r="A26" s="124" t="s">
        <v>2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6"/>
    </row>
    <row r="27" spans="1:17" ht="20.100000000000001" customHeight="1">
      <c r="A27" s="124" t="s">
        <v>3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6"/>
    </row>
    <row r="28" spans="1:17" ht="24" customHeight="1">
      <c r="A28" s="30" t="s">
        <v>4</v>
      </c>
      <c r="B28" s="124" t="s">
        <v>5</v>
      </c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6"/>
    </row>
    <row r="29" spans="1:17" ht="89.45" customHeight="1">
      <c r="A29" s="28"/>
      <c r="B29" s="124" t="s">
        <v>6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7" ht="98.45" customHeight="1">
      <c r="A30" s="9" t="s">
        <v>7</v>
      </c>
      <c r="B30" s="9" t="s">
        <v>8</v>
      </c>
      <c r="C30" s="10" t="s">
        <v>30</v>
      </c>
      <c r="D30" s="3" t="s">
        <v>31</v>
      </c>
      <c r="E30" s="2" t="s">
        <v>16</v>
      </c>
      <c r="F30" s="1" t="s">
        <v>16</v>
      </c>
      <c r="G30" s="1" t="s">
        <v>9</v>
      </c>
      <c r="H30" s="1" t="s">
        <v>10</v>
      </c>
      <c r="I30" s="1" t="s">
        <v>35</v>
      </c>
      <c r="J30" s="1" t="s">
        <v>11</v>
      </c>
      <c r="K30" s="1"/>
      <c r="L30" s="1" t="s">
        <v>12</v>
      </c>
      <c r="M30" s="1" t="s">
        <v>13</v>
      </c>
      <c r="N30" s="1" t="s">
        <v>14</v>
      </c>
    </row>
    <row r="31" spans="1:17" s="12" customFormat="1" ht="28.15" customHeight="1">
      <c r="A31" s="29">
        <v>1</v>
      </c>
      <c r="B31" s="64" t="str">
        <f>B6</f>
        <v xml:space="preserve">Проволока </v>
      </c>
      <c r="C31" s="38">
        <v>4</v>
      </c>
      <c r="D31" s="38" t="s">
        <v>47</v>
      </c>
      <c r="E31" s="36"/>
      <c r="F31" s="23">
        <v>20.440000000000001</v>
      </c>
      <c r="G31" s="23">
        <v>22</v>
      </c>
      <c r="H31" s="23">
        <v>25</v>
      </c>
      <c r="I31" s="23"/>
      <c r="J31" s="24">
        <f>ROUND(SUM(F31+G31+H31+I31)/3,2)</f>
        <v>22.48</v>
      </c>
      <c r="K31" s="25"/>
      <c r="L31" s="26">
        <f>SQRT(VARA(F31:H31))</f>
        <v>2.3175849498993655</v>
      </c>
      <c r="M31" s="26">
        <f>L31/J31*100</f>
        <v>10.309541592079027</v>
      </c>
      <c r="N31" s="27">
        <f>C31*J31</f>
        <v>89.92</v>
      </c>
      <c r="O31" s="11">
        <f>C31*F31</f>
        <v>81.760000000000005</v>
      </c>
      <c r="P31" s="12">
        <f>C31*G31</f>
        <v>88</v>
      </c>
      <c r="Q31" s="12">
        <f>C31*H31</f>
        <v>100</v>
      </c>
    </row>
    <row r="32" spans="1:17" s="12" customFormat="1" ht="28.15" customHeight="1">
      <c r="A32" s="66">
        <v>2</v>
      </c>
      <c r="B32" s="64" t="str">
        <f>B7</f>
        <v xml:space="preserve">Проволока </v>
      </c>
      <c r="C32" s="38">
        <v>200</v>
      </c>
      <c r="D32" s="37" t="s">
        <v>47</v>
      </c>
      <c r="E32" s="36"/>
      <c r="F32" s="23">
        <v>22.36</v>
      </c>
      <c r="G32" s="23">
        <v>23.5</v>
      </c>
      <c r="H32" s="23">
        <v>27</v>
      </c>
      <c r="I32" s="23"/>
      <c r="J32" s="24">
        <f t="shared" ref="J32:J34" si="0">ROUND(SUM(F32+G32+H32+I32)/3,2)</f>
        <v>24.29</v>
      </c>
      <c r="K32" s="25"/>
      <c r="L32" s="26">
        <f t="shared" ref="L32:L34" si="1">SQRT(VARA(F32:H32))</f>
        <v>2.4179605731552449</v>
      </c>
      <c r="M32" s="26">
        <f t="shared" ref="M32:M34" si="2">L32/J32*100</f>
        <v>9.9545515568350957</v>
      </c>
      <c r="N32" s="27">
        <f>C32*J32</f>
        <v>4858</v>
      </c>
      <c r="O32" s="11"/>
    </row>
    <row r="33" spans="1:15" s="12" customFormat="1" ht="28.15" customHeight="1">
      <c r="A33" s="67">
        <v>3</v>
      </c>
      <c r="B33" s="64" t="str">
        <f>B8</f>
        <v xml:space="preserve">Проволока </v>
      </c>
      <c r="C33" s="38">
        <v>82</v>
      </c>
      <c r="D33" s="37" t="s">
        <v>47</v>
      </c>
      <c r="E33" s="36"/>
      <c r="F33" s="23">
        <v>29.03</v>
      </c>
      <c r="G33" s="23">
        <v>40.6</v>
      </c>
      <c r="H33" s="23">
        <v>43</v>
      </c>
      <c r="I33" s="23"/>
      <c r="J33" s="24">
        <f t="shared" si="0"/>
        <v>37.54</v>
      </c>
      <c r="K33" s="25"/>
      <c r="L33" s="26">
        <f t="shared" si="1"/>
        <v>7.4697813444125378</v>
      </c>
      <c r="M33" s="26">
        <f t="shared" si="2"/>
        <v>19.898192180107987</v>
      </c>
      <c r="N33" s="27">
        <f>C33*J33</f>
        <v>3078.2799999999997</v>
      </c>
      <c r="O33" s="11"/>
    </row>
    <row r="34" spans="1:15" s="12" customFormat="1" ht="28.15" customHeight="1">
      <c r="A34" s="66">
        <v>4</v>
      </c>
      <c r="B34" s="64" t="s">
        <v>52</v>
      </c>
      <c r="C34" s="38">
        <v>150</v>
      </c>
      <c r="D34" s="37" t="s">
        <v>47</v>
      </c>
      <c r="E34" s="36"/>
      <c r="F34" s="23">
        <v>128.6</v>
      </c>
      <c r="G34" s="23">
        <v>137</v>
      </c>
      <c r="H34" s="23">
        <v>145</v>
      </c>
      <c r="I34" s="23"/>
      <c r="J34" s="24">
        <f t="shared" si="0"/>
        <v>136.87</v>
      </c>
      <c r="K34" s="25"/>
      <c r="L34" s="26">
        <f t="shared" si="1"/>
        <v>8.2008129678301032</v>
      </c>
      <c r="M34" s="26">
        <f t="shared" si="2"/>
        <v>5.9916804031782736</v>
      </c>
      <c r="N34" s="27">
        <f t="shared" ref="N34" si="3">C34*J34</f>
        <v>20530.5</v>
      </c>
      <c r="O34" s="11"/>
    </row>
    <row r="35" spans="1:15" s="12" customFormat="1" ht="28.15" customHeight="1">
      <c r="A35" s="109" t="str">
        <f>K6</f>
        <v>ФКУ ИК-1 УФСИН России по Оренбургской области                                                 г. Оренбург, пер. Крымский, д. 119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1"/>
      <c r="O35" s="11"/>
    </row>
    <row r="36" spans="1:15" s="12" customFormat="1" ht="28.15" customHeight="1">
      <c r="A36" s="66">
        <v>5</v>
      </c>
      <c r="B36" s="64" t="str">
        <f>B10</f>
        <v xml:space="preserve">Проволока </v>
      </c>
      <c r="C36" s="38">
        <v>34</v>
      </c>
      <c r="D36" s="37" t="s">
        <v>47</v>
      </c>
      <c r="E36" s="36"/>
      <c r="F36" s="23">
        <v>29.03</v>
      </c>
      <c r="G36" s="23">
        <v>40.6</v>
      </c>
      <c r="H36" s="23">
        <v>43</v>
      </c>
      <c r="I36" s="23"/>
      <c r="J36" s="24">
        <f>ROUND(SUM(F36+G36+H36+I36)/3,2)</f>
        <v>37.54</v>
      </c>
      <c r="K36" s="25"/>
      <c r="L36" s="26">
        <f>SQRT(VARA(F36:H36))</f>
        <v>7.4697813444125378</v>
      </c>
      <c r="M36" s="26">
        <f>L36/J36*100</f>
        <v>19.898192180107987</v>
      </c>
      <c r="N36" s="27">
        <f>C36*J36</f>
        <v>1276.3599999999999</v>
      </c>
      <c r="O36" s="11"/>
    </row>
    <row r="37" spans="1:15" s="12" customFormat="1" ht="28.15" customHeight="1">
      <c r="A37" s="66">
        <v>6</v>
      </c>
      <c r="B37" s="64" t="str">
        <f>B11</f>
        <v xml:space="preserve">Проволока </v>
      </c>
      <c r="C37" s="38">
        <v>80</v>
      </c>
      <c r="D37" s="37" t="s">
        <v>47</v>
      </c>
      <c r="E37" s="36"/>
      <c r="F37" s="23">
        <v>22.36</v>
      </c>
      <c r="G37" s="23">
        <v>23.5</v>
      </c>
      <c r="H37" s="23">
        <v>27</v>
      </c>
      <c r="I37" s="23"/>
      <c r="J37" s="24">
        <f>ROUND(SUM(F37+G37+H37+I37)/3,2)</f>
        <v>24.29</v>
      </c>
      <c r="K37" s="25"/>
      <c r="L37" s="26">
        <f>SQRT(VARA(F37:H37))</f>
        <v>2.4179605731552449</v>
      </c>
      <c r="M37" s="26">
        <f>L37/J37*100</f>
        <v>9.9545515568350957</v>
      </c>
      <c r="N37" s="27">
        <f>C37*J37</f>
        <v>1943.1999999999998</v>
      </c>
      <c r="O37" s="11"/>
    </row>
    <row r="38" spans="1:15" s="12" customFormat="1" ht="28.15" customHeight="1">
      <c r="A38" s="109" t="str">
        <f>K10</f>
        <v>ФКУ ИК-2 УФСИН России по Оренбургской области                                                             г. Оренбург,                                    ул. Донгузская, 1,               проезд 1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1"/>
      <c r="O38" s="11"/>
    </row>
    <row r="39" spans="1:15" s="12" customFormat="1" ht="28.15" customHeight="1">
      <c r="A39" s="67">
        <v>7</v>
      </c>
      <c r="B39" s="7" t="str">
        <f>B12</f>
        <v xml:space="preserve">Проволока </v>
      </c>
      <c r="C39" s="7">
        <v>18</v>
      </c>
      <c r="D39" s="7" t="s">
        <v>47</v>
      </c>
      <c r="E39" s="68"/>
      <c r="F39" s="69">
        <v>20.440000000000001</v>
      </c>
      <c r="G39" s="58">
        <v>22</v>
      </c>
      <c r="H39" s="58">
        <v>25</v>
      </c>
      <c r="I39" s="7"/>
      <c r="J39" s="7">
        <f>ROUND(SUM(F39+G39+H39+I39)/3,2)</f>
        <v>22.48</v>
      </c>
      <c r="K39" s="7"/>
      <c r="L39" s="71">
        <f>SQRT(VARA(F39:H39))</f>
        <v>2.3175849498993655</v>
      </c>
      <c r="M39" s="71">
        <f>L39/J39*100</f>
        <v>10.309541592079027</v>
      </c>
      <c r="N39" s="69">
        <f>C39*J39</f>
        <v>404.64</v>
      </c>
      <c r="O39" s="11"/>
    </row>
    <row r="40" spans="1:15" s="12" customFormat="1" ht="28.15" customHeight="1">
      <c r="A40" s="67">
        <v>8</v>
      </c>
      <c r="B40" s="7" t="str">
        <f>B13</f>
        <v xml:space="preserve">Проволока </v>
      </c>
      <c r="C40" s="7">
        <v>200</v>
      </c>
      <c r="D40" s="7" t="s">
        <v>47</v>
      </c>
      <c r="E40" s="68"/>
      <c r="F40" s="69">
        <v>22.36</v>
      </c>
      <c r="G40" s="58">
        <v>23.5</v>
      </c>
      <c r="H40" s="58">
        <v>27</v>
      </c>
      <c r="I40" s="7"/>
      <c r="J40" s="7">
        <f t="shared" ref="J40:J41" si="4">ROUND(SUM(F40+G40+H40+I40)/3,2)</f>
        <v>24.29</v>
      </c>
      <c r="K40" s="7"/>
      <c r="L40" s="71">
        <f t="shared" ref="L40:L41" si="5">SQRT(VARA(F40:H40))</f>
        <v>2.4179605731552449</v>
      </c>
      <c r="M40" s="71">
        <f t="shared" ref="M40:M41" si="6">L40/J40*100</f>
        <v>9.9545515568350957</v>
      </c>
      <c r="N40" s="69">
        <f t="shared" ref="N40:N41" si="7">C40*J40</f>
        <v>4858</v>
      </c>
      <c r="O40" s="11"/>
    </row>
    <row r="41" spans="1:15" s="12" customFormat="1" ht="28.15" customHeight="1">
      <c r="A41" s="67">
        <v>9</v>
      </c>
      <c r="B41" s="7" t="str">
        <f>B14</f>
        <v xml:space="preserve">Проволока </v>
      </c>
      <c r="C41" s="7">
        <v>816</v>
      </c>
      <c r="D41" s="7" t="s">
        <v>47</v>
      </c>
      <c r="E41" s="68"/>
      <c r="F41" s="69">
        <v>29.03</v>
      </c>
      <c r="G41" s="58">
        <v>40.6</v>
      </c>
      <c r="H41" s="58">
        <v>43</v>
      </c>
      <c r="I41" s="7"/>
      <c r="J41" s="7">
        <f t="shared" si="4"/>
        <v>37.54</v>
      </c>
      <c r="K41" s="7"/>
      <c r="L41" s="71">
        <f t="shared" si="5"/>
        <v>7.4697813444125378</v>
      </c>
      <c r="M41" s="71">
        <f t="shared" si="6"/>
        <v>19.898192180107987</v>
      </c>
      <c r="N41" s="69">
        <f t="shared" si="7"/>
        <v>30632.639999999999</v>
      </c>
      <c r="O41" s="11"/>
    </row>
    <row r="42" spans="1:15" s="12" customFormat="1" ht="28.15" customHeight="1">
      <c r="A42" s="109" t="str">
        <f>K12</f>
        <v>ФКУ ИК-4 УФСИН России по Оренбургской области                                                             г. Оренбург,                                    ул. Техническая, д. 4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1"/>
      <c r="O42" s="11"/>
    </row>
    <row r="43" spans="1:15" s="12" customFormat="1" ht="28.15" customHeight="1">
      <c r="A43" s="66">
        <v>10</v>
      </c>
      <c r="B43" s="64" t="str">
        <f>B15</f>
        <v xml:space="preserve">Полоса металлическая </v>
      </c>
      <c r="C43" s="38">
        <v>120</v>
      </c>
      <c r="D43" s="37" t="s">
        <v>47</v>
      </c>
      <c r="E43" s="36"/>
      <c r="F43" s="23">
        <v>128.6</v>
      </c>
      <c r="G43" s="23">
        <v>150</v>
      </c>
      <c r="H43" s="23">
        <v>168</v>
      </c>
      <c r="I43" s="23"/>
      <c r="J43" s="24">
        <f>ROUND(SUM(F43+G43+H43+I43)/3,2)</f>
        <v>148.87</v>
      </c>
      <c r="K43" s="25"/>
      <c r="L43" s="26">
        <f>SQRT(VARA(F43:H43))</f>
        <v>19.724434930646868</v>
      </c>
      <c r="M43" s="26">
        <f>L43/J43*100</f>
        <v>13.249435702725107</v>
      </c>
      <c r="N43" s="27">
        <f>C43*J43</f>
        <v>17864.400000000001</v>
      </c>
      <c r="O43" s="11"/>
    </row>
    <row r="44" spans="1:15" s="12" customFormat="1" ht="28.15" customHeight="1">
      <c r="A44" s="66">
        <v>11</v>
      </c>
      <c r="B44" s="64" t="str">
        <f>B16</f>
        <v>Металлический пруток (18 мм)</v>
      </c>
      <c r="C44" s="38">
        <v>100</v>
      </c>
      <c r="D44" s="37" t="s">
        <v>47</v>
      </c>
      <c r="E44" s="36"/>
      <c r="F44" s="23">
        <v>248.4</v>
      </c>
      <c r="G44" s="23">
        <v>250</v>
      </c>
      <c r="H44" s="23">
        <v>257</v>
      </c>
      <c r="I44" s="23"/>
      <c r="J44" s="24">
        <f t="shared" ref="J44:J45" si="8">ROUND(SUM(F44+G44+H44+I44)/3,2)</f>
        <v>251.8</v>
      </c>
      <c r="K44" s="25"/>
      <c r="L44" s="26">
        <f t="shared" ref="L44:L45" si="9">SQRT(VARA(F44:H44))</f>
        <v>4.5738386504131086</v>
      </c>
      <c r="M44" s="26">
        <f t="shared" ref="M44:M45" si="10">L44/J44*100</f>
        <v>1.8164569699813775</v>
      </c>
      <c r="N44" s="27">
        <f t="shared" ref="N44:N45" si="11">C44*J44</f>
        <v>25180</v>
      </c>
      <c r="O44" s="11"/>
    </row>
    <row r="45" spans="1:15" s="12" customFormat="1" ht="28.15" customHeight="1">
      <c r="A45" s="66">
        <v>12</v>
      </c>
      <c r="B45" s="64" t="str">
        <f>B17</f>
        <v>Металлический пруток (8 мм)</v>
      </c>
      <c r="C45" s="38">
        <v>160</v>
      </c>
      <c r="D45" s="37" t="s">
        <v>47</v>
      </c>
      <c r="E45" s="36"/>
      <c r="F45" s="23">
        <v>45.95</v>
      </c>
      <c r="G45" s="23">
        <v>47</v>
      </c>
      <c r="H45" s="23">
        <v>54</v>
      </c>
      <c r="I45" s="23"/>
      <c r="J45" s="24">
        <f t="shared" si="8"/>
        <v>48.98</v>
      </c>
      <c r="K45" s="25"/>
      <c r="L45" s="26">
        <f t="shared" si="9"/>
        <v>4.3761665111526087</v>
      </c>
      <c r="M45" s="26">
        <f t="shared" si="10"/>
        <v>8.9345988386129207</v>
      </c>
      <c r="N45" s="27">
        <f t="shared" si="11"/>
        <v>7836.7999999999993</v>
      </c>
      <c r="O45" s="11"/>
    </row>
    <row r="46" spans="1:15" s="12" customFormat="1" ht="28.15" customHeight="1">
      <c r="A46" s="109" t="str">
        <f>K15</f>
        <v>ФКУ ИК-5 УФСИН России по Оренбургской области                                                               г. Оренбург,                                    ул. Донгузская, 1,               проезд 1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1"/>
      <c r="O46" s="11"/>
    </row>
    <row r="47" spans="1:15" s="12" customFormat="1" ht="28.15" customHeight="1">
      <c r="A47" s="66">
        <v>13</v>
      </c>
      <c r="B47" s="64" t="str">
        <f>B18</f>
        <v xml:space="preserve">Арматура рифленая (14 мм) </v>
      </c>
      <c r="C47" s="38">
        <v>96</v>
      </c>
      <c r="D47" s="37" t="s">
        <v>50</v>
      </c>
      <c r="E47" s="36"/>
      <c r="F47" s="23">
        <v>119</v>
      </c>
      <c r="G47" s="23">
        <v>120</v>
      </c>
      <c r="H47" s="23">
        <v>135</v>
      </c>
      <c r="I47" s="23"/>
      <c r="J47" s="24">
        <f>ROUND(SUM(F47+G47+H47+I47)/3,2)</f>
        <v>124.67</v>
      </c>
      <c r="K47" s="25"/>
      <c r="L47" s="26">
        <f>SQRT(VARA(F47:H47))</f>
        <v>8.9628864398324346</v>
      </c>
      <c r="M47" s="26">
        <f>L47/J47*100</f>
        <v>7.1892888744946131</v>
      </c>
      <c r="N47" s="27">
        <f>C47*J47</f>
        <v>11968.32</v>
      </c>
      <c r="O47" s="11"/>
    </row>
    <row r="48" spans="1:15" s="12" customFormat="1" ht="28.15" customHeight="1">
      <c r="A48" s="66">
        <v>14</v>
      </c>
      <c r="B48" s="64" t="str">
        <f>B19</f>
        <v xml:space="preserve">Проволока </v>
      </c>
      <c r="C48" s="38">
        <v>235</v>
      </c>
      <c r="D48" s="37" t="s">
        <v>47</v>
      </c>
      <c r="E48" s="36"/>
      <c r="F48" s="23">
        <v>22.36</v>
      </c>
      <c r="G48" s="23">
        <v>23.5</v>
      </c>
      <c r="H48" s="23">
        <v>27</v>
      </c>
      <c r="I48" s="23"/>
      <c r="J48" s="24">
        <f>ROUND(SUM(F48+G48+H48+I48)/3,2)</f>
        <v>24.29</v>
      </c>
      <c r="K48" s="25"/>
      <c r="L48" s="26">
        <f t="shared" ref="L48:L49" si="12">SQRT(VARA(F48:H48))</f>
        <v>2.4179605731552449</v>
      </c>
      <c r="M48" s="26">
        <f t="shared" ref="M48:M49" si="13">L48/J48*100</f>
        <v>9.9545515568350957</v>
      </c>
      <c r="N48" s="27">
        <f t="shared" ref="N48:N49" si="14">C48*J48</f>
        <v>5708.15</v>
      </c>
      <c r="O48" s="11"/>
    </row>
    <row r="49" spans="1:17" s="12" customFormat="1" ht="28.15" customHeight="1">
      <c r="A49" s="66">
        <v>15</v>
      </c>
      <c r="B49" s="64" t="str">
        <f>B20</f>
        <v xml:space="preserve">Проволока </v>
      </c>
      <c r="C49" s="38">
        <v>95</v>
      </c>
      <c r="D49" s="37" t="s">
        <v>47</v>
      </c>
      <c r="E49" s="36"/>
      <c r="F49" s="23">
        <v>29.03</v>
      </c>
      <c r="G49" s="23">
        <v>40.6</v>
      </c>
      <c r="H49" s="23">
        <v>43</v>
      </c>
      <c r="I49" s="23"/>
      <c r="J49" s="24">
        <f>ROUND(SUM(F49+G49+H49+I49)/3,2)</f>
        <v>37.54</v>
      </c>
      <c r="K49" s="25"/>
      <c r="L49" s="26">
        <f t="shared" si="12"/>
        <v>7.4697813444125378</v>
      </c>
      <c r="M49" s="26">
        <f t="shared" si="13"/>
        <v>19.898192180107987</v>
      </c>
      <c r="N49" s="27">
        <f t="shared" si="14"/>
        <v>3566.2999999999997</v>
      </c>
      <c r="O49" s="11"/>
    </row>
    <row r="50" spans="1:17" s="12" customFormat="1" ht="28.15" customHeight="1">
      <c r="A50" s="109" t="str">
        <f>K18</f>
        <v>ФКУ ИК-8 УФСИН России по Оренбургской области                                 г. Оренбург,                                 ул. Донгузская, д. 142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1"/>
      <c r="O50" s="11"/>
    </row>
    <row r="51" spans="1:17" s="12" customFormat="1" ht="28.15" customHeight="1">
      <c r="A51" s="66">
        <v>16</v>
      </c>
      <c r="B51" s="64" t="str">
        <f>B21</f>
        <v xml:space="preserve">Проволока </v>
      </c>
      <c r="C51" s="38">
        <v>4</v>
      </c>
      <c r="D51" s="37" t="s">
        <v>47</v>
      </c>
      <c r="E51" s="36"/>
      <c r="F51" s="23">
        <v>20.440000000000001</v>
      </c>
      <c r="G51" s="23">
        <v>22</v>
      </c>
      <c r="H51" s="23">
        <v>25</v>
      </c>
      <c r="I51" s="23"/>
      <c r="J51" s="24">
        <f>ROUND(SUM(F51+G51+H51+I51)/3,2)</f>
        <v>22.48</v>
      </c>
      <c r="K51" s="25"/>
      <c r="L51" s="26">
        <f>SQRT(VARA(F51:H51))</f>
        <v>2.3175849498993655</v>
      </c>
      <c r="M51" s="26">
        <f>L51/J51*100</f>
        <v>10.309541592079027</v>
      </c>
      <c r="N51" s="27">
        <f>C51*J51</f>
        <v>89.92</v>
      </c>
      <c r="O51" s="11"/>
    </row>
    <row r="52" spans="1:17" s="12" customFormat="1" ht="28.15" customHeight="1">
      <c r="A52" s="67">
        <v>17</v>
      </c>
      <c r="B52" s="64" t="str">
        <f>B22</f>
        <v xml:space="preserve">Проволока </v>
      </c>
      <c r="C52" s="38">
        <v>236</v>
      </c>
      <c r="D52" s="37" t="s">
        <v>47</v>
      </c>
      <c r="E52" s="36"/>
      <c r="F52" s="23">
        <v>22.36</v>
      </c>
      <c r="G52" s="23">
        <v>23.5</v>
      </c>
      <c r="H52" s="23">
        <v>27</v>
      </c>
      <c r="I52" s="23"/>
      <c r="J52" s="24">
        <f>ROUND(SUM(F52+G52+H52+I52)/3,2)</f>
        <v>24.29</v>
      </c>
      <c r="K52" s="25"/>
      <c r="L52" s="26">
        <f t="shared" ref="L52:L53" si="15">SQRT(VARA(F52:H52))</f>
        <v>2.4179605731552449</v>
      </c>
      <c r="M52" s="26">
        <f>L52/J52*100</f>
        <v>9.9545515568350957</v>
      </c>
      <c r="N52" s="27">
        <f t="shared" ref="N52:N53" si="16">C52*J52</f>
        <v>5732.44</v>
      </c>
      <c r="O52" s="11"/>
    </row>
    <row r="53" spans="1:17" s="12" customFormat="1" ht="28.15" customHeight="1">
      <c r="A53" s="66">
        <v>18</v>
      </c>
      <c r="B53" s="64" t="str">
        <f>B23</f>
        <v xml:space="preserve">Проволока </v>
      </c>
      <c r="C53" s="38">
        <v>96</v>
      </c>
      <c r="D53" s="37" t="s">
        <v>47</v>
      </c>
      <c r="E53" s="36"/>
      <c r="F53" s="23">
        <v>29.03</v>
      </c>
      <c r="G53" s="23">
        <v>40.6</v>
      </c>
      <c r="H53" s="23">
        <v>43</v>
      </c>
      <c r="I53" s="23"/>
      <c r="J53" s="24">
        <f>ROUND(SUM(F53+G53+H53+I53)/3,2)</f>
        <v>37.54</v>
      </c>
      <c r="K53" s="25"/>
      <c r="L53" s="26">
        <f t="shared" si="15"/>
        <v>7.4697813444125378</v>
      </c>
      <c r="M53" s="26">
        <f>L53/J53*100</f>
        <v>19.898192180107987</v>
      </c>
      <c r="N53" s="27">
        <f t="shared" si="16"/>
        <v>3603.84</v>
      </c>
      <c r="O53" s="11"/>
    </row>
    <row r="54" spans="1:17" s="12" customFormat="1" ht="28.15" customHeight="1">
      <c r="A54" s="109" t="str">
        <f>K21</f>
        <v>ФКУ СИЗО-2 УФСИН России по Оренбургской области                                                 г. Орск                                ул. Маршала Конева,              д. 2В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1"/>
      <c r="O54" s="11"/>
    </row>
    <row r="55" spans="1:17" s="12" customFormat="1" ht="19.5" customHeight="1">
      <c r="A55" s="109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1"/>
      <c r="O55" s="11">
        <f>C55*F55</f>
        <v>0</v>
      </c>
      <c r="P55" s="12">
        <f>C55*G55</f>
        <v>0</v>
      </c>
      <c r="Q55" s="12">
        <f>C55*H55</f>
        <v>0</v>
      </c>
    </row>
    <row r="56" spans="1:17" s="12" customFormat="1" ht="16.5" customHeight="1">
      <c r="A56" s="127" t="s">
        <v>38</v>
      </c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9"/>
      <c r="N56" s="63">
        <f>N31+N32+N33+N34+N36+N37+N39+N40+N41+N43+N44+N45+N47+N48+N49+N51+N52+N53</f>
        <v>149221.71</v>
      </c>
      <c r="O56" s="11"/>
    </row>
    <row r="57" spans="1:17" s="12" customFormat="1" ht="33.6" customHeight="1">
      <c r="A57" s="13"/>
      <c r="B57" s="131" t="s">
        <v>15</v>
      </c>
      <c r="C57" s="131"/>
      <c r="D57" s="131"/>
      <c r="E57" s="31"/>
      <c r="F57" s="132" t="s">
        <v>40</v>
      </c>
      <c r="G57" s="132"/>
      <c r="H57" s="132"/>
      <c r="I57" s="132"/>
      <c r="J57" s="132"/>
      <c r="K57" s="31"/>
      <c r="L57" s="31"/>
      <c r="M57" s="31"/>
      <c r="N57" s="31"/>
      <c r="O57" s="11"/>
    </row>
    <row r="58" spans="1:17" s="12" customFormat="1" ht="49.15" customHeight="1">
      <c r="A58" s="14"/>
      <c r="B58" s="133" t="s">
        <v>39</v>
      </c>
      <c r="C58" s="133"/>
      <c r="D58" s="61"/>
      <c r="E58" s="61"/>
      <c r="F58" s="61"/>
      <c r="G58" s="62"/>
      <c r="H58" s="62"/>
      <c r="I58" s="39"/>
      <c r="J58" s="130" t="s">
        <v>41</v>
      </c>
      <c r="K58" s="130"/>
      <c r="L58" s="130"/>
      <c r="M58" s="130"/>
      <c r="N58" s="130"/>
      <c r="O58" s="11"/>
    </row>
    <row r="59" spans="1:17">
      <c r="C59" s="33"/>
      <c r="D59" s="34"/>
      <c r="E59" s="34"/>
      <c r="F59" s="33"/>
      <c r="G59" s="33"/>
    </row>
    <row r="60" spans="1:17">
      <c r="C60" s="33"/>
      <c r="D60" s="34"/>
      <c r="E60" s="34"/>
      <c r="F60" s="33"/>
      <c r="G60" s="33"/>
      <c r="O60" s="16"/>
    </row>
    <row r="61" spans="1:17" ht="15.6" customHeight="1">
      <c r="C61" s="33"/>
      <c r="D61" s="34"/>
      <c r="E61" s="34"/>
      <c r="F61" s="33"/>
      <c r="G61" s="33"/>
    </row>
    <row r="62" spans="1:17" ht="7.5" customHeight="1">
      <c r="C62" s="33"/>
      <c r="D62" s="34"/>
      <c r="E62" s="34"/>
      <c r="F62" s="33"/>
      <c r="G62" s="33"/>
    </row>
    <row r="63" spans="1:17" s="17" customFormat="1" ht="47.25" customHeight="1">
      <c r="A63" s="8"/>
      <c r="B63" s="4"/>
      <c r="C63" s="33"/>
      <c r="D63" s="34"/>
      <c r="E63" s="34"/>
      <c r="F63" s="33"/>
      <c r="G63" s="33"/>
      <c r="H63" s="4"/>
      <c r="I63" s="4"/>
      <c r="J63" s="4"/>
      <c r="K63" s="4"/>
      <c r="L63" s="4"/>
      <c r="M63" s="4"/>
      <c r="N63" s="4"/>
    </row>
    <row r="64" spans="1:17" s="17" customFormat="1" ht="78" customHeight="1">
      <c r="A64" s="8"/>
      <c r="B64" s="4"/>
      <c r="C64" s="33"/>
      <c r="D64" s="34"/>
      <c r="E64" s="34"/>
      <c r="F64" s="33"/>
      <c r="G64" s="33"/>
      <c r="H64" s="4"/>
      <c r="I64" s="4"/>
      <c r="J64" s="4"/>
      <c r="K64" s="4"/>
      <c r="L64" s="4"/>
      <c r="M64" s="4"/>
      <c r="N64" s="4"/>
    </row>
    <row r="65" spans="2:4" ht="15.75" thickBot="1">
      <c r="D65" s="32"/>
    </row>
    <row r="66" spans="2:4" ht="54.75" thickBot="1">
      <c r="B66" s="18" t="s">
        <v>24</v>
      </c>
      <c r="C66" s="19" t="s">
        <v>23</v>
      </c>
      <c r="D66" s="20">
        <v>29</v>
      </c>
    </row>
    <row r="67" spans="2:4" ht="54.75" thickBot="1">
      <c r="B67" s="21" t="s">
        <v>25</v>
      </c>
      <c r="C67" s="22" t="s">
        <v>23</v>
      </c>
      <c r="D67" s="20">
        <v>14</v>
      </c>
    </row>
    <row r="68" spans="2:4" ht="54.75" thickBot="1">
      <c r="B68" s="21" t="s">
        <v>26</v>
      </c>
      <c r="C68" s="22" t="s">
        <v>23</v>
      </c>
      <c r="D68" s="20">
        <v>1</v>
      </c>
    </row>
    <row r="69" spans="2:4" ht="36.75" thickBot="1">
      <c r="B69" s="21" t="s">
        <v>27</v>
      </c>
      <c r="C69" s="22" t="s">
        <v>23</v>
      </c>
      <c r="D69" s="20">
        <v>1</v>
      </c>
    </row>
    <row r="70" spans="2:4" ht="36.75" thickBot="1">
      <c r="B70" s="21" t="s">
        <v>28</v>
      </c>
      <c r="C70" s="22" t="s">
        <v>23</v>
      </c>
      <c r="D70" s="20">
        <v>1</v>
      </c>
    </row>
  </sheetData>
  <mergeCells count="85">
    <mergeCell ref="H20:J20"/>
    <mergeCell ref="K6:L9"/>
    <mergeCell ref="K12:L14"/>
    <mergeCell ref="K15:L17"/>
    <mergeCell ref="K18:L20"/>
    <mergeCell ref="F20:G20"/>
    <mergeCell ref="F22:G22"/>
    <mergeCell ref="F21:G21"/>
    <mergeCell ref="F8:G8"/>
    <mergeCell ref="H7:J7"/>
    <mergeCell ref="H9:J9"/>
    <mergeCell ref="H14:J14"/>
    <mergeCell ref="H12:J12"/>
    <mergeCell ref="H15:J15"/>
    <mergeCell ref="H8:J8"/>
    <mergeCell ref="H22:J22"/>
    <mergeCell ref="H21:J21"/>
    <mergeCell ref="H16:J16"/>
    <mergeCell ref="H17:J17"/>
    <mergeCell ref="H18:J18"/>
    <mergeCell ref="H19:J19"/>
    <mergeCell ref="F7:G7"/>
    <mergeCell ref="F9:G9"/>
    <mergeCell ref="F12:G12"/>
    <mergeCell ref="F14:G14"/>
    <mergeCell ref="F15:G15"/>
    <mergeCell ref="A1:N1"/>
    <mergeCell ref="A2:N2"/>
    <mergeCell ref="A3:N3"/>
    <mergeCell ref="B5:E5"/>
    <mergeCell ref="H5:J5"/>
    <mergeCell ref="F5:G5"/>
    <mergeCell ref="K5:L5"/>
    <mergeCell ref="B6:E6"/>
    <mergeCell ref="F6:G6"/>
    <mergeCell ref="H6:J6"/>
    <mergeCell ref="A24:L24"/>
    <mergeCell ref="B7:D7"/>
    <mergeCell ref="B9:D9"/>
    <mergeCell ref="B12:D12"/>
    <mergeCell ref="B14:D14"/>
    <mergeCell ref="B15:D15"/>
    <mergeCell ref="B16:D16"/>
    <mergeCell ref="B17:D17"/>
    <mergeCell ref="B18:D18"/>
    <mergeCell ref="B19:D19"/>
    <mergeCell ref="B20:D20"/>
    <mergeCell ref="B22:D22"/>
    <mergeCell ref="B21:D21"/>
    <mergeCell ref="A56:M56"/>
    <mergeCell ref="B28:N28"/>
    <mergeCell ref="J58:N58"/>
    <mergeCell ref="B57:D57"/>
    <mergeCell ref="F57:J57"/>
    <mergeCell ref="B58:C58"/>
    <mergeCell ref="A55:N55"/>
    <mergeCell ref="A35:N35"/>
    <mergeCell ref="A38:N38"/>
    <mergeCell ref="A46:N46"/>
    <mergeCell ref="A50:N50"/>
    <mergeCell ref="A54:N54"/>
    <mergeCell ref="B8:D8"/>
    <mergeCell ref="K10:L11"/>
    <mergeCell ref="F10:G10"/>
    <mergeCell ref="B10:D10"/>
    <mergeCell ref="H10:J10"/>
    <mergeCell ref="F11:G11"/>
    <mergeCell ref="B11:D11"/>
    <mergeCell ref="H11:J11"/>
    <mergeCell ref="A42:N42"/>
    <mergeCell ref="B13:D13"/>
    <mergeCell ref="F13:G13"/>
    <mergeCell ref="H13:J13"/>
    <mergeCell ref="K21:L23"/>
    <mergeCell ref="F23:G23"/>
    <mergeCell ref="H23:J23"/>
    <mergeCell ref="B23:D23"/>
    <mergeCell ref="A27:N27"/>
    <mergeCell ref="B29:N29"/>
    <mergeCell ref="A26:N26"/>
    <mergeCell ref="A25:N25"/>
    <mergeCell ref="F16:G16"/>
    <mergeCell ref="F17:G17"/>
    <mergeCell ref="F18:G18"/>
    <mergeCell ref="F19:G19"/>
  </mergeCells>
  <phoneticPr fontId="0" type="noConversion"/>
  <pageMargins left="0.19685039370078741" right="0.19685039370078741" top="0.19685039370078741" bottom="0.19685039370078741" header="0" footer="0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ИК- ед.пост</vt:lpstr>
      <vt:lpstr>нмцк</vt:lpstr>
      <vt:lpstr>'ИК- ед.пост'!Область_печати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2018-02-21T04:52:20Z</cp:lastPrinted>
  <dcterms:created xsi:type="dcterms:W3CDTF">2006-09-28T05:33:49Z</dcterms:created>
  <dcterms:modified xsi:type="dcterms:W3CDTF">2026-07-01T10:10:58Z</dcterms:modified>
</cp:coreProperties>
</file>