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рслужба\Desktop\ЮРИСТ\2026 год\ЗАКУПКИ\ЕАТ БЕРЕЗКА\ГК обучение контролер и БДД\"/>
    </mc:Choice>
  </mc:AlternateContent>
  <bookViews>
    <workbookView xWindow="0" yWindow="0" windowWidth="19200" windowHeight="10905"/>
  </bookViews>
  <sheets>
    <sheet name="Расчет цены" sheetId="2" r:id="rId1"/>
  </sheets>
  <calcPr calcId="162913"/>
</workbook>
</file>

<file path=xl/calcChain.xml><?xml version="1.0" encoding="utf-8"?>
<calcChain xmlns="http://schemas.openxmlformats.org/spreadsheetml/2006/main">
  <c r="G10" i="2" l="1"/>
  <c r="F10" i="2"/>
  <c r="E10" i="2"/>
  <c r="I9" i="2" l="1"/>
  <c r="J9" i="2"/>
  <c r="K9" i="2" s="1"/>
  <c r="L9" i="2"/>
  <c r="M9" i="2" s="1"/>
  <c r="N9" i="2" s="1"/>
  <c r="O9" i="2" s="1"/>
  <c r="L8" i="2" l="1"/>
  <c r="I8" i="2"/>
  <c r="J8" i="2"/>
  <c r="K8" i="2" l="1"/>
  <c r="M8" i="2"/>
  <c r="N8" i="2" s="1"/>
  <c r="O8" i="2" s="1"/>
  <c r="O10" i="2" l="1"/>
  <c r="I11" i="2" s="1"/>
</calcChain>
</file>

<file path=xl/sharedStrings.xml><?xml version="1.0" encoding="utf-8"?>
<sst xmlns="http://schemas.openxmlformats.org/spreadsheetml/2006/main" count="32" uniqueCount="30">
  <si>
    <t>№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</si>
  <si>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</si>
  <si>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</si>
  <si>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</si>
  <si>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</si>
  <si>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</si>
  <si>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>рублей</t>
  </si>
  <si>
    <t>Наименование объекта закупки</t>
  </si>
  <si>
    <t>Коммерческие предложения (руб./ед.изм.)</t>
  </si>
  <si>
    <t>Ед. изм.</t>
  </si>
  <si>
    <t>В результате проведенного расчета НМЦК составила:</t>
  </si>
  <si>
    <t>Оценка однородности совокупности значений выявленных цен, используемых в расчете НМЦК</t>
  </si>
  <si>
    <t>НМЦК определяемая методом сопоставимых рыночных цен (анализа рынка)*</t>
  </si>
  <si>
    <t>НМЦК контракта с учетом округления цены за единицу (руб.)</t>
  </si>
  <si>
    <t>Дата подготовки обоснования НМЦК</t>
  </si>
  <si>
    <t xml:space="preserve">Нормирование </t>
  </si>
  <si>
    <t>-</t>
  </si>
  <si>
    <t xml:space="preserve">* При определении НМЦК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
</t>
  </si>
  <si>
    <t xml:space="preserve">оказание услуг по обучению должностных лиц по программе профессиональной переподготовки «Контролер технического состояния автотранспортных средств </t>
  </si>
  <si>
    <t>чел</t>
  </si>
  <si>
    <t>Исполнитель №1</t>
  </si>
  <si>
    <t>Исполнитель №2</t>
  </si>
  <si>
    <t>Исполнитель №3</t>
  </si>
  <si>
    <t>Оказание услуг по обучению</t>
  </si>
  <si>
    <t xml:space="preserve">Обоснование начальной (максимальной) цены контракта (далее - НМЦК); ЦК, заключаемой с единственным поставщиком (подрядчиком, исполнителем)
</t>
  </si>
  <si>
    <t>Минимальное предложение по цене контракта составляет - 2000,00 руб. (стартовая цена закупочной сессии)</t>
  </si>
  <si>
    <r>
      <rPr>
        <sz val="12"/>
        <color indexed="8"/>
        <rFont val="XO Thames"/>
        <family val="1"/>
        <charset val="204"/>
      </rPr>
      <t>Метод сопоставимых рыночных цен (анализ рынка). В соответствии с ч.9 ст.22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 рынка) является приоритетным для определения и обоснования начальной (максимальной) цены контракта</t>
    </r>
    <r>
      <rPr>
        <b/>
        <sz val="12"/>
        <color indexed="8"/>
        <rFont val="XO Thames"/>
        <family val="1"/>
        <charset val="204"/>
      </rPr>
      <t xml:space="preserve">
</t>
    </r>
  </si>
  <si>
    <r>
      <t xml:space="preserve">Коэффициент вариации цен V (%)           </t>
    </r>
    <r>
      <rPr>
        <i/>
        <sz val="10"/>
        <color indexed="8"/>
        <rFont val="XO Thames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</si>
  <si>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XO Thames"/>
        <family val="1"/>
        <charset val="204"/>
      </rPr>
      <t>Расчет НМЦК по формуле</t>
    </r>
    <r>
      <rPr>
        <sz val="10"/>
        <color indexed="8"/>
        <rFont val="XO Thames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</si>
  <si>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r>
      <t xml:space="preserve">оказание услуг по обучению должностных лиц по программе профессиональной переподготовки </t>
    </r>
    <r>
      <rPr>
        <b/>
        <sz val="11"/>
        <color theme="1"/>
        <rFont val="XO Thames"/>
        <family val="1"/>
        <charset val="204"/>
      </rPr>
      <t>«</t>
    </r>
    <r>
      <rPr>
        <sz val="11"/>
        <color theme="1"/>
        <rFont val="XO Thames"/>
        <family val="1"/>
        <charset val="204"/>
      </rPr>
      <t>Специалист, ответственный за обеспечение безопасности дорожного движения»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</si>
</sst>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XO Thames"/>
      <family val="1"/>
      <charset val="204"/>
    </font>
    <font>
      <b/>
      <sz val="12"/>
      <color rgb="FF0000CC"/>
      <name val="XO Thames"/>
      <family val="1"/>
      <charset val="204"/>
    </font>
    <font>
      <sz val="12"/>
      <color indexed="8"/>
      <name val="XO Thames"/>
      <family val="1"/>
      <charset val="204"/>
    </font>
    <font>
      <b/>
      <sz val="10"/>
      <color indexed="8"/>
      <name val="XO Thames"/>
      <family val="1"/>
      <charset val="204"/>
    </font>
    <font>
      <i/>
      <sz val="10"/>
      <color indexed="8"/>
      <name val="XO Thames"/>
      <family val="1"/>
      <charset val="204"/>
    </font>
    <font>
      <sz val="10"/>
      <color indexed="8"/>
      <name val="XO Thames"/>
      <family val="1"/>
      <charset val="204"/>
    </font>
    <font>
      <b/>
      <sz val="10"/>
      <color theme="1"/>
      <name val="XO Thames"/>
      <family val="1"/>
      <charset val="204"/>
    </font>
    <font>
      <sz val="11"/>
      <color theme="1"/>
      <name val="XO Thames"/>
      <family val="1"/>
      <charset val="204"/>
    </font>
    <font>
      <b/>
      <sz val="12"/>
      <color theme="1"/>
      <name val="XO Thames"/>
      <family val="1"/>
      <charset val="204"/>
    </font>
    <font>
      <sz val="8"/>
      <color rgb="FF0000CC"/>
      <name val="XO Thames"/>
      <family val="1"/>
      <charset val="204"/>
    </font>
    <font>
      <sz val="10"/>
      <color theme="1"/>
      <name val="XO Thames"/>
      <family val="1"/>
      <charset val="204"/>
    </font>
    <font>
      <b/>
      <sz val="11"/>
      <color theme="1"/>
      <name val="XO Thames"/>
      <family val="1"/>
      <charset val="204"/>
    </font>
    <font>
      <sz val="10"/>
      <color rgb="FF000000"/>
      <name val="XO Thames"/>
      <family val="1"/>
      <charset val="204"/>
    </font>
    <font>
      <sz val="11"/>
      <color rgb="FF0000CC"/>
      <name val="XO Thames"/>
      <family val="1"/>
      <charset val="204"/>
    </font>
    <font>
      <sz val="12"/>
      <color theme="1"/>
      <name val="XO Thames"/>
      <family val="1"/>
      <charset val="204"/>
    </font>
    <font>
      <sz val="12"/>
      <color rgb="FF0000CC"/>
      <name val="XO Thames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/>
    <xf numFmtId="164" fontId="2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justify" wrapText="1"/>
    </xf>
    <xf numFmtId="0" fontId="8" fillId="0" borderId="0" xfId="0" applyFont="1" applyFill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" fontId="13" fillId="0" borderId="1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4" fontId="13" fillId="0" borderId="0" xfId="0" applyNumberFormat="1" applyFont="1" applyBorder="1" applyAlignment="1">
      <alignment vertical="center"/>
    </xf>
    <xf numFmtId="0" fontId="12" fillId="0" borderId="0" xfId="0" applyFont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34750" y="21050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6</xdr:row>
      <xdr:rowOff>923925</xdr:rowOff>
    </xdr:from>
    <xdr:to>
      <xdr:col>9</xdr:col>
      <xdr:colOff>1019175</xdr:colOff>
      <xdr:row>6</xdr:row>
      <xdr:rowOff>1362075</xdr:rowOff>
    </xdr:to>
    <xdr:pic>
      <xdr:nvPicPr>
        <xdr:cNvPr id="2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06050" y="20764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65274</xdr:colOff>
      <xdr:row>6</xdr:row>
      <xdr:rowOff>1679341</xdr:rowOff>
    </xdr:from>
    <xdr:to>
      <xdr:col>12</xdr:col>
      <xdr:colOff>41461</xdr:colOff>
      <xdr:row>6</xdr:row>
      <xdr:rowOff>2022241</xdr:rowOff>
    </xdr:to>
    <xdr:pic>
      <xdr:nvPicPr>
        <xdr:cNvPr id="21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54950" y="3528312"/>
          <a:ext cx="1421746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6</xdr:row>
      <xdr:rowOff>1400175</xdr:rowOff>
    </xdr:from>
    <xdr:to>
      <xdr:col>11</xdr:col>
      <xdr:colOff>419100</xdr:colOff>
      <xdr:row>6</xdr:row>
      <xdr:rowOff>1628775</xdr:rowOff>
    </xdr:to>
    <xdr:pic>
      <xdr:nvPicPr>
        <xdr:cNvPr id="217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534900" y="25527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zoomScale="85" zoomScaleNormal="85" workbookViewId="0">
      <selection activeCell="Q12" sqref="Q12"/>
    </sheetView>
  </sheetViews>
  <sheetFormatPr defaultRowHeight="12.75" x14ac:dyDescent="0.2"/>
  <cols>
    <col min="1" max="1" width="3.140625" style="2" customWidth="1"/>
    <col min="2" max="2" width="33" style="2" customWidth="1"/>
    <col min="3" max="3" width="6.85546875" style="2" customWidth="1"/>
    <col min="4" max="4" width="7.85546875" style="2" customWidth="1"/>
    <col min="5" max="5" width="11" style="2" customWidth="1"/>
    <col min="6" max="6" width="11.140625" style="2" customWidth="1"/>
    <col min="7" max="8" width="11" style="2" customWidth="1"/>
    <col min="9" max="9" width="14.85546875" style="2" customWidth="1"/>
    <col min="10" max="10" width="15.42578125" style="2" customWidth="1"/>
    <col min="11" max="11" width="14.28515625" style="2" customWidth="1"/>
    <col min="12" max="12" width="21.7109375" style="2" customWidth="1"/>
    <col min="13" max="13" width="12.140625" style="2" customWidth="1"/>
    <col min="14" max="14" width="10.5703125" style="2" customWidth="1"/>
    <col min="15" max="15" width="13.28515625" style="2" customWidth="1"/>
    <col min="16" max="16" width="6.140625" style="2" customWidth="1"/>
    <col min="17" max="16384" width="9.140625" style="2"/>
  </cols>
  <sheetData>
    <row r="1" spans="1:15" ht="19.5" customHeight="1" x14ac:dyDescent="0.2">
      <c r="A1" s="11" t="s">
        <v>24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9.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19.5" customHeight="1" x14ac:dyDescent="0.2">
      <c r="A3" s="13" t="s">
        <v>23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19.5" customHeight="1" x14ac:dyDescent="0.2">
      <c r="A4" s="14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48.75" customHeight="1" x14ac:dyDescent="0.2">
      <c r="A5" s="15" t="s">
        <v>26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39" customHeight="1" x14ac:dyDescent="0.2">
      <c r="A6" s="16" t="s">
        <v>0</v>
      </c>
      <c r="B6" s="16" t="s">
        <v>7</v>
      </c>
      <c r="C6" s="17" t="s">
        <v>9</v>
      </c>
      <c r="D6" s="17" t="s">
        <v>1</v>
      </c>
      <c r="E6" s="18" t="s">
        <v>8</v>
      </c>
      <c r="F6" s="18"/>
      <c r="G6" s="18"/>
      <c r="H6" s="19"/>
      <c r="I6" s="20" t="s">
        <v>11</v>
      </c>
      <c r="J6" s="20"/>
      <c r="K6" s="20"/>
      <c r="L6" s="21" t="s">
        <v>12</v>
      </c>
      <c r="M6" s="21"/>
      <c r="N6" s="21"/>
      <c r="O6" s="21"/>
    </row>
    <row r="7" spans="1:15" ht="167.25" customHeight="1" x14ac:dyDescent="0.2">
      <c r="A7" s="17"/>
      <c r="B7" s="17"/>
      <c r="C7" s="56"/>
      <c r="D7" s="56"/>
      <c r="E7" s="22" t="s">
        <v>20</v>
      </c>
      <c r="F7" s="22" t="s">
        <v>21</v>
      </c>
      <c r="G7" s="22" t="s">
        <v>22</v>
      </c>
      <c r="H7" s="22" t="s">
        <v>15</v>
      </c>
      <c r="I7" s="23" t="s">
        <v>3</v>
      </c>
      <c r="J7" s="23" t="s">
        <v>2</v>
      </c>
      <c r="K7" s="24" t="s">
        <v>27</v>
      </c>
      <c r="L7" s="25" t="s">
        <v>28</v>
      </c>
      <c r="M7" s="26" t="s">
        <v>4</v>
      </c>
      <c r="N7" s="26" t="s">
        <v>5</v>
      </c>
      <c r="O7" s="26" t="s">
        <v>13</v>
      </c>
    </row>
    <row r="8" spans="1:15" ht="81.75" customHeight="1" x14ac:dyDescent="0.2">
      <c r="A8" s="27">
        <v>1</v>
      </c>
      <c r="B8" s="59" t="s">
        <v>18</v>
      </c>
      <c r="C8" s="27" t="s">
        <v>19</v>
      </c>
      <c r="D8" s="28">
        <v>10</v>
      </c>
      <c r="E8" s="60">
        <v>180</v>
      </c>
      <c r="F8" s="60">
        <v>220</v>
      </c>
      <c r="G8" s="60">
        <v>250</v>
      </c>
      <c r="H8" s="29" t="s">
        <v>16</v>
      </c>
      <c r="I8" s="30">
        <f t="shared" ref="I8" si="0">(E8+F8+G8)/3</f>
        <v>216.66666666666666</v>
      </c>
      <c r="J8" s="31">
        <f t="shared" ref="J8" si="1">STDEVA(E8:G8)</f>
        <v>35.118845842842397</v>
      </c>
      <c r="K8" s="31">
        <f t="shared" ref="K8" si="2">J8/I8*100</f>
        <v>16.208698081311876</v>
      </c>
      <c r="L8" s="32">
        <f t="shared" ref="L8" si="3">((D8/3)*(SUM(E8:G8)))</f>
        <v>2166.666666666667</v>
      </c>
      <c r="M8" s="33">
        <f t="shared" ref="M8" si="4">L8/D8</f>
        <v>216.66666666666669</v>
      </c>
      <c r="N8" s="32">
        <f t="shared" ref="N8" si="5">ROUNDDOWN(M8,2)</f>
        <v>216.66</v>
      </c>
      <c r="O8" s="32">
        <f t="shared" ref="O8" si="6">N8*D8</f>
        <v>2166.6</v>
      </c>
    </row>
    <row r="9" spans="1:15" ht="93.75" customHeight="1" x14ac:dyDescent="0.2">
      <c r="A9" s="27">
        <v>2</v>
      </c>
      <c r="B9" s="61" t="s">
        <v>29</v>
      </c>
      <c r="C9" s="27" t="s">
        <v>19</v>
      </c>
      <c r="D9" s="28">
        <v>1</v>
      </c>
      <c r="E9" s="60">
        <v>200</v>
      </c>
      <c r="F9" s="60">
        <v>220</v>
      </c>
      <c r="G9" s="60">
        <v>250</v>
      </c>
      <c r="H9" s="62" t="s">
        <v>16</v>
      </c>
      <c r="I9" s="30">
        <f t="shared" ref="I9" si="7">(E9+F9+G9)/3</f>
        <v>223.33333333333334</v>
      </c>
      <c r="J9" s="31">
        <f t="shared" ref="J9" si="8">STDEVA(E9:G9)</f>
        <v>25.166114784235834</v>
      </c>
      <c r="K9" s="31">
        <f t="shared" ref="K9" si="9">J9/I9*100</f>
        <v>11.268409604881716</v>
      </c>
      <c r="L9" s="32">
        <f t="shared" ref="L9" si="10">((D9/3)*(SUM(E9:G9)))</f>
        <v>223.33333333333331</v>
      </c>
      <c r="M9" s="33">
        <f t="shared" ref="M9" si="11">L9/D9</f>
        <v>223.33333333333331</v>
      </c>
      <c r="N9" s="32">
        <f t="shared" ref="N9" si="12">ROUNDDOWN(M9,2)</f>
        <v>223.33</v>
      </c>
      <c r="O9" s="32">
        <f t="shared" ref="O9" si="13">N9*D9</f>
        <v>223.33</v>
      </c>
    </row>
    <row r="10" spans="1:15" s="1" customFormat="1" ht="23.25" customHeight="1" x14ac:dyDescent="0.2">
      <c r="A10" s="57"/>
      <c r="B10" s="34"/>
      <c r="C10" s="35"/>
      <c r="D10" s="58"/>
      <c r="E10" s="36">
        <f>E8*D8+E9*D9</f>
        <v>2000</v>
      </c>
      <c r="F10" s="36">
        <f>F8*D8+F9*D9</f>
        <v>2420</v>
      </c>
      <c r="G10" s="36">
        <f>G8*D8+G9*D9</f>
        <v>2750</v>
      </c>
      <c r="H10" s="36"/>
      <c r="I10" s="37"/>
      <c r="J10" s="38"/>
      <c r="K10" s="38"/>
      <c r="L10" s="39"/>
      <c r="M10" s="39"/>
      <c r="N10" s="40"/>
      <c r="O10" s="41">
        <f>SUM(O8:O9)</f>
        <v>2389.9299999999998</v>
      </c>
    </row>
    <row r="11" spans="1:15" s="3" customFormat="1" ht="18" customHeight="1" x14ac:dyDescent="0.25">
      <c r="A11" s="42" t="s">
        <v>10</v>
      </c>
      <c r="B11" s="42"/>
      <c r="C11" s="42"/>
      <c r="D11" s="42"/>
      <c r="E11" s="42"/>
      <c r="F11" s="42"/>
      <c r="G11" s="42"/>
      <c r="H11" s="43"/>
      <c r="I11" s="44">
        <f>O10</f>
        <v>2389.9299999999998</v>
      </c>
      <c r="J11" s="45" t="s">
        <v>6</v>
      </c>
      <c r="K11" s="45"/>
      <c r="L11" s="45"/>
      <c r="M11" s="45"/>
      <c r="N11" s="45"/>
      <c r="O11" s="46"/>
    </row>
    <row r="12" spans="1:15" s="3" customFormat="1" ht="9" customHeight="1" x14ac:dyDescent="0.25">
      <c r="A12" s="43"/>
      <c r="B12" s="43"/>
      <c r="C12" s="43"/>
      <c r="D12" s="43"/>
      <c r="E12" s="43"/>
      <c r="F12" s="43"/>
      <c r="G12" s="43"/>
      <c r="H12" s="43"/>
      <c r="I12" s="47"/>
      <c r="J12" s="45"/>
      <c r="K12" s="45"/>
      <c r="L12" s="45"/>
      <c r="M12" s="45"/>
      <c r="N12" s="45"/>
      <c r="O12" s="46"/>
    </row>
    <row r="13" spans="1:15" ht="83.25" customHeight="1" x14ac:dyDescent="0.2">
      <c r="A13" s="48" t="s">
        <v>17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  <row r="14" spans="1:15" ht="24" customHeight="1" x14ac:dyDescent="0.2">
      <c r="A14" s="49" t="s">
        <v>25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5" spans="1:15" ht="24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</row>
    <row r="16" spans="1:15" ht="33.75" customHeight="1" x14ac:dyDescent="0.2">
      <c r="A16" s="51" t="s">
        <v>14</v>
      </c>
      <c r="B16" s="51"/>
      <c r="C16" s="51"/>
      <c r="D16" s="51"/>
      <c r="E16" s="51"/>
      <c r="F16" s="51"/>
      <c r="G16" s="51"/>
      <c r="H16" s="52"/>
      <c r="I16" s="53">
        <v>46164</v>
      </c>
      <c r="J16" s="54"/>
      <c r="K16" s="54"/>
      <c r="L16" s="54"/>
      <c r="M16" s="54"/>
      <c r="N16" s="54"/>
      <c r="O16" s="54"/>
    </row>
    <row r="17" spans="1:15" ht="24.75" customHeight="1" x14ac:dyDescent="0.2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5" s="4" customFormat="1" ht="21" customHeight="1" x14ac:dyDescent="0.25">
      <c r="A18" s="5"/>
      <c r="B18" s="5"/>
      <c r="C18" s="5"/>
      <c r="D18" s="6"/>
      <c r="E18" s="7"/>
      <c r="F18" s="7"/>
      <c r="G18" s="7"/>
      <c r="H18" s="7"/>
    </row>
    <row r="19" spans="1:15" ht="24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8"/>
      <c r="M19" s="10"/>
      <c r="N19" s="10"/>
      <c r="O19" s="10"/>
    </row>
  </sheetData>
  <mergeCells count="18">
    <mergeCell ref="L6:O6"/>
    <mergeCell ref="A5:O5"/>
    <mergeCell ref="A3:O3"/>
    <mergeCell ref="L10:N10"/>
    <mergeCell ref="A1:O1"/>
    <mergeCell ref="A6:A7"/>
    <mergeCell ref="B6:B7"/>
    <mergeCell ref="C6:C7"/>
    <mergeCell ref="D6:D7"/>
    <mergeCell ref="E6:G6"/>
    <mergeCell ref="I6:K6"/>
    <mergeCell ref="A19:K19"/>
    <mergeCell ref="M19:O19"/>
    <mergeCell ref="A16:G16"/>
    <mergeCell ref="A11:G11"/>
    <mergeCell ref="A13:O13"/>
    <mergeCell ref="A17:O17"/>
    <mergeCell ref="A14:O14"/>
  </mergeCells>
  <pageMargins left="0.51181102362204722" right="0.11811023622047245" top="0.74803149606299213" bottom="0.35433070866141736" header="0" footer="0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Пользователь Windows</cp:lastModifiedBy>
  <cp:lastPrinted>2026-05-25T10:18:51Z</cp:lastPrinted>
  <dcterms:created xsi:type="dcterms:W3CDTF">2014-01-15T18:15:09Z</dcterms:created>
  <dcterms:modified xsi:type="dcterms:W3CDTF">2026-05-25T10:20:31Z</dcterms:modified>
</cp:coreProperties>
</file>