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12" windowWidth="23880" windowHeight="9516"/>
  </bookViews>
  <sheets>
    <sheet name="Лист3" sheetId="3" r:id="rId1"/>
    <sheet name="Лист1" sheetId="4" r:id="rId2"/>
  </sheets>
  <definedNames>
    <definedName name="_xlnm._FilterDatabase" localSheetId="0" hidden="1">Лист3!$A$4:$AB$4</definedName>
  </definedNames>
  <calcPr calcId="145621" refMode="R1C1" fullPrecision="0"/>
</workbook>
</file>

<file path=xl/calcChain.xml><?xml version="1.0" encoding="utf-8"?>
<calcChain xmlns="http://schemas.openxmlformats.org/spreadsheetml/2006/main">
  <c r="AC8" i="3" l="1"/>
  <c r="X8" i="3"/>
  <c r="W8" i="3"/>
  <c r="R8" i="3"/>
  <c r="Q8" i="3"/>
  <c r="L8" i="3"/>
  <c r="Z8" i="3" s="1"/>
  <c r="K8" i="3"/>
  <c r="P8" i="3" s="1"/>
  <c r="AC9" i="3"/>
  <c r="X9" i="3"/>
  <c r="W9" i="3"/>
  <c r="R9" i="3"/>
  <c r="Q9" i="3"/>
  <c r="L9" i="3"/>
  <c r="Z9" i="3" s="1"/>
  <c r="K9" i="3"/>
  <c r="U9" i="3" s="1"/>
  <c r="N9" i="3" s="1"/>
  <c r="V9" i="3" s="1"/>
  <c r="U8" i="3" l="1"/>
  <c r="N8" i="3" s="1"/>
  <c r="V8" i="3" s="1"/>
  <c r="Y9" i="3"/>
  <c r="P9" i="3"/>
  <c r="Y8" i="3"/>
  <c r="AC7" i="3"/>
  <c r="X7" i="3"/>
  <c r="W7" i="3"/>
  <c r="R7" i="3"/>
  <c r="Q7" i="3"/>
  <c r="L7" i="3"/>
  <c r="Z7" i="3" s="1"/>
  <c r="K7" i="3"/>
  <c r="U7" i="3" s="1"/>
  <c r="N7" i="3" s="1"/>
  <c r="V7" i="3" s="1"/>
  <c r="AC10" i="3"/>
  <c r="X10" i="3"/>
  <c r="W10" i="3"/>
  <c r="R10" i="3"/>
  <c r="Q10" i="3"/>
  <c r="L10" i="3"/>
  <c r="Y10" i="3" s="1"/>
  <c r="K10" i="3"/>
  <c r="U10" i="3" s="1"/>
  <c r="N10" i="3" s="1"/>
  <c r="V10" i="3" s="1"/>
  <c r="P7" i="3" l="1"/>
  <c r="P10" i="3"/>
  <c r="Z10" i="3"/>
  <c r="Y7" i="3"/>
  <c r="AC6" i="3"/>
  <c r="X6" i="3"/>
  <c r="W6" i="3"/>
  <c r="R6" i="3"/>
  <c r="Q6" i="3"/>
  <c r="L6" i="3"/>
  <c r="Z6" i="3" s="1"/>
  <c r="K6" i="3"/>
  <c r="P6" i="3" s="1"/>
  <c r="U6" i="3" l="1"/>
  <c r="N6" i="3" s="1"/>
  <c r="V6" i="3" s="1"/>
  <c r="Y6" i="3"/>
  <c r="L11" i="3" l="1"/>
  <c r="X11" i="3"/>
  <c r="W11" i="3"/>
  <c r="Y11" i="3" l="1"/>
  <c r="Z11" i="3"/>
  <c r="K5" i="3"/>
  <c r="P5" i="3" s="1"/>
  <c r="P11" i="3" s="1"/>
  <c r="U5" i="3" l="1"/>
  <c r="N5" i="3" s="1"/>
  <c r="L5" i="3"/>
  <c r="Q5" i="3" l="1"/>
  <c r="Q11" i="3" s="1"/>
  <c r="AC5" i="3" l="1"/>
  <c r="R5" i="3"/>
  <c r="X5" i="3"/>
  <c r="V5" i="3" l="1"/>
  <c r="Z5" i="3"/>
  <c r="Y5" i="3"/>
  <c r="R11" i="3" l="1"/>
</calcChain>
</file>

<file path=xl/sharedStrings.xml><?xml version="1.0" encoding="utf-8"?>
<sst xmlns="http://schemas.openxmlformats.org/spreadsheetml/2006/main" count="53" uniqueCount="39">
  <si>
    <t>коэффициент вариативности</t>
  </si>
  <si>
    <t>среднее квадратичное отклонение</t>
  </si>
  <si>
    <t>Наименование товара</t>
  </si>
  <si>
    <t>Количество источников цен</t>
  </si>
  <si>
    <t>Количество закупаемого товара, работ, услуг</t>
  </si>
  <si>
    <t>количество источников цен для расчета вариации</t>
  </si>
  <si>
    <t>Наименование поставщика (справочная информация КС)</t>
  </si>
  <si>
    <t>ед. изм.</t>
  </si>
  <si>
    <t>итого цена 1
справочно</t>
  </si>
  <si>
    <t>итого цена 2
справочно</t>
  </si>
  <si>
    <t>Итого цена 3
справочно</t>
  </si>
  <si>
    <t>НМЦК расчет по методике (справочно)</t>
  </si>
  <si>
    <t xml:space="preserve">Цена № 1  </t>
  </si>
  <si>
    <t xml:space="preserve">Цена №2  </t>
  </si>
  <si>
    <t xml:space="preserve">Цена № 3  </t>
  </si>
  <si>
    <t xml:space="preserve">Минимальное значение цены  за ед. изм. </t>
  </si>
  <si>
    <t>Средняя арифметическая величина цены единицы товара (Среднерыночная)</t>
  </si>
  <si>
    <t>Код ОКПД</t>
  </si>
  <si>
    <t>%</t>
  </si>
  <si>
    <t>&lt;</t>
  </si>
  <si>
    <t xml:space="preserve">   </t>
  </si>
  <si>
    <t>24.20.13.130, 24.20.14.120, 24.42.26.113</t>
  </si>
  <si>
    <t>Итого</t>
  </si>
  <si>
    <r>
      <t xml:space="preserve">НМЦК </t>
    </r>
    <r>
      <rPr>
        <b/>
        <vertAlign val="superscript"/>
        <sz val="10"/>
        <color rgb="FF000000"/>
        <rFont val="Times New Roman"/>
        <family val="1"/>
        <charset val="204"/>
      </rPr>
      <t>ср.рын</t>
    </r>
  </si>
  <si>
    <t>Поставщик 1</t>
  </si>
  <si>
    <t>Поставщик 2</t>
  </si>
  <si>
    <t>Поставщик 3</t>
  </si>
  <si>
    <t>Коммерческое предложение, полученное на основании запроса Заказчика</t>
  </si>
  <si>
    <t xml:space="preserve"> Минимальная цена контракта</t>
  </si>
  <si>
    <t xml:space="preserve"> Обоснование начальной (максимальной) цены Контракта, заключаемого с поставщиком (подрядчиком, исполнителем), с помощью метода сопоставимых рыночных цен (анализа рынка) на основании пп.4, 5 части 1 статьи 93 Федерального закона № 44-ФЗ </t>
  </si>
  <si>
    <t>шт.</t>
  </si>
  <si>
    <t>`</t>
  </si>
  <si>
    <t>НДС 22%</t>
  </si>
  <si>
    <t>Реле контактное Siemens PT78742</t>
  </si>
  <si>
    <t>Реле безопасности LG5925.48/61 AC/DC24V</t>
  </si>
  <si>
    <t>Реле времени 3RP2540-1BB30</t>
  </si>
  <si>
    <t>Реле электромагнитное  PT570024, 1-1393154-2</t>
  </si>
  <si>
    <t>Реле  электромагнитное  PT570730, 9-1419111-1</t>
  </si>
  <si>
    <t>Реле электромагнитное RT424024, 6-1393243-8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</si>
</sst>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164" formatCode="#,##0.000"/>
    <numFmt numFmtId="165" formatCode="#,##0.00\ _₽"/>
    <numFmt numFmtId="166" formatCode="0_ ;\-0\ 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65" fontId="0" fillId="0" borderId="0" xfId="0" applyNumberFormat="1" applyFill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166" fontId="2" fillId="3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30"/>
  <sheetViews>
    <sheetView tabSelected="1" topLeftCell="B4" zoomScale="90" zoomScaleNormal="90" workbookViewId="0">
      <selection activeCell="C10" sqref="C10"/>
    </sheetView>
  </sheetViews>
  <sheetFormatPr defaultColWidth="9.109375" defaultRowHeight="14.4" x14ac:dyDescent="0.3"/>
  <cols>
    <col min="1" max="1" width="18.109375" style="10" hidden="1" customWidth="1"/>
    <col min="2" max="2" width="6.88671875" style="5" customWidth="1"/>
    <col min="3" max="3" width="28.109375" style="7" customWidth="1"/>
    <col min="4" max="4" width="10.109375" style="3" customWidth="1"/>
    <col min="5" max="5" width="14.44140625" style="3" customWidth="1"/>
    <col min="6" max="6" width="15.88671875" style="3" hidden="1" customWidth="1"/>
    <col min="7" max="7" width="13.44140625" style="3" customWidth="1"/>
    <col min="8" max="8" width="14.44140625" style="3" hidden="1" customWidth="1"/>
    <col min="9" max="9" width="13.6640625" style="3" customWidth="1"/>
    <col min="10" max="10" width="14" style="3" hidden="1" customWidth="1"/>
    <col min="11" max="11" width="15.5546875" style="3" customWidth="1"/>
    <col min="12" max="12" width="14.44140625" style="4" hidden="1" customWidth="1"/>
    <col min="13" max="13" width="14.44140625" style="4" customWidth="1"/>
    <col min="14" max="14" width="14.88671875" style="4" customWidth="1"/>
    <col min="15" max="15" width="14.44140625" style="4" customWidth="1"/>
    <col min="16" max="16" width="16.6640625" style="4" customWidth="1"/>
    <col min="17" max="17" width="21.88671875" style="4" customWidth="1"/>
    <col min="18" max="18" width="20.5546875" style="4" hidden="1" customWidth="1"/>
    <col min="19" max="19" width="18.88671875" style="3" hidden="1" customWidth="1"/>
    <col min="20" max="20" width="18.33203125" style="3" customWidth="1"/>
    <col min="21" max="21" width="20" style="3" customWidth="1"/>
    <col min="22" max="22" width="28.88671875" style="3" customWidth="1"/>
    <col min="23" max="23" width="21.88671875" style="9" customWidth="1"/>
    <col min="24" max="24" width="23.33203125" style="9" customWidth="1"/>
    <col min="25" max="25" width="16.33203125" style="9" customWidth="1"/>
    <col min="26" max="26" width="17.109375" style="9" customWidth="1"/>
    <col min="27" max="27" width="10.109375" style="5" customWidth="1"/>
    <col min="28" max="28" width="15.5546875" style="16" customWidth="1"/>
    <col min="29" max="29" width="11" style="5" customWidth="1"/>
    <col min="30" max="30" width="5.44140625" style="5" customWidth="1"/>
    <col min="31" max="16384" width="9.109375" style="5"/>
  </cols>
  <sheetData>
    <row r="1" spans="1:48" s="14" customFormat="1" ht="71.25" customHeight="1" x14ac:dyDescent="0.3">
      <c r="A1" s="10"/>
      <c r="B1" s="63" t="s">
        <v>29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W1" s="7"/>
      <c r="X1" s="3"/>
      <c r="Y1" s="3"/>
      <c r="Z1" s="3"/>
      <c r="AA1" s="3"/>
      <c r="AB1" s="3"/>
      <c r="AC1" s="3"/>
      <c r="AD1" s="3"/>
      <c r="AE1" s="3"/>
      <c r="AF1" s="13"/>
      <c r="AG1" s="13"/>
      <c r="AH1" s="13"/>
      <c r="AI1" s="13"/>
      <c r="AJ1" s="13"/>
      <c r="AK1" s="13"/>
      <c r="AL1" s="13"/>
      <c r="AM1" s="3"/>
      <c r="AN1" s="3"/>
      <c r="AO1" s="3"/>
      <c r="AP1" s="3"/>
      <c r="AQ1" s="12"/>
      <c r="AR1" s="12"/>
      <c r="AS1" s="12"/>
      <c r="AT1" s="12"/>
      <c r="AV1" s="16"/>
    </row>
    <row r="2" spans="1:48" ht="72" customHeight="1" x14ac:dyDescent="0.3">
      <c r="A2" s="23"/>
      <c r="B2" s="51"/>
      <c r="C2" s="29" t="s">
        <v>6</v>
      </c>
      <c r="D2" s="30"/>
      <c r="E2" s="31" t="s">
        <v>24</v>
      </c>
      <c r="F2" s="31"/>
      <c r="G2" s="32" t="s">
        <v>25</v>
      </c>
      <c r="H2" s="31"/>
      <c r="I2" s="31" t="s">
        <v>26</v>
      </c>
      <c r="J2" s="33"/>
      <c r="K2" s="34"/>
      <c r="L2" s="35"/>
      <c r="M2" s="35"/>
      <c r="N2" s="35"/>
      <c r="O2" s="35"/>
      <c r="P2" s="35"/>
      <c r="Q2" s="35"/>
      <c r="R2" s="25"/>
      <c r="S2" s="24"/>
      <c r="T2" s="24"/>
      <c r="U2" s="24"/>
    </row>
    <row r="3" spans="1:48" ht="101.25" customHeight="1" x14ac:dyDescent="0.3">
      <c r="A3" s="23"/>
      <c r="B3" s="51"/>
      <c r="C3" s="36"/>
      <c r="D3" s="37"/>
      <c r="E3" s="38" t="s">
        <v>27</v>
      </c>
      <c r="F3" s="39"/>
      <c r="G3" s="38" t="s">
        <v>27</v>
      </c>
      <c r="H3" s="39"/>
      <c r="I3" s="38" t="s">
        <v>27</v>
      </c>
      <c r="J3" s="40"/>
      <c r="K3" s="34"/>
      <c r="L3" s="35"/>
      <c r="M3" s="35"/>
      <c r="N3" s="35"/>
      <c r="O3" s="35"/>
      <c r="P3" s="35"/>
      <c r="Q3" s="35"/>
      <c r="R3" s="25"/>
      <c r="S3" s="24"/>
      <c r="T3" s="24"/>
      <c r="U3" s="24"/>
    </row>
    <row r="4" spans="1:48" ht="93" customHeight="1" x14ac:dyDescent="0.3">
      <c r="A4" s="23"/>
      <c r="B4" s="51"/>
      <c r="C4" s="61" t="s">
        <v>2</v>
      </c>
      <c r="D4" s="54" t="s">
        <v>7</v>
      </c>
      <c r="E4" s="58" t="s">
        <v>12</v>
      </c>
      <c r="F4" s="59" t="s">
        <v>8</v>
      </c>
      <c r="G4" s="58" t="s">
        <v>13</v>
      </c>
      <c r="H4" s="59" t="s">
        <v>9</v>
      </c>
      <c r="I4" s="58" t="s">
        <v>14</v>
      </c>
      <c r="J4" s="40" t="s">
        <v>10</v>
      </c>
      <c r="K4" s="39" t="s">
        <v>16</v>
      </c>
      <c r="L4" s="41" t="s">
        <v>15</v>
      </c>
      <c r="M4" s="55" t="s">
        <v>17</v>
      </c>
      <c r="N4" s="42" t="s">
        <v>0</v>
      </c>
      <c r="O4" s="55" t="s">
        <v>4</v>
      </c>
      <c r="P4" s="43" t="s">
        <v>23</v>
      </c>
      <c r="Q4" s="41" t="s">
        <v>28</v>
      </c>
      <c r="R4" s="27" t="s">
        <v>11</v>
      </c>
      <c r="S4" s="26" t="s">
        <v>3</v>
      </c>
      <c r="T4" s="26" t="s">
        <v>5</v>
      </c>
      <c r="U4" s="28" t="s">
        <v>1</v>
      </c>
      <c r="W4" s="9" t="s">
        <v>19</v>
      </c>
      <c r="X4" s="9" t="s">
        <v>19</v>
      </c>
      <c r="Y4" s="9" t="s">
        <v>18</v>
      </c>
      <c r="Z4" s="9" t="s">
        <v>18</v>
      </c>
      <c r="AB4" s="15"/>
    </row>
    <row r="5" spans="1:48" ht="41.4" x14ac:dyDescent="0.3">
      <c r="A5" s="21" t="s">
        <v>21</v>
      </c>
      <c r="B5" s="52">
        <v>1</v>
      </c>
      <c r="C5" s="62" t="s">
        <v>34</v>
      </c>
      <c r="D5" s="44" t="s">
        <v>30</v>
      </c>
      <c r="E5" s="57">
        <v>38157</v>
      </c>
      <c r="F5" s="60"/>
      <c r="G5" s="57">
        <v>39400</v>
      </c>
      <c r="H5" s="60"/>
      <c r="I5" s="57">
        <v>42354.27</v>
      </c>
      <c r="J5" s="45"/>
      <c r="K5" s="46">
        <f t="shared" ref="K5:K10" si="0">AVERAGE(E5,G5,I5)</f>
        <v>39970.42</v>
      </c>
      <c r="L5" s="45">
        <f t="shared" ref="L5:L11" si="1">MIN(E5,G5,I5)</f>
        <v>38157</v>
      </c>
      <c r="M5" s="57"/>
      <c r="N5" s="45">
        <f t="shared" ref="N5:N10" si="2">U5/K5*100</f>
        <v>4.4000000000000004</v>
      </c>
      <c r="O5" s="56">
        <v>3</v>
      </c>
      <c r="P5" s="45">
        <f>K5*O5</f>
        <v>119911.26</v>
      </c>
      <c r="Q5" s="45">
        <f t="shared" ref="Q5:Q10" si="3">E5*O5</f>
        <v>114471</v>
      </c>
      <c r="R5" s="6">
        <f t="shared" ref="R5:R10" si="4">(SUM(E5,G5,I5))*O5/S5</f>
        <v>119911.27</v>
      </c>
      <c r="S5" s="2">
        <v>3</v>
      </c>
      <c r="T5" s="2">
        <v>3</v>
      </c>
      <c r="U5" s="2">
        <f t="shared" ref="U5:U10" si="5">SQRT(((E5-K5)*(E5-K5)+(G5-K5)*(G5-K5)+(I5-K5)*(I5-K5))/T5)</f>
        <v>1760.3609379234299</v>
      </c>
      <c r="V5" s="12">
        <f t="shared" ref="V5:V10" si="6">IF(N5&gt;32.9,9999,0)</f>
        <v>0</v>
      </c>
      <c r="W5" s="9" t="s">
        <v>31</v>
      </c>
      <c r="X5" s="9">
        <f t="shared" ref="X5:X11" si="7">IF(I5&lt;E5,99999,0)</f>
        <v>0</v>
      </c>
      <c r="Y5" s="9">
        <f t="shared" ref="Y5:Y11" si="8">IF(G5/L5*100-100&gt;30,G5/L5*100-100,0)</f>
        <v>0</v>
      </c>
      <c r="Z5" s="9">
        <f t="shared" ref="Z5:Z11" si="9">IF(I5/L5*100-100&gt;30,I5/L5*100-100,0)</f>
        <v>0</v>
      </c>
      <c r="AB5" s="15">
        <v>2300</v>
      </c>
      <c r="AC5" s="5">
        <f t="shared" ref="AC5:AC10" si="10">IF(F5=AB5,0,99999)</f>
        <v>99999</v>
      </c>
      <c r="AD5" s="5">
        <v>403.03</v>
      </c>
    </row>
    <row r="6" spans="1:48" s="14" customFormat="1" ht="41.4" x14ac:dyDescent="0.3">
      <c r="A6" s="21" t="s">
        <v>21</v>
      </c>
      <c r="B6" s="52">
        <v>2</v>
      </c>
      <c r="C6" s="62" t="s">
        <v>35</v>
      </c>
      <c r="D6" s="44" t="s">
        <v>30</v>
      </c>
      <c r="E6" s="57">
        <v>16920</v>
      </c>
      <c r="F6" s="60"/>
      <c r="G6" s="57">
        <v>17040</v>
      </c>
      <c r="H6" s="60"/>
      <c r="I6" s="57">
        <v>18781.2</v>
      </c>
      <c r="J6" s="45"/>
      <c r="K6" s="46">
        <f t="shared" si="0"/>
        <v>17580.400000000001</v>
      </c>
      <c r="L6" s="45">
        <f t="shared" si="1"/>
        <v>16920</v>
      </c>
      <c r="M6" s="57"/>
      <c r="N6" s="45">
        <f t="shared" si="2"/>
        <v>4.84</v>
      </c>
      <c r="O6" s="56">
        <v>3</v>
      </c>
      <c r="P6" s="45">
        <f t="shared" ref="P6" si="11">K6*O6</f>
        <v>52741.2</v>
      </c>
      <c r="Q6" s="45">
        <f t="shared" si="3"/>
        <v>50760</v>
      </c>
      <c r="R6" s="6">
        <f t="shared" si="4"/>
        <v>52741.2</v>
      </c>
      <c r="S6" s="11">
        <v>3</v>
      </c>
      <c r="T6" s="11">
        <v>3</v>
      </c>
      <c r="U6" s="11">
        <f t="shared" si="5"/>
        <v>850.50592002642804</v>
      </c>
      <c r="V6" s="12">
        <f t="shared" si="6"/>
        <v>0</v>
      </c>
      <c r="W6" s="12">
        <f>IF(G6&lt;E6,99999,0)</f>
        <v>0</v>
      </c>
      <c r="X6" s="12">
        <f t="shared" si="7"/>
        <v>0</v>
      </c>
      <c r="Y6" s="12">
        <f t="shared" si="8"/>
        <v>0</v>
      </c>
      <c r="Z6" s="12">
        <f t="shared" ref="Z6" si="12">IF(I6/L6*100-100&gt;30,I6/L6*100-100,0)</f>
        <v>0</v>
      </c>
      <c r="AB6" s="15">
        <v>2300</v>
      </c>
      <c r="AC6" s="14">
        <f t="shared" si="10"/>
        <v>99999</v>
      </c>
      <c r="AD6" s="14">
        <v>403.03</v>
      </c>
    </row>
    <row r="7" spans="1:48" s="14" customFormat="1" ht="41.4" x14ac:dyDescent="0.3">
      <c r="A7" s="21" t="s">
        <v>21</v>
      </c>
      <c r="B7" s="52">
        <v>3</v>
      </c>
      <c r="C7" s="62" t="s">
        <v>36</v>
      </c>
      <c r="D7" s="44" t="s">
        <v>30</v>
      </c>
      <c r="E7" s="57">
        <v>1016</v>
      </c>
      <c r="F7" s="60"/>
      <c r="G7" s="57">
        <v>1100</v>
      </c>
      <c r="H7" s="60"/>
      <c r="I7" s="57">
        <v>1127.76</v>
      </c>
      <c r="J7" s="45"/>
      <c r="K7" s="46">
        <f t="shared" si="0"/>
        <v>1081.25</v>
      </c>
      <c r="L7" s="45">
        <f t="shared" si="1"/>
        <v>1016</v>
      </c>
      <c r="M7" s="57"/>
      <c r="N7" s="45">
        <f t="shared" si="2"/>
        <v>4.3899999999999997</v>
      </c>
      <c r="O7" s="56">
        <v>6</v>
      </c>
      <c r="P7" s="45">
        <f t="shared" ref="P7:P9" si="13">K7*O7</f>
        <v>6487.5</v>
      </c>
      <c r="Q7" s="45">
        <f t="shared" si="3"/>
        <v>6096</v>
      </c>
      <c r="R7" s="6">
        <f t="shared" si="4"/>
        <v>6487.52</v>
      </c>
      <c r="S7" s="11">
        <v>3</v>
      </c>
      <c r="T7" s="11">
        <v>3</v>
      </c>
      <c r="U7" s="11">
        <f t="shared" si="5"/>
        <v>47.512472397606601</v>
      </c>
      <c r="V7" s="12">
        <f t="shared" si="6"/>
        <v>0</v>
      </c>
      <c r="W7" s="12">
        <f>IF(G7&lt;E7,99999,0)</f>
        <v>0</v>
      </c>
      <c r="X7" s="12">
        <f t="shared" si="7"/>
        <v>0</v>
      </c>
      <c r="Y7" s="12">
        <f t="shared" si="8"/>
        <v>0</v>
      </c>
      <c r="Z7" s="12">
        <f t="shared" ref="Z7:Z9" si="14">IF(I7/L7*100-100&gt;30,I7/L7*100-100,0)</f>
        <v>0</v>
      </c>
      <c r="AB7" s="15">
        <v>2300</v>
      </c>
      <c r="AC7" s="14">
        <f t="shared" si="10"/>
        <v>99999</v>
      </c>
      <c r="AD7" s="14">
        <v>403.03</v>
      </c>
    </row>
    <row r="8" spans="1:48" s="14" customFormat="1" ht="41.4" x14ac:dyDescent="0.3">
      <c r="A8" s="21" t="s">
        <v>21</v>
      </c>
      <c r="B8" s="52">
        <v>4</v>
      </c>
      <c r="C8" s="62" t="s">
        <v>37</v>
      </c>
      <c r="D8" s="44" t="s">
        <v>30</v>
      </c>
      <c r="E8" s="57">
        <v>1985</v>
      </c>
      <c r="F8" s="60"/>
      <c r="G8" s="57">
        <v>2120</v>
      </c>
      <c r="H8" s="60"/>
      <c r="I8" s="57">
        <v>2203.35</v>
      </c>
      <c r="J8" s="45"/>
      <c r="K8" s="46">
        <f t="shared" si="0"/>
        <v>2102.7800000000002</v>
      </c>
      <c r="L8" s="45">
        <f t="shared" si="1"/>
        <v>1985</v>
      </c>
      <c r="M8" s="57"/>
      <c r="N8" s="45">
        <f t="shared" si="2"/>
        <v>4.28</v>
      </c>
      <c r="O8" s="56">
        <v>4</v>
      </c>
      <c r="P8" s="45">
        <f t="shared" si="13"/>
        <v>8411.1200000000008</v>
      </c>
      <c r="Q8" s="45">
        <f t="shared" si="3"/>
        <v>7940</v>
      </c>
      <c r="R8" s="6">
        <f t="shared" si="4"/>
        <v>8411.1299999999992</v>
      </c>
      <c r="S8" s="11">
        <v>3</v>
      </c>
      <c r="T8" s="11">
        <v>3</v>
      </c>
      <c r="U8" s="11">
        <f t="shared" si="5"/>
        <v>89.968479109815604</v>
      </c>
      <c r="V8" s="12">
        <f t="shared" si="6"/>
        <v>0</v>
      </c>
      <c r="W8" s="12">
        <f>IF(G8&lt;E8,99999,0)</f>
        <v>0</v>
      </c>
      <c r="X8" s="12">
        <f t="shared" si="7"/>
        <v>0</v>
      </c>
      <c r="Y8" s="12">
        <f t="shared" si="8"/>
        <v>0</v>
      </c>
      <c r="Z8" s="12">
        <f t="shared" si="14"/>
        <v>0</v>
      </c>
      <c r="AB8" s="15">
        <v>2300</v>
      </c>
      <c r="AC8" s="14">
        <f t="shared" si="10"/>
        <v>99999</v>
      </c>
      <c r="AD8" s="14">
        <v>403.03</v>
      </c>
    </row>
    <row r="9" spans="1:48" s="14" customFormat="1" ht="41.4" x14ac:dyDescent="0.3">
      <c r="A9" s="21" t="s">
        <v>21</v>
      </c>
      <c r="B9" s="52">
        <v>5</v>
      </c>
      <c r="C9" s="62" t="s">
        <v>38</v>
      </c>
      <c r="D9" s="44" t="s">
        <v>30</v>
      </c>
      <c r="E9" s="57">
        <v>550</v>
      </c>
      <c r="F9" s="60"/>
      <c r="G9" s="57">
        <v>599.5</v>
      </c>
      <c r="H9" s="60"/>
      <c r="I9" s="57">
        <v>610.5</v>
      </c>
      <c r="J9" s="45"/>
      <c r="K9" s="46">
        <f t="shared" si="0"/>
        <v>586.66999999999996</v>
      </c>
      <c r="L9" s="45">
        <f t="shared" si="1"/>
        <v>550</v>
      </c>
      <c r="M9" s="57"/>
      <c r="N9" s="45">
        <f t="shared" si="2"/>
        <v>4.49</v>
      </c>
      <c r="O9" s="56">
        <v>4</v>
      </c>
      <c r="P9" s="45">
        <f t="shared" si="13"/>
        <v>2346.6799999999998</v>
      </c>
      <c r="Q9" s="45">
        <f t="shared" si="3"/>
        <v>2200</v>
      </c>
      <c r="R9" s="6">
        <f t="shared" si="4"/>
        <v>2346.67</v>
      </c>
      <c r="S9" s="11">
        <v>3</v>
      </c>
      <c r="T9" s="11">
        <v>3</v>
      </c>
      <c r="U9" s="11">
        <f t="shared" si="5"/>
        <v>26.3132837175446</v>
      </c>
      <c r="V9" s="12">
        <f t="shared" si="6"/>
        <v>0</v>
      </c>
      <c r="W9" s="12">
        <f>IF(G9&lt;E9,99999,0)</f>
        <v>0</v>
      </c>
      <c r="X9" s="12">
        <f t="shared" si="7"/>
        <v>0</v>
      </c>
      <c r="Y9" s="12">
        <f t="shared" si="8"/>
        <v>0</v>
      </c>
      <c r="Z9" s="12">
        <f t="shared" si="14"/>
        <v>0</v>
      </c>
      <c r="AB9" s="15">
        <v>2300</v>
      </c>
      <c r="AC9" s="14">
        <f t="shared" si="10"/>
        <v>99999</v>
      </c>
      <c r="AD9" s="14">
        <v>403.03</v>
      </c>
    </row>
    <row r="10" spans="1:48" s="14" customFormat="1" ht="41.4" x14ac:dyDescent="0.3">
      <c r="A10" s="21" t="s">
        <v>21</v>
      </c>
      <c r="B10" s="52">
        <v>6</v>
      </c>
      <c r="C10" s="62" t="s">
        <v>33</v>
      </c>
      <c r="D10" s="44" t="s">
        <v>30</v>
      </c>
      <c r="E10" s="57">
        <v>1243</v>
      </c>
      <c r="F10" s="60"/>
      <c r="G10" s="57">
        <v>1271.73</v>
      </c>
      <c r="H10" s="60"/>
      <c r="I10" s="57">
        <v>1379.73</v>
      </c>
      <c r="J10" s="45"/>
      <c r="K10" s="46">
        <f t="shared" si="0"/>
        <v>1298.1500000000001</v>
      </c>
      <c r="L10" s="45">
        <f t="shared" si="1"/>
        <v>1243</v>
      </c>
      <c r="M10" s="57"/>
      <c r="N10" s="45">
        <f t="shared" si="2"/>
        <v>4.53</v>
      </c>
      <c r="O10" s="56">
        <v>4</v>
      </c>
      <c r="P10" s="45">
        <f t="shared" ref="P10" si="15">K10*O10</f>
        <v>5192.6000000000004</v>
      </c>
      <c r="Q10" s="45">
        <f t="shared" si="3"/>
        <v>4972</v>
      </c>
      <c r="R10" s="6">
        <f t="shared" si="4"/>
        <v>5192.6099999999997</v>
      </c>
      <c r="S10" s="11">
        <v>3</v>
      </c>
      <c r="T10" s="11">
        <v>3</v>
      </c>
      <c r="U10" s="11">
        <f t="shared" si="5"/>
        <v>58.863784282018401</v>
      </c>
      <c r="V10" s="12">
        <f t="shared" si="6"/>
        <v>0</v>
      </c>
      <c r="W10" s="12">
        <f>IF(G10&lt;E10,99999,0)</f>
        <v>0</v>
      </c>
      <c r="X10" s="12">
        <f t="shared" si="7"/>
        <v>0</v>
      </c>
      <c r="Y10" s="12">
        <f t="shared" si="8"/>
        <v>0</v>
      </c>
      <c r="Z10" s="12">
        <f t="shared" ref="Z10" si="16">IF(I10/L10*100-100&gt;30,I10/L10*100-100,0)</f>
        <v>0</v>
      </c>
      <c r="AB10" s="15">
        <v>2300</v>
      </c>
      <c r="AC10" s="14">
        <f t="shared" si="10"/>
        <v>99999</v>
      </c>
      <c r="AD10" s="14">
        <v>403.03</v>
      </c>
    </row>
    <row r="11" spans="1:48" ht="42" customHeight="1" x14ac:dyDescent="0.3">
      <c r="A11" s="22"/>
      <c r="B11" s="52"/>
      <c r="C11" s="47" t="s">
        <v>22</v>
      </c>
      <c r="D11" s="48"/>
      <c r="E11" s="47"/>
      <c r="F11" s="48"/>
      <c r="G11" s="53"/>
      <c r="H11" s="48"/>
      <c r="I11" s="47"/>
      <c r="J11" s="48"/>
      <c r="K11" s="47"/>
      <c r="L11" s="48">
        <f t="shared" si="1"/>
        <v>0</v>
      </c>
      <c r="M11" s="48"/>
      <c r="N11" s="48"/>
      <c r="O11" s="49"/>
      <c r="P11" s="50">
        <f>SUM(P5:P10)</f>
        <v>195090.36</v>
      </c>
      <c r="Q11" s="50">
        <f>SUM(Q5:Q10)</f>
        <v>186439</v>
      </c>
      <c r="R11" s="1" t="e">
        <f>SUM(R5:R5)-#REF!</f>
        <v>#REF!</v>
      </c>
      <c r="S11" s="11"/>
      <c r="T11" s="11"/>
      <c r="U11" s="11"/>
      <c r="W11" s="9">
        <f t="shared" ref="W11" si="17">IF(G11&lt;E11,99999,0)</f>
        <v>0</v>
      </c>
      <c r="X11" s="9">
        <f t="shared" si="7"/>
        <v>0</v>
      </c>
      <c r="Y11" s="12" t="e">
        <f t="shared" si="8"/>
        <v>#DIV/0!</v>
      </c>
      <c r="Z11" s="9" t="e">
        <f t="shared" si="9"/>
        <v>#DIV/0!</v>
      </c>
    </row>
    <row r="12" spans="1:48" x14ac:dyDescent="0.3">
      <c r="E12" s="4"/>
      <c r="F12" s="4"/>
    </row>
    <row r="13" spans="1:48" x14ac:dyDescent="0.3">
      <c r="D13" s="3" t="s">
        <v>32</v>
      </c>
      <c r="E13" s="8"/>
      <c r="F13" s="8"/>
      <c r="G13" s="8"/>
      <c r="H13" s="8"/>
      <c r="I13" s="8"/>
    </row>
    <row r="14" spans="1:48" x14ac:dyDescent="0.3">
      <c r="K14" s="3" t="s">
        <v>20</v>
      </c>
    </row>
    <row r="16" spans="1:48" x14ac:dyDescent="0.3">
      <c r="C16" s="17"/>
      <c r="D16" s="18"/>
      <c r="E16" s="18"/>
      <c r="F16" s="18"/>
      <c r="G16" s="18"/>
      <c r="H16" s="18"/>
      <c r="I16" s="18"/>
    </row>
    <row r="17" spans="1:26" x14ac:dyDescent="0.3">
      <c r="A17" s="5"/>
      <c r="C17" s="17"/>
      <c r="D17" s="17"/>
      <c r="E17" s="19"/>
      <c r="F17" s="19"/>
      <c r="G17" s="19"/>
      <c r="H17" s="19"/>
      <c r="I17" s="19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3">
      <c r="A18" s="5"/>
      <c r="C18" s="17"/>
      <c r="D18" s="17"/>
      <c r="E18" s="20"/>
      <c r="F18" s="18"/>
      <c r="G18" s="18"/>
      <c r="H18" s="18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3">
      <c r="A19" s="5"/>
      <c r="C19" s="17"/>
      <c r="D19" s="18"/>
      <c r="E19" s="18"/>
      <c r="F19" s="18"/>
      <c r="G19" s="18"/>
      <c r="H19" s="18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3">
      <c r="A20" s="5"/>
      <c r="C20" s="17"/>
      <c r="D20" s="18"/>
      <c r="E20" s="18"/>
      <c r="F20" s="20"/>
      <c r="G20" s="18"/>
      <c r="H20" s="18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3">
      <c r="A21" s="5"/>
      <c r="C21" s="17"/>
      <c r="D21" s="18"/>
      <c r="E21" s="18"/>
      <c r="F21" s="18"/>
      <c r="G21" s="18"/>
      <c r="H21" s="18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3">
      <c r="A22" s="5"/>
      <c r="C22" s="17"/>
      <c r="D22" s="18"/>
      <c r="E22" s="18"/>
      <c r="F22" s="18"/>
      <c r="G22" s="18"/>
      <c r="H22" s="18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3">
      <c r="A23" s="5"/>
      <c r="C23" s="17"/>
      <c r="D23" s="18"/>
      <c r="E23" s="18"/>
      <c r="F23" s="18"/>
      <c r="G23" s="18"/>
      <c r="H23" s="18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3">
      <c r="A24" s="5"/>
      <c r="C24" s="17"/>
      <c r="D24" s="18"/>
      <c r="E24" s="18"/>
      <c r="F24" s="18"/>
      <c r="G24" s="18"/>
      <c r="H24" s="18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3">
      <c r="A25" s="5"/>
      <c r="C25" s="17"/>
      <c r="D25" s="18"/>
      <c r="E25" s="18"/>
      <c r="F25" s="18"/>
      <c r="G25" s="18"/>
      <c r="H25" s="18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3">
      <c r="A26" s="5"/>
      <c r="C26" s="17"/>
      <c r="D26" s="18"/>
      <c r="E26" s="18"/>
      <c r="F26" s="18"/>
      <c r="G26" s="18"/>
      <c r="H26" s="18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3">
      <c r="A27" s="5"/>
      <c r="C27" s="17"/>
      <c r="D27" s="18"/>
      <c r="E27" s="18"/>
      <c r="F27" s="18"/>
      <c r="G27" s="18"/>
      <c r="H27" s="18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3">
      <c r="A28" s="5"/>
      <c r="C28" s="17"/>
      <c r="D28" s="18"/>
      <c r="E28" s="18"/>
      <c r="F28" s="18"/>
      <c r="G28" s="18"/>
      <c r="H28" s="18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3">
      <c r="A29" s="5"/>
      <c r="C29" s="17"/>
      <c r="D29" s="18"/>
      <c r="E29" s="18"/>
      <c r="F29" s="18"/>
      <c r="G29" s="18"/>
      <c r="H29" s="18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3">
      <c r="A30" s="5"/>
      <c r="C30" s="17"/>
      <c r="D30" s="18"/>
      <c r="E30" s="18"/>
      <c r="F30" s="18"/>
      <c r="G30" s="18"/>
      <c r="H30" s="18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3">
      <c r="A31" s="5"/>
      <c r="C31" s="17"/>
      <c r="D31" s="18"/>
      <c r="E31" s="18"/>
      <c r="F31" s="18"/>
      <c r="G31" s="18"/>
      <c r="H31" s="18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x14ac:dyDescent="0.3">
      <c r="C32" s="17"/>
      <c r="D32" s="18"/>
      <c r="E32" s="18"/>
      <c r="F32" s="18"/>
      <c r="G32" s="18"/>
      <c r="H32" s="18"/>
      <c r="I32" s="18"/>
    </row>
    <row r="33" spans="3:9" x14ac:dyDescent="0.3">
      <c r="C33" s="17"/>
      <c r="D33" s="18"/>
      <c r="E33" s="18"/>
      <c r="F33" s="18"/>
      <c r="G33" s="18"/>
      <c r="H33" s="18"/>
      <c r="I33" s="18"/>
    </row>
    <row r="41" spans="3:9" x14ac:dyDescent="0.3">
      <c r="F41" s="13"/>
    </row>
    <row r="42" spans="3:9" x14ac:dyDescent="0.3">
      <c r="F42" s="13"/>
    </row>
    <row r="47" spans="3:9" x14ac:dyDescent="0.3">
      <c r="F47" s="13"/>
    </row>
    <row r="48" spans="3:9" x14ac:dyDescent="0.3">
      <c r="F48" s="13"/>
    </row>
    <row r="54" spans="6:6" x14ac:dyDescent="0.3">
      <c r="F54" s="13"/>
    </row>
    <row r="59" spans="6:6" x14ac:dyDescent="0.3">
      <c r="F59" s="13"/>
    </row>
    <row r="60" spans="6:6" x14ac:dyDescent="0.3">
      <c r="F60" s="13"/>
    </row>
    <row r="65" spans="6:6" x14ac:dyDescent="0.3">
      <c r="F65" s="13"/>
    </row>
    <row r="66" spans="6:6" x14ac:dyDescent="0.3">
      <c r="F66" s="13"/>
    </row>
    <row r="71" spans="6:6" x14ac:dyDescent="0.3">
      <c r="F71" s="13"/>
    </row>
    <row r="72" spans="6:6" x14ac:dyDescent="0.3">
      <c r="F72" s="13"/>
    </row>
    <row r="78" spans="6:6" x14ac:dyDescent="0.3">
      <c r="F78" s="13"/>
    </row>
    <row r="83" spans="6:6" x14ac:dyDescent="0.3">
      <c r="F83" s="13"/>
    </row>
    <row r="84" spans="6:6" x14ac:dyDescent="0.3">
      <c r="F84" s="13"/>
    </row>
    <row r="89" spans="6:6" x14ac:dyDescent="0.3">
      <c r="F89" s="13"/>
    </row>
    <row r="90" spans="6:6" x14ac:dyDescent="0.3">
      <c r="F90" s="13"/>
    </row>
    <row r="95" spans="6:6" x14ac:dyDescent="0.3">
      <c r="F95" s="13"/>
    </row>
    <row r="96" spans="6:6" x14ac:dyDescent="0.3">
      <c r="F96" s="13"/>
    </row>
    <row r="101" spans="6:6" x14ac:dyDescent="0.3">
      <c r="F101" s="13"/>
    </row>
    <row r="102" spans="6:6" x14ac:dyDescent="0.3">
      <c r="F102" s="13"/>
    </row>
    <row r="108" spans="6:6" x14ac:dyDescent="0.3">
      <c r="F108" s="13"/>
    </row>
    <row r="113" spans="6:6" x14ac:dyDescent="0.3">
      <c r="F113" s="13"/>
    </row>
    <row r="114" spans="6:6" x14ac:dyDescent="0.3">
      <c r="F114" s="13"/>
    </row>
    <row r="119" spans="6:6" x14ac:dyDescent="0.3">
      <c r="F119" s="13"/>
    </row>
    <row r="120" spans="6:6" x14ac:dyDescent="0.3">
      <c r="F120" s="13"/>
    </row>
    <row r="131" spans="6:6" x14ac:dyDescent="0.3">
      <c r="F131" s="13"/>
    </row>
    <row r="132" spans="6:6" x14ac:dyDescent="0.3">
      <c r="F132" s="13"/>
    </row>
    <row r="137" spans="6:6" x14ac:dyDescent="0.3">
      <c r="F137" s="13"/>
    </row>
    <row r="138" spans="6:6" x14ac:dyDescent="0.3">
      <c r="F138" s="13"/>
    </row>
    <row r="143" spans="6:6" x14ac:dyDescent="0.3">
      <c r="F143" s="13"/>
    </row>
    <row r="144" spans="6:6" x14ac:dyDescent="0.3">
      <c r="F144" s="13"/>
    </row>
    <row r="149" spans="6:6" x14ac:dyDescent="0.3">
      <c r="F149" s="13"/>
    </row>
    <row r="150" spans="6:6" x14ac:dyDescent="0.3">
      <c r="F150" s="13"/>
    </row>
    <row r="155" spans="6:6" x14ac:dyDescent="0.3">
      <c r="F155" s="13"/>
    </row>
    <row r="156" spans="6:6" x14ac:dyDescent="0.3">
      <c r="F156" s="13"/>
    </row>
    <row r="161" spans="6:6" x14ac:dyDescent="0.3">
      <c r="F161" s="13"/>
    </row>
    <row r="162" spans="6:6" x14ac:dyDescent="0.3">
      <c r="F162" s="13"/>
    </row>
    <row r="167" spans="6:6" x14ac:dyDescent="0.3">
      <c r="F167" s="13"/>
    </row>
    <row r="168" spans="6:6" x14ac:dyDescent="0.3">
      <c r="F168" s="13"/>
    </row>
    <row r="174" spans="6:6" x14ac:dyDescent="0.3">
      <c r="F174" s="13"/>
    </row>
    <row r="179" spans="6:6" x14ac:dyDescent="0.3">
      <c r="F179" s="13"/>
    </row>
    <row r="180" spans="6:6" x14ac:dyDescent="0.3">
      <c r="F180" s="13"/>
    </row>
    <row r="185" spans="6:6" x14ac:dyDescent="0.3">
      <c r="F185" s="13"/>
    </row>
    <row r="186" spans="6:6" x14ac:dyDescent="0.3">
      <c r="F186" s="13"/>
    </row>
    <row r="191" spans="6:6" x14ac:dyDescent="0.3">
      <c r="F191" s="13"/>
    </row>
    <row r="192" spans="6:6" x14ac:dyDescent="0.3">
      <c r="F192" s="13"/>
    </row>
    <row r="197" spans="6:6" x14ac:dyDescent="0.3">
      <c r="F197" s="13"/>
    </row>
    <row r="198" spans="6:6" x14ac:dyDescent="0.3">
      <c r="F198" s="13"/>
    </row>
    <row r="203" spans="6:6" x14ac:dyDescent="0.3">
      <c r="F203" s="13"/>
    </row>
    <row r="204" spans="6:6" x14ac:dyDescent="0.3">
      <c r="F204" s="13"/>
    </row>
    <row r="210" spans="6:6" x14ac:dyDescent="0.3">
      <c r="F210" s="13"/>
    </row>
    <row r="215" spans="6:6" x14ac:dyDescent="0.3">
      <c r="F215" s="13"/>
    </row>
    <row r="216" spans="6:6" x14ac:dyDescent="0.3">
      <c r="F216" s="13"/>
    </row>
    <row r="222" spans="6:6" x14ac:dyDescent="0.3">
      <c r="F222" s="13"/>
    </row>
    <row r="228" spans="6:6" x14ac:dyDescent="0.3">
      <c r="F228" s="13"/>
    </row>
    <row r="230" spans="6:6" x14ac:dyDescent="0.3">
      <c r="F230" s="13"/>
    </row>
  </sheetData>
  <autoFilter ref="A4:AB4">
    <sortState ref="A4:AV41">
      <sortCondition ref="V3"/>
    </sortState>
  </autoFilter>
  <mergeCells count="1">
    <mergeCell ref="B1:U1"/>
  </mergeCells>
  <phoneticPr fontId="1" type="noConversion"/>
  <pageMargins left="0.7" right="0.7" top="0.75" bottom="0.75" header="0.3" footer="0.3"/>
  <pageSetup paperSize="9" scale="2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>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 lex</dc:creator>
  <cp:lastModifiedBy>Оксана Георгиевна Бадада</cp:lastModifiedBy>
  <cp:lastPrinted>2019-03-27T07:44:40Z</cp:lastPrinted>
  <dcterms:created xsi:type="dcterms:W3CDTF">2014-02-24T16:07:53Z</dcterms:created>
  <dcterms:modified xsi:type="dcterms:W3CDTF">2026-08-21T07:07:25Z</dcterms:modified>
</cp:coreProperties>
</file>