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540" windowWidth="22995" windowHeight="8850"/>
  </bookViews>
  <sheets>
    <sheet name="НМЦК" sheetId="3" r:id="rId1"/>
  </sheets>
  <definedNames>
    <definedName name="_Toc24633917" localSheetId="0">НМЦК!$A$3</definedName>
  </definedNames>
  <calcPr calcId="125725"/>
</workbook>
</file>

<file path=xl/calcChain.xml><?xml version="1.0" encoding="utf-8"?>
<calcChain xmlns="http://schemas.openxmlformats.org/spreadsheetml/2006/main">
  <c r="L23" i="3"/>
  <c r="L22"/>
  <c r="L19"/>
  <c r="L12"/>
  <c r="I24"/>
  <c r="K24" s="1"/>
  <c r="I23"/>
  <c r="I22"/>
  <c r="K22" s="1"/>
  <c r="I21"/>
  <c r="L21" s="1"/>
  <c r="I20"/>
  <c r="K20" s="1"/>
  <c r="I19"/>
  <c r="K19" s="1"/>
  <c r="I18"/>
  <c r="K18" s="1"/>
  <c r="I17"/>
  <c r="K17" s="1"/>
  <c r="I16"/>
  <c r="L16" s="1"/>
  <c r="I15"/>
  <c r="K15" s="1"/>
  <c r="J24" l="1"/>
  <c r="M24" s="1"/>
  <c r="L24"/>
  <c r="J22"/>
  <c r="M22" s="1"/>
  <c r="J19"/>
  <c r="M19" s="1"/>
  <c r="L17"/>
  <c r="J17"/>
  <c r="M17" s="1"/>
  <c r="L15"/>
  <c r="J15"/>
  <c r="M15" s="1"/>
  <c r="K21"/>
  <c r="K23"/>
  <c r="J21"/>
  <c r="M21" s="1"/>
  <c r="J23"/>
  <c r="M23" s="1"/>
  <c r="J18"/>
  <c r="M18" s="1"/>
  <c r="L18"/>
  <c r="J20"/>
  <c r="M20" s="1"/>
  <c r="L20"/>
  <c r="K16"/>
  <c r="J16"/>
  <c r="M16" s="1"/>
  <c r="I12"/>
  <c r="K12" s="1"/>
  <c r="I13"/>
  <c r="J13" s="1"/>
  <c r="M13" s="1"/>
  <c r="K13" l="1"/>
  <c r="J12"/>
  <c r="M12" s="1"/>
  <c r="L13"/>
  <c r="I14" l="1"/>
  <c r="K14" s="1"/>
  <c r="J14" l="1"/>
  <c r="M14" s="1"/>
  <c r="L14"/>
  <c r="I11" l="1"/>
  <c r="K11" s="1"/>
  <c r="L11" l="1"/>
  <c r="J11"/>
  <c r="M11" s="1"/>
  <c r="M25" s="1"/>
  <c r="F48" l="1"/>
</calcChain>
</file>

<file path=xl/sharedStrings.xml><?xml version="1.0" encoding="utf-8"?>
<sst xmlns="http://schemas.openxmlformats.org/spreadsheetml/2006/main" count="64" uniqueCount="52">
  <si>
    <t>кол-во значений используемых в расчёте</t>
  </si>
  <si>
    <t>№ п/п</t>
  </si>
  <si>
    <t>Ценовые предложения (руб.)</t>
  </si>
  <si>
    <t xml:space="preserve">ед. изм. </t>
  </si>
  <si>
    <t>Средняя цена , руб.</t>
  </si>
  <si>
    <t>Объект закупки</t>
  </si>
  <si>
    <t>Поставщик № 1</t>
  </si>
  <si>
    <t>Поставщик № 2</t>
  </si>
  <si>
    <t>Поставщик № 3</t>
  </si>
  <si>
    <r>
      <t>Расчет НМЦК р</t>
    </r>
    <r>
      <rPr>
        <sz val="9"/>
        <color theme="1"/>
        <rFont val="Times New Roman"/>
        <family val="1"/>
        <charset val="204"/>
      </rPr>
      <t>ын **</t>
    </r>
  </si>
  <si>
    <t>НМЦКрын** с учетом округления за единицу (руб.)</t>
  </si>
  <si>
    <t>Средняя цена с учетом округления, руб</t>
  </si>
  <si>
    <t>кол-во</t>
  </si>
  <si>
    <t xml:space="preserve">Совокупность цен, используемых при определении НМЦК, принимается однородной </t>
  </si>
  <si>
    <t>коэф. вариации ( % )*</t>
  </si>
  <si>
    <t>ОБОСНОВАНИЕ НАЧАЛЬНОЙ (МАКСИМАЛЬНОЙ) ЦЕНЫ ГОСУДАРСТВЕННОГО КОНТРАКТА</t>
  </si>
  <si>
    <t xml:space="preserve">Для определения начальной (максимальной) цены контракта заказчиком применялся метод сопоставимых рыночных цен (анализ рынка). </t>
  </si>
  <si>
    <t>Ниже приведена сводная таблица и расчёт средней начальной (максимальной) цены Товара:</t>
  </si>
  <si>
    <t>*- коэффициент вариации (V) рассчитывается по формуле:</t>
  </si>
  <si>
    <t>где:</t>
  </si>
  <si>
    <t xml:space="preserve">, - среднее квадратичное отклонение </t>
  </si>
  <si>
    <t xml:space="preserve"> - цена единицы товара, указанная в источнике с номером i </t>
  </si>
  <si>
    <t xml:space="preserve">n </t>
  </si>
  <si>
    <t xml:space="preserve">- количество значений, используемых в расчете </t>
  </si>
  <si>
    <t xml:space="preserve">&lt;ц&gt; </t>
  </si>
  <si>
    <t xml:space="preserve"> - средняя арифметическая величина цены единицы товара</t>
  </si>
  <si>
    <r>
      <t xml:space="preserve">** НМЦК </t>
    </r>
    <r>
      <rPr>
        <b/>
        <vertAlign val="superscript"/>
        <sz val="11"/>
        <color theme="1"/>
        <rFont val="Times New Roman"/>
        <family val="1"/>
        <charset val="204"/>
      </rPr>
      <t>рын</t>
    </r>
    <r>
      <rPr>
        <b/>
        <sz val="11"/>
        <color theme="1"/>
        <rFont val="Times New Roman"/>
        <family val="1"/>
        <charset val="204"/>
      </rPr>
      <t>, определяемая методом сопоставимых рыночных цен (анализа рынка) и рассчитывается по формуле:</t>
    </r>
  </si>
  <si>
    <t>, где</t>
  </si>
  <si>
    <t>v</t>
  </si>
  <si>
    <t>i</t>
  </si>
  <si>
    <t xml:space="preserve">- количество (объем) закупаемого товара </t>
  </si>
  <si>
    <t xml:space="preserve"> - номер источника ценовой информации (цена из коммерческого предложения)</t>
  </si>
  <si>
    <t xml:space="preserve"> - цена единицы товара, указанная в источнике с номером i</t>
  </si>
  <si>
    <t xml:space="preserve">Начальная (максимальная) цена контракта составила </t>
  </si>
  <si>
    <t>рублей</t>
  </si>
  <si>
    <t>Средство для мытья пола и других поверхностей Synergetic 5 л универсальное антибактериальное</t>
  </si>
  <si>
    <t>Тряпка для пола 70x80 см микрофибра 175 г/кв.м</t>
  </si>
  <si>
    <t xml:space="preserve">Ведро Онест 10 л пластик красное (для пищевых продуктов) </t>
  </si>
  <si>
    <t>шт</t>
  </si>
  <si>
    <t>упак</t>
  </si>
  <si>
    <t>При формировании начальной (максимальной) цены государственного контракта на поставку товаров хозяйственного назначения на основании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утверждёнными приказом Минэкономразвития России от 02.10.2013 г. №567 в качестве метода обоснования цены (метод сопоставимых рыночных цен (анализа рынка)) использованы коммерческие предложения от потенциальных поставщиков товара.</t>
  </si>
  <si>
    <t>Средство для стекол и зеркал Клин Лимон 0,5 л</t>
  </si>
  <si>
    <t>Средство для мытья посуды Synergetic Алоэ-вера гель (5 л)</t>
  </si>
  <si>
    <t>Универсальное чистящее средство Пемолюкс Сода 7 Яблоко порошок (0,48 кг)</t>
  </si>
  <si>
    <t xml:space="preserve">Салфетка хозяйственная Master Fresh </t>
  </si>
  <si>
    <t>Губка для посуды Чисто Солнышко</t>
  </si>
  <si>
    <t>Мыло жидкое Synergetic Миндальное молочко  5 л.</t>
  </si>
  <si>
    <t>Полотенца бумажные</t>
  </si>
  <si>
    <t>Средство для сантехники чистящее Санокс 5 л для уборки туалета и ванной</t>
  </si>
  <si>
    <t>Пакеты полиэтиленовые для мусора</t>
  </si>
  <si>
    <t>Элементы питания АА</t>
  </si>
  <si>
    <t>Элементы питания ААА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</si>
</sst>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4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4" fontId="5" fillId="0" borderId="0" xfId="0" applyNumberFormat="1" applyFont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1" fillId="0" borderId="0" xfId="0" applyFont="1" applyFill="1"/>
    <xf numFmtId="4" fontId="1" fillId="0" borderId="1" xfId="0" applyNumberFormat="1" applyFont="1" applyFill="1" applyBorder="1" applyAlignment="1">
      <alignment horizontal="center" vertical="center" wrapText="1"/>
    </xf>
    <xf numFmtId="43" fontId="1" fillId="0" borderId="0" xfId="1" applyFont="1"/>
    <xf numFmtId="0" fontId="1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justify"/>
    </xf>
    <xf numFmtId="0" fontId="7" fillId="0" borderId="0" xfId="0" applyFont="1" applyAlignment="1">
      <alignment horizontal="justify" vertical="center" wrapText="1"/>
    </xf>
    <xf numFmtId="0" fontId="6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0</xdr:rowOff>
    </xdr:from>
    <xdr:to>
      <xdr:col>6</xdr:col>
      <xdr:colOff>76200</xdr:colOff>
      <xdr:row>26</xdr:row>
      <xdr:rowOff>121920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206240" y="3672840"/>
          <a:ext cx="99822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0</xdr:rowOff>
    </xdr:from>
    <xdr:to>
      <xdr:col>2</xdr:col>
      <xdr:colOff>483207</xdr:colOff>
      <xdr:row>30</xdr:row>
      <xdr:rowOff>63746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4141304"/>
          <a:ext cx="2205990" cy="5607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72887</xdr:colOff>
      <xdr:row>30</xdr:row>
      <xdr:rowOff>106017</xdr:rowOff>
    </xdr:from>
    <xdr:to>
      <xdr:col>0</xdr:col>
      <xdr:colOff>340222</xdr:colOff>
      <xdr:row>32</xdr:row>
      <xdr:rowOff>26504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2887" y="4744278"/>
          <a:ext cx="267335" cy="2517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</xdr:col>
      <xdr:colOff>1264672</xdr:colOff>
      <xdr:row>40</xdr:row>
      <xdr:rowOff>59304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6029739"/>
          <a:ext cx="1701165" cy="40386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0</xdr:col>
      <xdr:colOff>86139</xdr:colOff>
      <xdr:row>42</xdr:row>
      <xdr:rowOff>112643</xdr:rowOff>
    </xdr:from>
    <xdr:to>
      <xdr:col>0</xdr:col>
      <xdr:colOff>353474</xdr:colOff>
      <xdr:row>44</xdr:row>
      <xdr:rowOff>19877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6139" y="6831495"/>
          <a:ext cx="267335" cy="2517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8"/>
  <sheetViews>
    <sheetView tabSelected="1" topLeftCell="A26" zoomScale="115" zoomScaleNormal="115" workbookViewId="0">
      <selection activeCell="F48" sqref="F48"/>
    </sheetView>
  </sheetViews>
  <sheetFormatPr defaultColWidth="9.140625" defaultRowHeight="12.75"/>
  <cols>
    <col min="1" max="1" width="6.140625" style="2" customWidth="1"/>
    <col min="2" max="2" width="19" style="2" customWidth="1"/>
    <col min="3" max="3" width="10.7109375" style="2" customWidth="1"/>
    <col min="4" max="4" width="13" style="2" customWidth="1"/>
    <col min="5" max="5" width="12.5703125" style="2" customWidth="1"/>
    <col min="6" max="6" width="13.42578125" style="2" customWidth="1"/>
    <col min="7" max="7" width="13.28515625" style="2" customWidth="1"/>
    <col min="8" max="9" width="13.140625" style="2" customWidth="1"/>
    <col min="10" max="10" width="16.28515625" style="2" customWidth="1"/>
    <col min="11" max="11" width="8.7109375" style="17" customWidth="1"/>
    <col min="12" max="12" width="14.5703125" style="2" customWidth="1"/>
    <col min="13" max="13" width="14.140625" style="2" customWidth="1"/>
    <col min="14" max="14" width="15" style="4" customWidth="1"/>
    <col min="15" max="15" width="18.140625" style="2" customWidth="1"/>
    <col min="16" max="16384" width="9.140625" style="2"/>
  </cols>
  <sheetData>
    <row r="1" spans="1:15" ht="29.45" customHeight="1">
      <c r="J1" s="26"/>
      <c r="K1" s="26"/>
      <c r="L1" s="26"/>
      <c r="M1" s="26"/>
    </row>
    <row r="3" spans="1:15" ht="12.75" customHeight="1">
      <c r="A3" s="24" t="s">
        <v>15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5" ht="14.25">
      <c r="A4" s="11"/>
    </row>
    <row r="5" spans="1:15" ht="15">
      <c r="A5" s="27" t="s">
        <v>16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1"/>
      <c r="M5" s="21"/>
    </row>
    <row r="6" spans="1:15" ht="57" customHeight="1">
      <c r="A6" s="22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7" spans="1:15" ht="20.45" customHeight="1">
      <c r="A7" s="23" t="s">
        <v>17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5" ht="12.75" customHeight="1">
      <c r="A8" s="31" t="s">
        <v>1</v>
      </c>
      <c r="B8" s="31" t="s">
        <v>5</v>
      </c>
      <c r="C8" s="31" t="s">
        <v>3</v>
      </c>
      <c r="D8" s="31" t="s">
        <v>12</v>
      </c>
      <c r="E8" s="30" t="s">
        <v>0</v>
      </c>
      <c r="F8" s="25" t="s">
        <v>2</v>
      </c>
      <c r="G8" s="25"/>
      <c r="H8" s="25"/>
      <c r="I8" s="25" t="s">
        <v>4</v>
      </c>
      <c r="J8" s="25" t="s">
        <v>11</v>
      </c>
      <c r="K8" s="25" t="s">
        <v>14</v>
      </c>
      <c r="L8" s="25" t="s">
        <v>9</v>
      </c>
      <c r="M8" s="25" t="s">
        <v>10</v>
      </c>
    </row>
    <row r="9" spans="1:15" ht="12.75" customHeight="1">
      <c r="A9" s="32"/>
      <c r="B9" s="32"/>
      <c r="C9" s="32"/>
      <c r="D9" s="32"/>
      <c r="E9" s="30"/>
      <c r="F9" s="25"/>
      <c r="G9" s="25"/>
      <c r="H9" s="25"/>
      <c r="I9" s="25"/>
      <c r="J9" s="25"/>
      <c r="K9" s="25"/>
      <c r="L9" s="25"/>
      <c r="M9" s="25"/>
    </row>
    <row r="10" spans="1:15" ht="46.5" customHeight="1">
      <c r="A10" s="33"/>
      <c r="B10" s="33"/>
      <c r="C10" s="33"/>
      <c r="D10" s="33"/>
      <c r="E10" s="30"/>
      <c r="F10" s="6" t="s">
        <v>6</v>
      </c>
      <c r="G10" s="6" t="s">
        <v>7</v>
      </c>
      <c r="H10" s="6" t="s">
        <v>8</v>
      </c>
      <c r="I10" s="25"/>
      <c r="J10" s="25"/>
      <c r="K10" s="25"/>
      <c r="L10" s="25"/>
      <c r="M10" s="25"/>
    </row>
    <row r="11" spans="1:15" ht="43.5" customHeight="1">
      <c r="A11" s="1">
        <v>1</v>
      </c>
      <c r="B11" s="7" t="s">
        <v>41</v>
      </c>
      <c r="C11" s="20" t="s">
        <v>38</v>
      </c>
      <c r="D11" s="5">
        <v>4</v>
      </c>
      <c r="E11" s="1">
        <v>3</v>
      </c>
      <c r="F11" s="8">
        <v>219</v>
      </c>
      <c r="G11" s="9">
        <v>229.95</v>
      </c>
      <c r="H11" s="8">
        <v>238.71</v>
      </c>
      <c r="I11" s="3">
        <f t="shared" ref="I11" si="0">AVERAGE(F11:H11)</f>
        <v>229.22</v>
      </c>
      <c r="J11" s="3">
        <f t="shared" ref="J11" si="1">ROUND(I11,2)</f>
        <v>229.22</v>
      </c>
      <c r="K11" s="18">
        <f t="shared" ref="K11" si="2">(SQRT(((F11-I11)*(F11-I11)+(G11-I11)*(G11-I11)+(H11-I11)*(H11-I11))/(E11-1)))/I11*100</f>
        <v>4.3082004007862063</v>
      </c>
      <c r="L11" s="3">
        <f t="shared" ref="L11" si="3">+I11*D11</f>
        <v>916.88</v>
      </c>
      <c r="M11" s="3">
        <f t="shared" ref="M11" si="4">+J11*D11</f>
        <v>916.88</v>
      </c>
      <c r="O11" s="19"/>
    </row>
    <row r="12" spans="1:15" ht="90" customHeight="1">
      <c r="A12" s="1">
        <v>2</v>
      </c>
      <c r="B12" s="7" t="s">
        <v>35</v>
      </c>
      <c r="C12" s="20" t="s">
        <v>38</v>
      </c>
      <c r="D12" s="5">
        <v>7</v>
      </c>
      <c r="E12" s="1">
        <v>3</v>
      </c>
      <c r="F12" s="8">
        <v>509</v>
      </c>
      <c r="G12" s="9">
        <v>514.09</v>
      </c>
      <c r="H12" s="8">
        <v>544.63</v>
      </c>
      <c r="I12" s="3">
        <f t="shared" ref="I12" si="5">AVERAGE(F12:H12)</f>
        <v>522.57333333333338</v>
      </c>
      <c r="J12" s="3">
        <f t="shared" ref="J12" si="6">ROUND(I12,2)</f>
        <v>522.57000000000005</v>
      </c>
      <c r="K12" s="18">
        <f t="shared" ref="K12" si="7">(SQRT(((F12-I12)*(F12-I12)+(G12-I12)*(G12-I12)+(H12-I12)*(H12-I12))/(E12-1)))/I12*100</f>
        <v>3.6876028219482269</v>
      </c>
      <c r="L12" s="3">
        <f>J12*D12</f>
        <v>3657.9900000000002</v>
      </c>
      <c r="M12" s="3">
        <f t="shared" ref="M12" si="8">+J12*D12</f>
        <v>3657.9900000000002</v>
      </c>
      <c r="O12" s="19"/>
    </row>
    <row r="13" spans="1:15" ht="45" customHeight="1">
      <c r="A13" s="1">
        <v>3</v>
      </c>
      <c r="B13" s="7" t="s">
        <v>42</v>
      </c>
      <c r="C13" s="20" t="s">
        <v>38</v>
      </c>
      <c r="D13" s="5">
        <v>4</v>
      </c>
      <c r="E13" s="1">
        <v>3</v>
      </c>
      <c r="F13" s="8">
        <v>790</v>
      </c>
      <c r="G13" s="9">
        <v>821.6</v>
      </c>
      <c r="H13" s="8">
        <v>853.2</v>
      </c>
      <c r="I13" s="3">
        <f t="shared" ref="I13:I15" si="9">AVERAGE(F13:H13)</f>
        <v>821.6</v>
      </c>
      <c r="J13" s="3">
        <f t="shared" ref="J13:J15" si="10">ROUND(I13,2)</f>
        <v>821.6</v>
      </c>
      <c r="K13" s="18">
        <f t="shared" ref="K13:K15" si="11">(SQRT(((F13-I13)*(F13-I13)+(G13-I13)*(G13-I13)+(H13-I13)*(H13-I13))/(E13-1)))/I13*100</f>
        <v>3.8461538461538494</v>
      </c>
      <c r="L13" s="3">
        <f t="shared" ref="L13:L15" si="12">+I13*D13</f>
        <v>3286.4</v>
      </c>
      <c r="M13" s="3">
        <f t="shared" ref="M13:M15" si="13">+J13*D13</f>
        <v>3286.4</v>
      </c>
      <c r="O13" s="19"/>
    </row>
    <row r="14" spans="1:15" ht="64.5" customHeight="1">
      <c r="A14" s="1">
        <v>4</v>
      </c>
      <c r="B14" s="7" t="s">
        <v>43</v>
      </c>
      <c r="C14" s="20" t="s">
        <v>38</v>
      </c>
      <c r="D14" s="5">
        <v>10</v>
      </c>
      <c r="E14" s="1">
        <v>3</v>
      </c>
      <c r="F14" s="8">
        <v>98</v>
      </c>
      <c r="G14" s="9">
        <v>99.96</v>
      </c>
      <c r="H14" s="8">
        <v>104.86</v>
      </c>
      <c r="I14" s="3">
        <f t="shared" si="9"/>
        <v>100.94</v>
      </c>
      <c r="J14" s="3">
        <f t="shared" si="10"/>
        <v>100.94</v>
      </c>
      <c r="K14" s="18">
        <f t="shared" si="11"/>
        <v>3.5005352188970775</v>
      </c>
      <c r="L14" s="3">
        <f t="shared" si="12"/>
        <v>1009.4</v>
      </c>
      <c r="M14" s="3">
        <f t="shared" si="13"/>
        <v>1009.4</v>
      </c>
      <c r="O14" s="19"/>
    </row>
    <row r="15" spans="1:15" ht="53.25" customHeight="1">
      <c r="A15" s="1">
        <v>5</v>
      </c>
      <c r="B15" s="7" t="s">
        <v>36</v>
      </c>
      <c r="C15" s="20" t="s">
        <v>38</v>
      </c>
      <c r="D15" s="5">
        <v>2</v>
      </c>
      <c r="E15" s="1">
        <v>3</v>
      </c>
      <c r="F15" s="8">
        <v>197</v>
      </c>
      <c r="G15" s="9">
        <v>200.94</v>
      </c>
      <c r="H15" s="8">
        <v>210.79</v>
      </c>
      <c r="I15" s="3">
        <f t="shared" si="9"/>
        <v>202.91</v>
      </c>
      <c r="J15" s="3">
        <f t="shared" si="10"/>
        <v>202.91</v>
      </c>
      <c r="K15" s="18">
        <f t="shared" si="11"/>
        <v>3.5005352188970753</v>
      </c>
      <c r="L15" s="3">
        <f t="shared" si="12"/>
        <v>405.82</v>
      </c>
      <c r="M15" s="3">
        <f t="shared" si="13"/>
        <v>405.82</v>
      </c>
      <c r="O15" s="19"/>
    </row>
    <row r="16" spans="1:15" ht="52.5" customHeight="1">
      <c r="A16" s="1">
        <v>6</v>
      </c>
      <c r="B16" s="7" t="s">
        <v>44</v>
      </c>
      <c r="C16" s="20" t="s">
        <v>38</v>
      </c>
      <c r="D16" s="5">
        <v>6</v>
      </c>
      <c r="E16" s="1">
        <v>3</v>
      </c>
      <c r="F16" s="8">
        <v>63.3</v>
      </c>
      <c r="G16" s="9">
        <v>65.2</v>
      </c>
      <c r="H16" s="8">
        <v>68.36</v>
      </c>
      <c r="I16" s="3">
        <f t="shared" ref="I16:I18" si="14">AVERAGE(F16:H16)</f>
        <v>65.62</v>
      </c>
      <c r="J16" s="3">
        <f t="shared" ref="J16:J18" si="15">ROUND(I16,2)</f>
        <v>65.62</v>
      </c>
      <c r="K16" s="18">
        <f t="shared" ref="K16:K18" si="16">(SQRT(((F16-I16)*(F16-I16)+(G16-I16)*(G16-I16)+(H16-I16)*(H16-I16))/(E16-1)))/I16*100</f>
        <v>3.8951729953233079</v>
      </c>
      <c r="L16" s="3">
        <f t="shared" ref="L16:L18" si="17">+I16*D16</f>
        <v>393.72</v>
      </c>
      <c r="M16" s="3">
        <f t="shared" ref="M16:M18" si="18">+J16*D16</f>
        <v>393.72</v>
      </c>
      <c r="O16" s="19"/>
    </row>
    <row r="17" spans="1:15" ht="51" customHeight="1">
      <c r="A17" s="1">
        <v>7</v>
      </c>
      <c r="B17" s="7" t="s">
        <v>45</v>
      </c>
      <c r="C17" s="20" t="s">
        <v>38</v>
      </c>
      <c r="D17" s="5">
        <v>30</v>
      </c>
      <c r="E17" s="1">
        <v>3</v>
      </c>
      <c r="F17" s="8">
        <v>42</v>
      </c>
      <c r="G17" s="9">
        <v>44.1</v>
      </c>
      <c r="H17" s="8">
        <v>45.36</v>
      </c>
      <c r="I17" s="3">
        <f t="shared" si="14"/>
        <v>43.819999999999993</v>
      </c>
      <c r="J17" s="3">
        <f t="shared" si="15"/>
        <v>43.82</v>
      </c>
      <c r="K17" s="18">
        <f t="shared" si="16"/>
        <v>3.8735960552658599</v>
      </c>
      <c r="L17" s="3">
        <f t="shared" si="17"/>
        <v>1314.6</v>
      </c>
      <c r="M17" s="3">
        <f t="shared" si="18"/>
        <v>1314.6</v>
      </c>
      <c r="O17" s="19"/>
    </row>
    <row r="18" spans="1:15" ht="60.75" customHeight="1">
      <c r="A18" s="1">
        <v>8</v>
      </c>
      <c r="B18" s="7" t="s">
        <v>37</v>
      </c>
      <c r="C18" s="20" t="s">
        <v>38</v>
      </c>
      <c r="D18" s="5">
        <v>6</v>
      </c>
      <c r="E18" s="1">
        <v>3</v>
      </c>
      <c r="F18" s="8">
        <v>285</v>
      </c>
      <c r="G18" s="9">
        <v>290.7</v>
      </c>
      <c r="H18" s="8">
        <v>310.64999999999998</v>
      </c>
      <c r="I18" s="3">
        <f t="shared" si="14"/>
        <v>295.45</v>
      </c>
      <c r="J18" s="3">
        <f t="shared" si="15"/>
        <v>295.45</v>
      </c>
      <c r="K18" s="18">
        <f t="shared" si="16"/>
        <v>4.5586645912404542</v>
      </c>
      <c r="L18" s="3">
        <f t="shared" si="17"/>
        <v>1772.6999999999998</v>
      </c>
      <c r="M18" s="3">
        <f t="shared" si="18"/>
        <v>1772.6999999999998</v>
      </c>
      <c r="O18" s="19"/>
    </row>
    <row r="19" spans="1:15" ht="80.25" customHeight="1">
      <c r="A19" s="1">
        <v>9</v>
      </c>
      <c r="B19" s="7" t="s">
        <v>46</v>
      </c>
      <c r="C19" s="20" t="s">
        <v>38</v>
      </c>
      <c r="D19" s="5">
        <v>4</v>
      </c>
      <c r="E19" s="1">
        <v>3</v>
      </c>
      <c r="F19" s="8">
        <v>679</v>
      </c>
      <c r="G19" s="9">
        <v>699.37</v>
      </c>
      <c r="H19" s="8">
        <v>726.53</v>
      </c>
      <c r="I19" s="3">
        <f t="shared" ref="I19:I22" si="19">AVERAGE(F19:H19)</f>
        <v>701.63333333333321</v>
      </c>
      <c r="J19" s="3">
        <f t="shared" ref="J19:J22" si="20">ROUND(I19,2)</f>
        <v>701.63</v>
      </c>
      <c r="K19" s="18">
        <f t="shared" ref="K19:K22" si="21">(SQRT(((F19-I19)*(F19-I19)+(G19-I19)*(G19-I19)+(H19-I19)*(H19-I19))/(E19-1)))/I19*100</f>
        <v>3.3985979847912047</v>
      </c>
      <c r="L19" s="3">
        <f>J19*D19</f>
        <v>2806.52</v>
      </c>
      <c r="M19" s="3">
        <f t="shared" ref="M19:M22" si="22">+J19*D19</f>
        <v>2806.52</v>
      </c>
      <c r="O19" s="19"/>
    </row>
    <row r="20" spans="1:15" ht="56.25" customHeight="1">
      <c r="A20" s="1">
        <v>10</v>
      </c>
      <c r="B20" s="7" t="s">
        <v>47</v>
      </c>
      <c r="C20" s="20" t="s">
        <v>39</v>
      </c>
      <c r="D20" s="5">
        <v>6</v>
      </c>
      <c r="E20" s="1">
        <v>3</v>
      </c>
      <c r="F20" s="8">
        <v>2099</v>
      </c>
      <c r="G20" s="9">
        <v>2119.9899999999998</v>
      </c>
      <c r="H20" s="8">
        <v>2266.92</v>
      </c>
      <c r="I20" s="3">
        <f t="shared" si="19"/>
        <v>2161.9699999999998</v>
      </c>
      <c r="J20" s="3">
        <f t="shared" si="20"/>
        <v>2161.9699999999998</v>
      </c>
      <c r="K20" s="18">
        <f t="shared" si="21"/>
        <v>4.2319407218841532</v>
      </c>
      <c r="L20" s="3">
        <f t="shared" ref="L19:L22" si="23">+I20*D20</f>
        <v>12971.82</v>
      </c>
      <c r="M20" s="3">
        <f t="shared" si="22"/>
        <v>12971.82</v>
      </c>
      <c r="O20" s="19"/>
    </row>
    <row r="21" spans="1:15" ht="49.5" customHeight="1">
      <c r="A21" s="1">
        <v>11</v>
      </c>
      <c r="B21" s="7" t="s">
        <v>48</v>
      </c>
      <c r="C21" s="20" t="s">
        <v>38</v>
      </c>
      <c r="D21" s="5">
        <v>10</v>
      </c>
      <c r="E21" s="1">
        <v>3</v>
      </c>
      <c r="F21" s="8">
        <v>596</v>
      </c>
      <c r="G21" s="9">
        <v>613.88</v>
      </c>
      <c r="H21" s="8">
        <v>649.64</v>
      </c>
      <c r="I21" s="3">
        <f t="shared" si="19"/>
        <v>619.84</v>
      </c>
      <c r="J21" s="3">
        <f t="shared" si="20"/>
        <v>619.84</v>
      </c>
      <c r="K21" s="18">
        <f t="shared" si="21"/>
        <v>4.4063227836113832</v>
      </c>
      <c r="L21" s="3">
        <f t="shared" si="23"/>
        <v>6198.4000000000005</v>
      </c>
      <c r="M21" s="3">
        <f t="shared" si="22"/>
        <v>6198.4000000000005</v>
      </c>
      <c r="O21" s="19"/>
    </row>
    <row r="22" spans="1:15" ht="50.25" customHeight="1">
      <c r="A22" s="1">
        <v>12</v>
      </c>
      <c r="B22" s="7" t="s">
        <v>49</v>
      </c>
      <c r="C22" s="20" t="s">
        <v>38</v>
      </c>
      <c r="D22" s="5">
        <v>30</v>
      </c>
      <c r="E22" s="1">
        <v>3</v>
      </c>
      <c r="F22" s="8">
        <v>302</v>
      </c>
      <c r="G22" s="9">
        <v>317.10000000000002</v>
      </c>
      <c r="H22" s="8">
        <v>320.12</v>
      </c>
      <c r="I22" s="3">
        <f t="shared" si="19"/>
        <v>313.07333333333332</v>
      </c>
      <c r="J22" s="3">
        <f t="shared" si="20"/>
        <v>313.07</v>
      </c>
      <c r="K22" s="18">
        <f t="shared" si="21"/>
        <v>3.1008523347244248</v>
      </c>
      <c r="L22" s="3">
        <f>J22*D22</f>
        <v>9392.1</v>
      </c>
      <c r="M22" s="3">
        <f t="shared" si="22"/>
        <v>9392.1</v>
      </c>
      <c r="O22" s="19"/>
    </row>
    <row r="23" spans="1:15" ht="61.5" customHeight="1">
      <c r="A23" s="1">
        <v>13</v>
      </c>
      <c r="B23" s="7" t="s">
        <v>50</v>
      </c>
      <c r="C23" s="20" t="s">
        <v>39</v>
      </c>
      <c r="D23" s="5">
        <v>6</v>
      </c>
      <c r="E23" s="1">
        <v>3</v>
      </c>
      <c r="F23" s="8">
        <v>503</v>
      </c>
      <c r="G23" s="9">
        <v>508.03</v>
      </c>
      <c r="H23" s="8">
        <v>538.21</v>
      </c>
      <c r="I23" s="3">
        <f t="shared" ref="I23:I24" si="24">AVERAGE(F23:H23)</f>
        <v>516.4133333333333</v>
      </c>
      <c r="J23" s="3">
        <f t="shared" ref="J23:J24" si="25">ROUND(I23,2)</f>
        <v>516.41</v>
      </c>
      <c r="K23" s="18">
        <f t="shared" ref="K23:K24" si="26">(SQRT(((F23-I23)*(F23-I23)+(G23-I23)*(G23-I23)+(H23-I23)*(H23-I23))/(E23-1)))/I23*100</f>
        <v>3.6876028219482349</v>
      </c>
      <c r="L23" s="3">
        <f>J23*D23</f>
        <v>3098.46</v>
      </c>
      <c r="M23" s="3">
        <f t="shared" ref="M23:M24" si="27">+J23*D23</f>
        <v>3098.46</v>
      </c>
      <c r="O23" s="19"/>
    </row>
    <row r="24" spans="1:15" ht="66" customHeight="1">
      <c r="A24" s="1">
        <v>14</v>
      </c>
      <c r="B24" s="7" t="s">
        <v>51</v>
      </c>
      <c r="C24" s="20" t="s">
        <v>39</v>
      </c>
      <c r="D24" s="5">
        <v>6</v>
      </c>
      <c r="E24" s="1">
        <v>3</v>
      </c>
      <c r="F24" s="8">
        <v>450</v>
      </c>
      <c r="G24" s="9">
        <v>459</v>
      </c>
      <c r="H24" s="8">
        <v>481.5</v>
      </c>
      <c r="I24" s="3">
        <f t="shared" si="24"/>
        <v>463.5</v>
      </c>
      <c r="J24" s="3">
        <f t="shared" si="25"/>
        <v>463.5</v>
      </c>
      <c r="K24" s="18">
        <f t="shared" si="26"/>
        <v>3.5005352188970775</v>
      </c>
      <c r="L24" s="3">
        <f t="shared" ref="L23:L24" si="28">+I24*D24</f>
        <v>2781</v>
      </c>
      <c r="M24" s="3">
        <f t="shared" si="27"/>
        <v>2781</v>
      </c>
      <c r="O24" s="19"/>
    </row>
    <row r="25" spans="1:1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16">
        <f>SUM(M11:M24)</f>
        <v>50005.81</v>
      </c>
    </row>
    <row r="26" spans="1:15" ht="24.6" customHeight="1">
      <c r="A26" s="13" t="s">
        <v>18</v>
      </c>
      <c r="F26"/>
    </row>
    <row r="27" spans="1:15">
      <c r="A27" s="2" t="s">
        <v>19</v>
      </c>
    </row>
    <row r="29" spans="1:15">
      <c r="D29" s="2" t="s">
        <v>20</v>
      </c>
    </row>
    <row r="32" spans="1:15">
      <c r="B32" s="2" t="s">
        <v>21</v>
      </c>
    </row>
    <row r="34" spans="1:7" ht="15">
      <c r="A34" s="12" t="s">
        <v>24</v>
      </c>
      <c r="B34" s="2" t="s">
        <v>25</v>
      </c>
    </row>
    <row r="35" spans="1:7" ht="15">
      <c r="A35" s="12" t="s">
        <v>22</v>
      </c>
      <c r="B35" s="2" t="s">
        <v>23</v>
      </c>
    </row>
    <row r="37" spans="1:7" ht="16.5">
      <c r="A37" s="13" t="s">
        <v>26</v>
      </c>
    </row>
    <row r="38" spans="1:7" ht="14.25">
      <c r="A38" s="13"/>
    </row>
    <row r="39" spans="1:7" ht="14.25">
      <c r="A39" s="13"/>
    </row>
    <row r="40" spans="1:7" ht="14.25">
      <c r="A40" s="13"/>
      <c r="C40" s="2" t="s">
        <v>27</v>
      </c>
    </row>
    <row r="41" spans="1:7" ht="14.25">
      <c r="A41" s="13"/>
    </row>
    <row r="42" spans="1:7" ht="15">
      <c r="A42" s="10" t="s">
        <v>28</v>
      </c>
      <c r="B42" s="14" t="s">
        <v>30</v>
      </c>
    </row>
    <row r="43" spans="1:7" ht="14.25">
      <c r="A43" s="10" t="s">
        <v>29</v>
      </c>
      <c r="B43" s="2" t="s">
        <v>31</v>
      </c>
    </row>
    <row r="44" spans="1:7" ht="14.25">
      <c r="A44" s="11"/>
      <c r="B44" s="2" t="s">
        <v>32</v>
      </c>
    </row>
    <row r="46" spans="1:7">
      <c r="A46" s="2" t="s">
        <v>13</v>
      </c>
    </row>
    <row r="48" spans="1:7" ht="14.25">
      <c r="A48" s="13" t="s">
        <v>33</v>
      </c>
      <c r="F48" s="15">
        <f>+M25</f>
        <v>50005.81</v>
      </c>
      <c r="G48" s="13" t="s">
        <v>34</v>
      </c>
    </row>
  </sheetData>
  <mergeCells count="17">
    <mergeCell ref="A25:L25"/>
    <mergeCell ref="I8:I10"/>
    <mergeCell ref="J8:J10"/>
    <mergeCell ref="K8:K10"/>
    <mergeCell ref="L8:L10"/>
    <mergeCell ref="E8:E10"/>
    <mergeCell ref="F8:H9"/>
    <mergeCell ref="A8:A10"/>
    <mergeCell ref="B8:B10"/>
    <mergeCell ref="C8:C10"/>
    <mergeCell ref="D8:D10"/>
    <mergeCell ref="A6:M6"/>
    <mergeCell ref="A7:M7"/>
    <mergeCell ref="A3:M3"/>
    <mergeCell ref="M8:M10"/>
    <mergeCell ref="J1:M1"/>
    <mergeCell ref="A5:K5"/>
  </mergeCells>
  <pageMargins left="0.70866141732283472" right="0.70866141732283472" top="0.74803149606299213" bottom="0.74803149606299213" header="0.31496062992125984" footer="0.31496062992125984"/>
  <pageSetup paperSize="9" scale="7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НМЦК!_Toc24633917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Тимофеева</dc:creator>
  <cp:lastModifiedBy>Admin</cp:lastModifiedBy>
  <cp:lastPrinted>2023-04-18T09:44:05Z</cp:lastPrinted>
  <dcterms:created xsi:type="dcterms:W3CDTF">2017-05-11T11:24:32Z</dcterms:created>
  <dcterms:modified xsi:type="dcterms:W3CDTF">2026-08-24T08:08:25Z</dcterms:modified>
</cp:coreProperties>
</file>