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ozov_ss\Desktop\Заявки 2026\Лампа лупа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calcPr calcId="152511"/>
</workbook>
</file>

<file path=xl/calcChain.xml><?xml version="1.0" encoding="utf-8"?>
<calcChain xmlns="http://schemas.openxmlformats.org/spreadsheetml/2006/main">
  <c r="O9" i="2" l="1"/>
  <c r="O8" i="2"/>
  <c r="F9" i="2"/>
  <c r="G9" i="2"/>
  <c r="E9" i="2"/>
  <c r="L7" i="2"/>
  <c r="M7" i="2" s="1"/>
  <c r="N7" i="2" s="1"/>
  <c r="O7" i="2" s="1"/>
  <c r="I7" i="2"/>
  <c r="J7" i="2" s="1"/>
  <c r="K7" i="2" s="1"/>
  <c r="I8" i="2"/>
  <c r="J8" i="2" l="1"/>
  <c r="K8" i="2" s="1"/>
  <c r="L8" i="2"/>
  <c r="M8" i="2" s="1"/>
  <c r="N8" i="2" s="1"/>
  <c r="O10" i="2" l="1"/>
  <c r="D2" i="3" l="1"/>
  <c r="D6" i="3" s="1"/>
  <c r="D4" i="3"/>
  <c r="D5" i="3"/>
  <c r="D3" i="3"/>
</calcChain>
</file>

<file path=xl/sharedStrings.xml><?xml version="1.0" encoding="utf-8"?>
<sst xmlns="http://schemas.openxmlformats.org/spreadsheetml/2006/main" count="34" uniqueCount="33">
  <si>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</si>
  <si>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</si>
  <si>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</si>
  <si>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</si>
  <si>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</si>
  <si>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</si>
  <si>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</si>
  <si>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</si>
  <si>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</si>
  <si>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</si>
  <si>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</si>
  <si>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</si>
  <si>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</si>
  <si>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</si>
  <si>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Характеристики объекта закупки</t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</si>
  <si>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</si>
  <si>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</si>
  <si>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</si>
  <si>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мес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</si>
  <si>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</si>
  <si>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rFont val="Times New Roman"/>
        <family val="1"/>
        <charset val="204"/>
      </rPr>
      <t>ы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</si>
  <si>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инным методом
 </t>
  </si>
  <si>
    <t>ИТОГО:</t>
  </si>
  <si>
    <t>шт.</t>
  </si>
  <si>
    <t>иной метод</t>
  </si>
  <si>
    <t>Информация №1 вх. № 5280 от  24.08.2026</t>
  </si>
  <si>
    <t>Информация №2 вх. № 5281   от   24.08.2026</t>
  </si>
  <si>
    <t>Информация №3 вх. №  5282 от   24.08.2026</t>
  </si>
  <si>
    <t>Светильник напольный Леда С20-043, ЛУПА (4,5/9 раз, стекло), торшер, светодиоды 8 Вт, высота 170 см или эквивалент</t>
  </si>
  <si>
    <t>Настольная лампа светильник Леда С20 на струбцине, СВЕТОДИОДНАЯ, 8 Вт, ЛУПА (2/9 раз), белый или эквивалент</t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</si>
  <si>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72302.32  рублей.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70653 (Семьдесят тысяч шестьсот пятьдесят три ) рублей 73 копеек.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</si>
  <si>
    <t>Дата составления 24.08.2026г.</t>
  </si>
  <si>
    <t>РАСЧЕТ (Обоснование) начальной (максимальной) цены государственного контракта на поставку Светильников электрических , для обеспечения государственных нужд ФКУЗ Ставропольский противочумный институт Роспотребнадзора.             ИКЗ:261263600064126360100100260000000244                                                        ОКПД2: 27.40.22.130 - Светильники электрические настольные, прикроватные или напольные, предназначенные для использования со светодиодными лампами и прочими светодиодными источниками света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</si>
</sst>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" fontId="0" fillId="0" borderId="0" xfId="0" applyNumberFormat="1"/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4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distributed" wrapText="1"/>
    </xf>
    <xf numFmtId="4" fontId="7" fillId="0" borderId="0" xfId="0" applyNumberFormat="1" applyFont="1" applyFill="1" applyAlignment="1">
      <alignment horizontal="left" vertical="distributed"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4" fontId="6" fillId="0" borderId="0" xfId="0" applyNumberFormat="1" applyFont="1" applyFill="1" applyAlignment="1" applyProtection="1">
      <alignment wrapText="1"/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6" fillId="0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" fontId="7" fillId="0" borderId="0" xfId="0" applyNumberFormat="1" applyFont="1" applyFill="1"/>
    <xf numFmtId="4" fontId="5" fillId="0" borderId="0" xfId="0" applyNumberFormat="1" applyFont="1" applyFill="1"/>
    <xf numFmtId="49" fontId="3" fillId="0" borderId="3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4" fontId="3" fillId="0" borderId="3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>
      <alignment vertical="center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distributed" wrapText="1"/>
    </xf>
    <xf numFmtId="0" fontId="9" fillId="0" borderId="0" xfId="0" applyFont="1" applyFill="1" applyAlignment="1">
      <alignment vertical="distributed" wrapText="1"/>
    </xf>
    <xf numFmtId="0" fontId="7" fillId="0" borderId="3" xfId="0" applyFont="1" applyFill="1" applyBorder="1" applyAlignment="1">
      <alignment horizontal="left" vertical="distributed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distributed" wrapText="1"/>
    </xf>
    <xf numFmtId="0" fontId="9" fillId="0" borderId="3" xfId="0" applyFont="1" applyFill="1" applyBorder="1" applyAlignment="1">
      <alignment vertical="distributed" wrapText="1"/>
    </xf>
    <xf numFmtId="0" fontId="2" fillId="0" borderId="3" xfId="0" applyFont="1" applyFill="1" applyBorder="1" applyAlignment="1">
      <alignment horizontal="left" vertical="distributed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1620309</xdr:rowOff>
    </xdr:from>
    <xdr:to>
      <xdr:col>11</xdr:col>
      <xdr:colOff>19050</xdr:colOff>
      <xdr:row>5</xdr:row>
      <xdr:rowOff>1972734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517" y="4086226"/>
          <a:ext cx="63711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263524</xdr:colOff>
      <xdr:row>5</xdr:row>
      <xdr:rowOff>1900768</xdr:rowOff>
    </xdr:from>
    <xdr:to>
      <xdr:col>11</xdr:col>
      <xdr:colOff>1130299</xdr:colOff>
      <xdr:row>5</xdr:row>
      <xdr:rowOff>2280730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5107" y="4366685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view="pageBreakPreview" zoomScale="85" zoomScaleNormal="85" zoomScaleSheetLayoutView="85" workbookViewId="0">
      <selection activeCell="B8" sqref="B8"/>
    </sheetView>
  </sheetViews>
  <sheetFormatPr defaultRowHeight="12.75" x14ac:dyDescent="0.2"/>
  <cols>
    <col min="1" max="1" width="4" style="5" customWidth="1"/>
    <col min="2" max="2" width="34.5703125" style="5" customWidth="1"/>
    <col min="3" max="3" width="7.7109375" style="5" customWidth="1"/>
    <col min="4" max="4" width="6.85546875" style="5" customWidth="1"/>
    <col min="5" max="5" width="17.7109375" style="25" customWidth="1"/>
    <col min="6" max="6" width="16.85546875" style="25" customWidth="1"/>
    <col min="7" max="7" width="17.5703125" style="25" customWidth="1"/>
    <col min="8" max="8" width="6.140625" style="5" customWidth="1"/>
    <col min="9" max="9" width="19.28515625" style="5" customWidth="1"/>
    <col min="10" max="10" width="14.7109375" style="5" customWidth="1"/>
    <col min="11" max="11" width="11" style="5" customWidth="1"/>
    <col min="12" max="12" width="19.42578125" style="5" customWidth="1"/>
    <col min="13" max="13" width="14.140625" style="5" customWidth="1"/>
    <col min="14" max="14" width="14" style="5" customWidth="1"/>
    <col min="15" max="15" width="15.42578125" style="5" customWidth="1"/>
    <col min="16" max="16384" width="9.140625" style="5"/>
  </cols>
  <sheetData>
    <row r="1" spans="1:16" ht="37.5" customHeight="1" x14ac:dyDescent="0.25">
      <c r="A1" s="3"/>
      <c r="B1" s="3"/>
      <c r="C1" s="3"/>
      <c r="D1" s="3"/>
      <c r="E1" s="4"/>
      <c r="F1" s="4"/>
      <c r="G1" s="4"/>
      <c r="H1" s="3"/>
      <c r="I1" s="49" t="s">
        <v>16</v>
      </c>
      <c r="J1" s="49"/>
      <c r="K1" s="49"/>
      <c r="L1" s="49"/>
      <c r="M1" s="49"/>
      <c r="N1" s="49"/>
      <c r="O1" s="49"/>
    </row>
    <row r="2" spans="1:16" s="6" customFormat="1" ht="69" customHeight="1" x14ac:dyDescent="0.3">
      <c r="A2" s="47" t="s">
        <v>32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s="9" customFormat="1" ht="23.25" customHeight="1" x14ac:dyDescent="0.25">
      <c r="A3" s="7"/>
      <c r="B3" s="8" t="s">
        <v>14</v>
      </c>
      <c r="C3" s="43" t="s">
        <v>17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5"/>
    </row>
    <row r="4" spans="1:16" s="9" customFormat="1" ht="21.75" customHeight="1" x14ac:dyDescent="0.25">
      <c r="A4" s="10"/>
      <c r="B4" s="11"/>
      <c r="C4" s="46" t="s">
        <v>24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6" s="9" customFormat="1" ht="40.5" customHeight="1" x14ac:dyDescent="0.25">
      <c r="A5" s="50" t="s">
        <v>0</v>
      </c>
      <c r="B5" s="50" t="s">
        <v>9</v>
      </c>
      <c r="C5" s="51" t="s">
        <v>1</v>
      </c>
      <c r="D5" s="51" t="s">
        <v>2</v>
      </c>
      <c r="E5" s="57" t="s">
        <v>10</v>
      </c>
      <c r="F5" s="58"/>
      <c r="G5" s="59"/>
      <c r="H5" s="12"/>
      <c r="I5" s="52" t="s">
        <v>12</v>
      </c>
      <c r="J5" s="52"/>
      <c r="K5" s="52"/>
      <c r="L5" s="60" t="s">
        <v>15</v>
      </c>
      <c r="M5" s="60"/>
      <c r="N5" s="60"/>
      <c r="O5" s="60"/>
    </row>
    <row r="6" spans="1:16" ht="198.75" customHeight="1" x14ac:dyDescent="0.2">
      <c r="A6" s="51"/>
      <c r="B6" s="51"/>
      <c r="C6" s="56"/>
      <c r="D6" s="56"/>
      <c r="E6" s="26" t="s">
        <v>25</v>
      </c>
      <c r="F6" s="26" t="s">
        <v>26</v>
      </c>
      <c r="G6" s="26" t="s">
        <v>27</v>
      </c>
      <c r="H6" s="13" t="s">
        <v>5</v>
      </c>
      <c r="I6" s="13" t="s">
        <v>4</v>
      </c>
      <c r="J6" s="13" t="s">
        <v>3</v>
      </c>
      <c r="K6" s="13" t="s">
        <v>19</v>
      </c>
      <c r="L6" s="14" t="s">
        <v>20</v>
      </c>
      <c r="M6" s="13" t="s">
        <v>7</v>
      </c>
      <c r="N6" s="13" t="s">
        <v>8</v>
      </c>
      <c r="O6" s="13" t="s">
        <v>11</v>
      </c>
    </row>
    <row r="7" spans="1:16" ht="69.75" customHeight="1" x14ac:dyDescent="0.2">
      <c r="A7" s="38"/>
      <c r="B7" s="40" t="s">
        <v>29</v>
      </c>
      <c r="C7" s="37" t="s">
        <v>23</v>
      </c>
      <c r="D7" s="42">
        <v>9</v>
      </c>
      <c r="E7" s="41">
        <v>6068.93</v>
      </c>
      <c r="F7" s="27">
        <v>6190.31</v>
      </c>
      <c r="G7" s="27">
        <v>6372.38</v>
      </c>
      <c r="H7" s="39"/>
      <c r="I7" s="2">
        <f>AVERAGE(E7:G7)</f>
        <v>6210.5400000000009</v>
      </c>
      <c r="J7" s="2">
        <f t="shared" ref="J7" si="0">SQRT(((SUM((POWER(G7-I7,2)),(POWER(F7-I7,2)),(POWER(E7-I7,2)))/(COLUMNS(E7:G7)-1))))</f>
        <v>152.73315062552717</v>
      </c>
      <c r="K7" s="2">
        <f t="shared" ref="K7" si="1">J7/I7*100</f>
        <v>2.4592571761155577</v>
      </c>
      <c r="L7" s="2">
        <f t="shared" ref="L7" si="2">((D7/3)*(SUM(E7:G7)))</f>
        <v>55894.860000000008</v>
      </c>
      <c r="M7" s="2">
        <f t="shared" ref="M7" si="3">L7/D7</f>
        <v>6210.5400000000009</v>
      </c>
      <c r="N7" s="2">
        <f t="shared" ref="N7" si="4">ROUNDDOWN(M7,2)</f>
        <v>6210.54</v>
      </c>
      <c r="O7" s="2">
        <f t="shared" ref="O7" si="5">N7*D7</f>
        <v>55894.86</v>
      </c>
    </row>
    <row r="8" spans="1:16" ht="66" customHeight="1" x14ac:dyDescent="0.2">
      <c r="A8" s="30">
        <v>1</v>
      </c>
      <c r="B8" s="36" t="s">
        <v>28</v>
      </c>
      <c r="C8" s="30" t="s">
        <v>23</v>
      </c>
      <c r="D8" s="42">
        <v>2</v>
      </c>
      <c r="E8" s="32">
        <v>8016.68</v>
      </c>
      <c r="F8" s="28">
        <v>8177.01</v>
      </c>
      <c r="G8" s="28">
        <v>8417.51</v>
      </c>
      <c r="H8" s="29"/>
      <c r="I8" s="2">
        <f>AVERAGE(E8:G8)</f>
        <v>8203.7333333333336</v>
      </c>
      <c r="J8" s="2">
        <f t="shared" ref="J8" si="6">SQRT(((SUM((POWER(G8-I8,2)),(POWER(F8-I8,2)),(POWER(E8-I8,2)))/(COLUMNS(E8:G8)-1))))</f>
        <v>201.74680823580164</v>
      </c>
      <c r="K8" s="2">
        <f t="shared" ref="K8" si="7">J8/I8*100</f>
        <v>2.4592072906132367</v>
      </c>
      <c r="L8" s="2">
        <f t="shared" ref="L8" si="8">((D8/3)*(SUM(E8:G8)))</f>
        <v>16407.466666666667</v>
      </c>
      <c r="M8" s="2">
        <f t="shared" ref="M8" si="9">L8/D8</f>
        <v>8203.7333333333336</v>
      </c>
      <c r="N8" s="2">
        <f t="shared" ref="N8" si="10">ROUNDDOWN(M8,2)</f>
        <v>8203.73</v>
      </c>
      <c r="O8" s="2">
        <f>N8*D8</f>
        <v>16407.46</v>
      </c>
    </row>
    <row r="9" spans="1:16" ht="25.5" customHeight="1" x14ac:dyDescent="0.2">
      <c r="A9" s="31"/>
      <c r="B9" s="33" t="s">
        <v>22</v>
      </c>
      <c r="C9" s="34"/>
      <c r="D9" s="35"/>
      <c r="E9" s="27">
        <f>SUMPRODUCT(E7:E8,D7:D8)</f>
        <v>70653.73000000001</v>
      </c>
      <c r="F9" s="27">
        <f>SUMPRODUCT(F7:F8,D7:D8)</f>
        <v>72066.81</v>
      </c>
      <c r="G9" s="27">
        <f>SUMPRODUCT(G7:G8,D7:D8)</f>
        <v>74186.44</v>
      </c>
      <c r="H9" s="2" t="s">
        <v>6</v>
      </c>
      <c r="I9" s="2"/>
      <c r="J9" s="2"/>
      <c r="K9" s="2"/>
      <c r="L9" s="2"/>
      <c r="M9" s="2"/>
      <c r="N9" s="2"/>
      <c r="O9" s="2">
        <f>SUM(O7:O8)</f>
        <v>72302.320000000007</v>
      </c>
      <c r="P9" s="25"/>
    </row>
    <row r="10" spans="1:16" s="15" customFormat="1" ht="51" customHeight="1" x14ac:dyDescent="0.25">
      <c r="A10" s="53" t="s">
        <v>30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 t="e">
        <f>SUM(#REF!)</f>
        <v>#REF!</v>
      </c>
    </row>
    <row r="11" spans="1:16" s="15" customFormat="1" ht="37.5" customHeight="1" x14ac:dyDescent="0.25">
      <c r="A11" s="61" t="s">
        <v>21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</row>
    <row r="12" spans="1:16" s="15" customFormat="1" ht="21.75" customHeight="1" x14ac:dyDescent="0.25">
      <c r="A12" s="63" t="s">
        <v>13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6" s="15" customFormat="1" ht="23.25" customHeight="1" x14ac:dyDescent="0.25">
      <c r="A13" s="55" t="s">
        <v>31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</row>
    <row r="14" spans="1:16" s="15" customFormat="1" ht="10.5" customHeight="1" x14ac:dyDescent="0.25">
      <c r="A14" s="16"/>
      <c r="B14" s="16"/>
      <c r="C14" s="16"/>
      <c r="D14" s="16"/>
      <c r="E14" s="17"/>
      <c r="F14" s="17"/>
      <c r="G14" s="17"/>
      <c r="H14" s="16"/>
      <c r="I14" s="16"/>
      <c r="J14" s="16"/>
      <c r="K14" s="16"/>
      <c r="L14" s="16"/>
      <c r="M14" s="16"/>
      <c r="N14" s="16"/>
      <c r="O14" s="16"/>
    </row>
    <row r="15" spans="1:16" s="15" customFormat="1" ht="9.75" customHeight="1" x14ac:dyDescent="0.3">
      <c r="A15" s="18"/>
      <c r="B15" s="18"/>
      <c r="C15" s="18"/>
      <c r="D15" s="6"/>
      <c r="E15" s="19"/>
      <c r="F15" s="20"/>
      <c r="G15" s="21"/>
      <c r="H15" s="22"/>
      <c r="I15" s="22"/>
      <c r="J15" s="22"/>
      <c r="K15" s="22"/>
      <c r="L15" s="22"/>
      <c r="M15" s="22"/>
      <c r="N15" s="22"/>
      <c r="O15" s="22"/>
    </row>
    <row r="16" spans="1:16" s="23" customFormat="1" ht="11.25" customHeight="1" x14ac:dyDescent="0.25">
      <c r="A16" s="9"/>
      <c r="B16" s="9"/>
      <c r="C16" s="9"/>
      <c r="D16" s="9"/>
      <c r="E16" s="24"/>
      <c r="F16" s="24"/>
      <c r="G16" s="24"/>
      <c r="H16" s="9"/>
      <c r="I16" s="9"/>
      <c r="J16" s="9"/>
      <c r="K16" s="9"/>
      <c r="L16" s="9"/>
      <c r="M16" s="9"/>
      <c r="N16" s="9"/>
      <c r="O16" s="9"/>
    </row>
    <row r="17" spans="1:15" s="9" customFormat="1" ht="15.75" x14ac:dyDescent="0.25">
      <c r="A17" s="5"/>
      <c r="B17" s="5"/>
      <c r="C17" s="5"/>
      <c r="D17" s="5"/>
      <c r="E17" s="25"/>
      <c r="F17" s="25"/>
      <c r="G17" s="25"/>
      <c r="H17" s="5"/>
      <c r="I17" s="5"/>
      <c r="J17" s="5"/>
      <c r="K17" s="5"/>
      <c r="L17" s="5"/>
      <c r="M17" s="5"/>
      <c r="N17" s="5"/>
      <c r="O17" s="5"/>
    </row>
  </sheetData>
  <mergeCells count="15">
    <mergeCell ref="A10:O10"/>
    <mergeCell ref="A13:O13"/>
    <mergeCell ref="D5:D6"/>
    <mergeCell ref="E5:G5"/>
    <mergeCell ref="C5:C6"/>
    <mergeCell ref="L5:O5"/>
    <mergeCell ref="A11:O11"/>
    <mergeCell ref="A12:O12"/>
    <mergeCell ref="C3:O3"/>
    <mergeCell ref="C4:O4"/>
    <mergeCell ref="A2:O2"/>
    <mergeCell ref="I1:O1"/>
    <mergeCell ref="A5:A6"/>
    <mergeCell ref="B5:B6"/>
    <mergeCell ref="I5:K5"/>
  </mergeCells>
  <phoneticPr fontId="0" type="noConversion"/>
  <pageMargins left="0.25" right="0.25" top="0.75" bottom="0.75" header="0.3" footer="0.3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23" sqref="H23"/>
    </sheetView>
  </sheetViews>
  <sheetFormatPr defaultRowHeight="15" x14ac:dyDescent="0.25"/>
  <sheetData>
    <row r="1" spans="1:5" x14ac:dyDescent="0.25">
      <c r="B1" t="s">
        <v>18</v>
      </c>
    </row>
    <row r="2" spans="1:5" x14ac:dyDescent="0.25">
      <c r="A2">
        <v>1</v>
      </c>
      <c r="B2" s="1">
        <v>2</v>
      </c>
      <c r="C2" s="1">
        <v>4800</v>
      </c>
      <c r="D2" s="1">
        <f>B2*C2</f>
        <v>9600</v>
      </c>
      <c r="E2" s="1"/>
    </row>
    <row r="3" spans="1:5" x14ac:dyDescent="0.25">
      <c r="A3">
        <v>2</v>
      </c>
      <c r="B3" s="1">
        <v>3</v>
      </c>
      <c r="C3" s="1">
        <v>5000</v>
      </c>
      <c r="D3" s="1">
        <f>B3*C3</f>
        <v>15000</v>
      </c>
      <c r="E3" s="1"/>
    </row>
    <row r="4" spans="1:5" x14ac:dyDescent="0.25">
      <c r="A4">
        <v>3</v>
      </c>
      <c r="B4" s="1">
        <v>3</v>
      </c>
      <c r="C4" s="1">
        <v>5000</v>
      </c>
      <c r="D4" s="1">
        <f t="shared" ref="D4:D5" si="0">B4*C4</f>
        <v>15000</v>
      </c>
      <c r="E4" s="1"/>
    </row>
    <row r="5" spans="1:5" x14ac:dyDescent="0.25">
      <c r="A5">
        <v>4</v>
      </c>
      <c r="B5" s="1">
        <v>3</v>
      </c>
      <c r="C5" s="1">
        <v>5000</v>
      </c>
      <c r="D5" s="1">
        <f t="shared" si="0"/>
        <v>15000</v>
      </c>
      <c r="E5" s="1"/>
    </row>
    <row r="6" spans="1:5" x14ac:dyDescent="0.25">
      <c r="D6" s="1">
        <f>SUM(D2:D5)</f>
        <v>54600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Морозов Станислав Сергеевич</cp:lastModifiedBy>
  <cp:lastPrinted>2026-07-10T08:54:57Z</cp:lastPrinted>
  <dcterms:created xsi:type="dcterms:W3CDTF">2014-01-15T18:15:09Z</dcterms:created>
  <dcterms:modified xsi:type="dcterms:W3CDTF">2026-08-24T12:20:19Z</dcterms:modified>
</cp:coreProperties>
</file>