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реактивы (Женя)\"/>
    </mc:Choice>
  </mc:AlternateContent>
  <bookViews>
    <workbookView xWindow="0" yWindow="0" windowWidth="28800" windowHeight="12435"/>
  </bookViews>
  <sheets>
    <sheet name="Расчет цены" sheetId="2" r:id="rId1"/>
  </sheets>
  <definedNames>
    <definedName name="_xlnm._FilterDatabase" localSheetId="0" hidden="1">'Расчет цены'!$A$4:$P$15</definedName>
    <definedName name="_xlnm.Print_Area" localSheetId="0">'Расчет цены'!$A$1:$P$16</definedName>
  </definedNames>
  <calcPr calcId="152511"/>
</workbook>
</file>

<file path=xl/calcChain.xml><?xml version="1.0" encoding="utf-8"?>
<calcChain xmlns="http://schemas.openxmlformats.org/spreadsheetml/2006/main">
  <c r="O5" i="2" l="1"/>
  <c r="J5" i="2" l="1"/>
  <c r="I5" i="2"/>
  <c r="O6" i="2"/>
  <c r="O7" i="2"/>
  <c r="O8" i="2"/>
  <c r="O9" i="2"/>
  <c r="O10" i="2"/>
  <c r="O11" i="2"/>
  <c r="O12" i="2"/>
  <c r="O13" i="2"/>
  <c r="A6" i="2" l="1"/>
  <c r="A7" i="2" s="1"/>
  <c r="A8" i="2" s="1"/>
  <c r="A9" i="2" s="1"/>
  <c r="A10" i="2" s="1"/>
  <c r="A11" i="2" s="1"/>
  <c r="A12" i="2" s="1"/>
  <c r="A13" i="2" s="1"/>
  <c r="P13" i="2"/>
  <c r="M13" i="2"/>
  <c r="N13" i="2" s="1"/>
  <c r="J13" i="2"/>
  <c r="K13" i="2" s="1"/>
  <c r="I13" i="2"/>
  <c r="P12" i="2"/>
  <c r="M12" i="2"/>
  <c r="N12" i="2" s="1"/>
  <c r="J12" i="2"/>
  <c r="I12" i="2"/>
  <c r="P11" i="2"/>
  <c r="M11" i="2"/>
  <c r="N11" i="2" s="1"/>
  <c r="J11" i="2"/>
  <c r="I11" i="2"/>
  <c r="P10" i="2"/>
  <c r="M10" i="2"/>
  <c r="N10" i="2" s="1"/>
  <c r="J10" i="2"/>
  <c r="I10" i="2"/>
  <c r="P9" i="2"/>
  <c r="M9" i="2"/>
  <c r="N9" i="2" s="1"/>
  <c r="J9" i="2"/>
  <c r="I9" i="2"/>
  <c r="P8" i="2"/>
  <c r="M8" i="2"/>
  <c r="N8" i="2" s="1"/>
  <c r="J8" i="2"/>
  <c r="I8" i="2"/>
  <c r="P7" i="2"/>
  <c r="M7" i="2"/>
  <c r="N7" i="2" s="1"/>
  <c r="J7" i="2"/>
  <c r="I7" i="2"/>
  <c r="P6" i="2"/>
  <c r="M6" i="2"/>
  <c r="N6" i="2" s="1"/>
  <c r="J6" i="2"/>
  <c r="I6" i="2"/>
  <c r="K8" i="2" l="1"/>
  <c r="L8" i="2" s="1"/>
  <c r="K10" i="2"/>
  <c r="L10" i="2" s="1"/>
  <c r="K11" i="2"/>
  <c r="L11" i="2" s="1"/>
  <c r="K12" i="2"/>
  <c r="L12" i="2" s="1"/>
  <c r="L13" i="2"/>
  <c r="K9" i="2"/>
  <c r="L9" i="2" s="1"/>
  <c r="K7" i="2"/>
  <c r="L7" i="2" s="1"/>
  <c r="K6" i="2"/>
  <c r="L6" i="2" s="1"/>
  <c r="P5" i="2"/>
  <c r="P14" i="2" s="1"/>
  <c r="M5" i="2"/>
  <c r="N5" i="2" s="1"/>
  <c r="K5" i="2" l="1"/>
  <c r="L5" i="2" s="1"/>
</calcChain>
</file>

<file path=xl/sharedStrings.xml><?xml version="1.0" encoding="utf-8"?>
<sst xmlns="http://schemas.openxmlformats.org/spreadsheetml/2006/main" count="43" uniqueCount="35">
  <si>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</si>
  <si>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</si>
  <si>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</si>
  <si>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</si>
  <si>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Ценовая информация (руб./ед.изм.)</t>
  </si>
  <si>
    <t xml:space="preserve">Дата составления: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</si>
  <si>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</si>
  <si>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</si>
  <si>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Источник № 1</t>
  </si>
  <si>
    <t>Источник № 2</t>
  </si>
  <si>
    <t>Источник № 3</t>
  </si>
  <si>
    <t>Совокупность значений</t>
  </si>
  <si>
    <t>№ п/п</t>
  </si>
  <si>
    <t>Цена за ед. изм., руб.</t>
  </si>
  <si>
    <t>ЦК, руб.</t>
  </si>
  <si>
    <r>
      <rPr>
        <b/>
        <sz val="10"/>
        <color indexed="8"/>
        <rFont val="Times New Roman"/>
        <family val="1"/>
        <charset val="204"/>
      </rPr>
      <t>Расчет 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</si>
  <si>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</si>
  <si>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ЦК</t>
  </si>
  <si>
    <t>ОБОСНОВАНИЕ ЦЕНЫ КОНТРАКТА</t>
  </si>
  <si>
    <t>Используемый метод определения ЦК:</t>
  </si>
  <si>
    <t>Наименование предмета контракта</t>
  </si>
  <si>
    <t xml:space="preserve">В результате проведенного расчета ЦК составила:       </t>
  </si>
  <si>
    <t>Минимальное значение за ед. изм., выбранное заказчиком, руб.</t>
  </si>
  <si>
    <t>Метод сопоставимых рыночных цен (анализ рынка)</t>
  </si>
  <si>
    <t>шт</t>
  </si>
  <si>
    <t>Олигонуклеотиды синтетические, min o.e.</t>
  </si>
  <si>
    <t>Зонды FAM-BHQ1, min o.e</t>
  </si>
  <si>
    <t>Зонды FAM-BHQ1, min o.e. (custom)</t>
  </si>
  <si>
    <t>Зонды ROX-BHQ2, min o.e.</t>
  </si>
  <si>
    <t>Зонды ROX-BHQ2, min o.e. (custom)</t>
  </si>
  <si>
    <t>Набор для выделения суммарной РНК на колонках из клеток и мягких тканей человека и животных, бактерий, дрожжей Genta RNA Isolation kit, 50 выделений</t>
  </si>
  <si>
    <t>5Х Genta Single-tube RT-qPCR мастер-микс, 1 000 реакций</t>
  </si>
  <si>
    <t>Набор реагентов для синтеза первой цепи кДНК Genta-RT kit, 100 р-ци</t>
  </si>
  <si>
    <t>5Х Genta Single-tube RT-PCR мастер-микс, 1 000 реакций</t>
  </si>
  <si>
    <t>Цена контракта определена как минимальное значение из коммерческих предложений, полученных на запрос заказчика, руководствуясь принципом эффективности использования бюджетных средств (ст. 34, ч. 2 ст. 72 Бюджетного кодекса РФ).
Источниками информации для определения ЦК являются коммерческие (ценовые) предложения, полученные на запросы Заказчика: запрос от 09.07.2026 № 4704, КП от 14.07.2026 № 00ЦБ-0707, КП от 14.07.2026 № б/н, КП от 13.07.2026 № 631-0726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</si>
</sst>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left" vertical="top"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13607</xdr:colOff>
      <xdr:row>3</xdr:row>
      <xdr:rowOff>1807029</xdr:rowOff>
    </xdr:from>
    <xdr:to>
      <xdr:col>9</xdr:col>
      <xdr:colOff>1013732</xdr:colOff>
      <xdr:row>3</xdr:row>
      <xdr:rowOff>2245179</xdr:rowOff>
    </xdr:to>
    <xdr:pic>
      <xdr:nvPicPr>
        <xdr:cNvPr id="2102" name="Picture 2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2357" y="2650672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32657</xdr:colOff>
      <xdr:row>3</xdr:row>
      <xdr:rowOff>2490108</xdr:rowOff>
    </xdr:from>
    <xdr:to>
      <xdr:col>13</xdr:col>
      <xdr:colOff>23132</xdr:colOff>
      <xdr:row>3</xdr:row>
      <xdr:rowOff>2828926</xdr:rowOff>
    </xdr:to>
    <xdr:pic>
      <xdr:nvPicPr>
        <xdr:cNvPr id="2103" name="Picture 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0728" y="3333751"/>
          <a:ext cx="1323975" cy="338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46264</xdr:colOff>
      <xdr:row>3</xdr:row>
      <xdr:rowOff>1888672</xdr:rowOff>
    </xdr:from>
    <xdr:to>
      <xdr:col>11</xdr:col>
      <xdr:colOff>27214</xdr:colOff>
      <xdr:row>3</xdr:row>
      <xdr:rowOff>2241097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9157" y="2732315"/>
          <a:ext cx="1042307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106136</xdr:colOff>
      <xdr:row>3</xdr:row>
      <xdr:rowOff>2272393</xdr:rowOff>
    </xdr:from>
    <xdr:to>
      <xdr:col>12</xdr:col>
      <xdr:colOff>258536</xdr:colOff>
      <xdr:row>3</xdr:row>
      <xdr:rowOff>2500993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4207" y="3116036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view="pageBreakPreview" topLeftCell="A4" zoomScale="70" zoomScaleNormal="100" zoomScaleSheetLayoutView="70" workbookViewId="0">
      <selection activeCell="B15" sqref="B15:P15"/>
    </sheetView>
  </sheetViews>
  <sheetFormatPr defaultRowHeight="12.75" x14ac:dyDescent="0.2"/>
  <cols>
    <col min="1" max="1" width="5.28515625" style="2" customWidth="1"/>
    <col min="2" max="2" width="43.42578125" style="2" customWidth="1"/>
    <col min="3" max="3" width="7.28515625" style="2" customWidth="1"/>
    <col min="4" max="4" width="7.7109375" style="2" customWidth="1"/>
    <col min="5" max="5" width="15.85546875" style="2" customWidth="1"/>
    <col min="6" max="6" width="15.7109375" style="2" customWidth="1"/>
    <col min="7" max="7" width="15.140625" style="2" customWidth="1"/>
    <col min="8" max="8" width="9.140625" style="2"/>
    <col min="9" max="9" width="16.85546875" style="2" customWidth="1"/>
    <col min="10" max="10" width="15.42578125" style="2" customWidth="1"/>
    <col min="11" max="11" width="15.85546875" style="2" customWidth="1"/>
    <col min="12" max="12" width="17.7109375" style="2" customWidth="1"/>
    <col min="13" max="13" width="20" style="2" customWidth="1"/>
    <col min="14" max="14" width="13.7109375" style="2" customWidth="1"/>
    <col min="15" max="15" width="16" style="2" customWidth="1"/>
    <col min="16" max="16" width="14.28515625" style="2" customWidth="1"/>
    <col min="17" max="16384" width="9.140625" style="2"/>
  </cols>
  <sheetData>
    <row r="1" spans="1:16" s="1" customFormat="1" ht="27.75" customHeight="1" x14ac:dyDescent="0.3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s="1" customFormat="1" ht="24" customHeight="1" x14ac:dyDescent="0.3">
      <c r="A2" s="30" t="s">
        <v>19</v>
      </c>
      <c r="B2" s="32"/>
      <c r="C2" s="30" t="s">
        <v>23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</row>
    <row r="3" spans="1:16" ht="29.25" customHeight="1" x14ac:dyDescent="0.2">
      <c r="A3" s="27" t="s">
        <v>12</v>
      </c>
      <c r="B3" s="27" t="s">
        <v>20</v>
      </c>
      <c r="C3" s="27" t="s">
        <v>7</v>
      </c>
      <c r="D3" s="27" t="s">
        <v>0</v>
      </c>
      <c r="E3" s="29" t="s">
        <v>4</v>
      </c>
      <c r="F3" s="29"/>
      <c r="G3" s="29"/>
      <c r="H3" s="29" t="s">
        <v>3</v>
      </c>
      <c r="I3" s="39" t="s">
        <v>17</v>
      </c>
      <c r="J3" s="40"/>
      <c r="K3" s="40"/>
      <c r="L3" s="41"/>
      <c r="M3" s="29" t="s">
        <v>16</v>
      </c>
      <c r="N3" s="29"/>
      <c r="O3" s="29"/>
      <c r="P3" s="29"/>
    </row>
    <row r="4" spans="1:16" ht="233.25" customHeight="1" x14ac:dyDescent="0.2">
      <c r="A4" s="27"/>
      <c r="B4" s="28"/>
      <c r="C4" s="28"/>
      <c r="D4" s="28"/>
      <c r="E4" s="8" t="s">
        <v>8</v>
      </c>
      <c r="F4" s="8" t="s">
        <v>9</v>
      </c>
      <c r="G4" s="8" t="s">
        <v>10</v>
      </c>
      <c r="H4" s="29"/>
      <c r="I4" s="8" t="s">
        <v>2</v>
      </c>
      <c r="J4" s="8" t="s">
        <v>1</v>
      </c>
      <c r="K4" s="7" t="s">
        <v>6</v>
      </c>
      <c r="L4" s="20" t="s">
        <v>11</v>
      </c>
      <c r="M4" s="9" t="s">
        <v>15</v>
      </c>
      <c r="N4" s="8" t="s">
        <v>13</v>
      </c>
      <c r="O4" s="8" t="s">
        <v>22</v>
      </c>
      <c r="P4" s="8" t="s">
        <v>14</v>
      </c>
    </row>
    <row r="5" spans="1:16" s="6" customFormat="1" ht="31.5" customHeight="1" x14ac:dyDescent="0.2">
      <c r="A5" s="22">
        <v>1</v>
      </c>
      <c r="B5" s="24" t="s">
        <v>25</v>
      </c>
      <c r="C5" s="23" t="s">
        <v>24</v>
      </c>
      <c r="D5" s="23">
        <v>16</v>
      </c>
      <c r="E5" s="25">
        <v>920.1</v>
      </c>
      <c r="F5" s="11">
        <v>1138.56</v>
      </c>
      <c r="G5" s="11">
        <v>845.25</v>
      </c>
      <c r="H5" s="10">
        <v>1</v>
      </c>
      <c r="I5" s="10">
        <f>AVERAGE(E5:G5)</f>
        <v>967.96999999999991</v>
      </c>
      <c r="J5" s="11">
        <f>STDEV(E5,F5,G5)</f>
        <v>152.40190845261822</v>
      </c>
      <c r="K5" s="12">
        <f>J5/I5*100</f>
        <v>15.744486756058373</v>
      </c>
      <c r="L5" s="21" t="str">
        <f>IF(K5&lt;33,"ОДНОРОДНЫЕ","НЕОДНОРОДНЫЕ")</f>
        <v>ОДНОРОДНЫЕ</v>
      </c>
      <c r="M5" s="10">
        <f>((D5/3)*(SUM(E5:G5)))</f>
        <v>15487.519999999999</v>
      </c>
      <c r="N5" s="10">
        <f>M5/D5</f>
        <v>967.96999999999991</v>
      </c>
      <c r="O5" s="11">
        <f>G5</f>
        <v>845.25</v>
      </c>
      <c r="P5" s="11">
        <f>D5*O5</f>
        <v>13524</v>
      </c>
    </row>
    <row r="6" spans="1:16" s="6" customFormat="1" ht="46.5" customHeight="1" x14ac:dyDescent="0.2">
      <c r="A6" s="22">
        <f>A5+1</f>
        <v>2</v>
      </c>
      <c r="B6" s="24" t="s">
        <v>26</v>
      </c>
      <c r="C6" s="23" t="s">
        <v>24</v>
      </c>
      <c r="D6" s="23">
        <v>3</v>
      </c>
      <c r="E6" s="25">
        <v>6150.5</v>
      </c>
      <c r="F6" s="11">
        <v>7620.35</v>
      </c>
      <c r="G6" s="11">
        <v>6096.67</v>
      </c>
      <c r="H6" s="10">
        <v>1</v>
      </c>
      <c r="I6" s="10">
        <f>AVERAGE(E6:G6)</f>
        <v>6622.5066666666671</v>
      </c>
      <c r="J6" s="11">
        <f>STDEV(E6,F6,G6)</f>
        <v>864.5767205016208</v>
      </c>
      <c r="K6" s="12">
        <f>J6/I6*100</f>
        <v>13.055127975232249</v>
      </c>
      <c r="L6" s="21" t="str">
        <f>IF(K6&lt;33,"ОДНОРОДНЫЕ","НЕОДНОРОДНЫЕ")</f>
        <v>ОДНОРОДНЫЕ</v>
      </c>
      <c r="M6" s="10">
        <f>((D6/3)*(SUM(E6:G6)))</f>
        <v>19867.52</v>
      </c>
      <c r="N6" s="10">
        <f>M6/D6</f>
        <v>6622.5066666666671</v>
      </c>
      <c r="O6" s="11">
        <f t="shared" ref="O6:O13" si="0">G6</f>
        <v>6096.67</v>
      </c>
      <c r="P6" s="11">
        <f>D6*O6</f>
        <v>18290.010000000002</v>
      </c>
    </row>
    <row r="7" spans="1:16" s="6" customFormat="1" ht="33.75" customHeight="1" x14ac:dyDescent="0.2">
      <c r="A7" s="22">
        <f t="shared" ref="A7:A13" si="1">A6+1</f>
        <v>3</v>
      </c>
      <c r="B7" s="24" t="s">
        <v>27</v>
      </c>
      <c r="C7" s="23" t="s">
        <v>24</v>
      </c>
      <c r="D7" s="23">
        <v>1</v>
      </c>
      <c r="E7" s="25">
        <v>8300</v>
      </c>
      <c r="F7" s="11">
        <v>10160.120000000001</v>
      </c>
      <c r="G7" s="11">
        <v>8208</v>
      </c>
      <c r="H7" s="10">
        <v>1</v>
      </c>
      <c r="I7" s="10">
        <f t="shared" ref="I7:I9" si="2">AVERAGE(E7:G7)</f>
        <v>8889.3733333333348</v>
      </c>
      <c r="J7" s="11">
        <f t="shared" ref="J7:J9" si="3">STDEV(E7,F7,G7)</f>
        <v>1101.4598577039972</v>
      </c>
      <c r="K7" s="12">
        <f t="shared" ref="K7:K9" si="4">J7/I7*100</f>
        <v>12.39074810339833</v>
      </c>
      <c r="L7" s="21" t="str">
        <f t="shared" ref="L7:L13" si="5">IF(K7&lt;33,"ОДНОРОДНЫЕ","НЕОДНОРОДНЫЕ")</f>
        <v>ОДНОРОДНЫЕ</v>
      </c>
      <c r="M7" s="10">
        <f t="shared" ref="M7:M9" si="6">((D7/3)*(SUM(E7:G7)))</f>
        <v>8889.373333333333</v>
      </c>
      <c r="N7" s="10">
        <f t="shared" ref="N7:N9" si="7">M7/D7</f>
        <v>8889.373333333333</v>
      </c>
      <c r="O7" s="11">
        <f t="shared" si="0"/>
        <v>8208</v>
      </c>
      <c r="P7" s="11">
        <f t="shared" ref="P7:P9" si="8">D7*O7</f>
        <v>8208</v>
      </c>
    </row>
    <row r="8" spans="1:16" s="6" customFormat="1" ht="27" customHeight="1" x14ac:dyDescent="0.2">
      <c r="A8" s="22">
        <f t="shared" si="1"/>
        <v>4</v>
      </c>
      <c r="B8" s="24" t="s">
        <v>28</v>
      </c>
      <c r="C8" s="23" t="s">
        <v>24</v>
      </c>
      <c r="D8" s="23">
        <v>3</v>
      </c>
      <c r="E8" s="25">
        <v>7850.35</v>
      </c>
      <c r="F8" s="11">
        <v>9617.5</v>
      </c>
      <c r="G8" s="11">
        <v>7694.67</v>
      </c>
      <c r="H8" s="10">
        <v>1</v>
      </c>
      <c r="I8" s="10">
        <f t="shared" si="2"/>
        <v>8387.5066666666662</v>
      </c>
      <c r="J8" s="11">
        <f t="shared" si="3"/>
        <v>1068.0457694468714</v>
      </c>
      <c r="K8" s="12">
        <f t="shared" si="4"/>
        <v>12.733769544308815</v>
      </c>
      <c r="L8" s="21" t="str">
        <f t="shared" si="5"/>
        <v>ОДНОРОДНЫЕ</v>
      </c>
      <c r="M8" s="10">
        <f t="shared" si="6"/>
        <v>25162.519999999997</v>
      </c>
      <c r="N8" s="10">
        <f t="shared" si="7"/>
        <v>8387.5066666666662</v>
      </c>
      <c r="O8" s="11">
        <f t="shared" si="0"/>
        <v>7694.67</v>
      </c>
      <c r="P8" s="11">
        <f t="shared" si="8"/>
        <v>23084.010000000002</v>
      </c>
    </row>
    <row r="9" spans="1:16" s="6" customFormat="1" ht="47.25" customHeight="1" x14ac:dyDescent="0.2">
      <c r="A9" s="22">
        <f t="shared" si="1"/>
        <v>5</v>
      </c>
      <c r="B9" s="24" t="s">
        <v>29</v>
      </c>
      <c r="C9" s="23" t="s">
        <v>24</v>
      </c>
      <c r="D9" s="23">
        <v>1</v>
      </c>
      <c r="E9" s="25">
        <v>10385</v>
      </c>
      <c r="F9" s="11">
        <v>12857.52</v>
      </c>
      <c r="G9" s="11">
        <v>10286</v>
      </c>
      <c r="H9" s="10">
        <v>1</v>
      </c>
      <c r="I9" s="10">
        <f t="shared" si="2"/>
        <v>11176.173333333334</v>
      </c>
      <c r="J9" s="11">
        <f t="shared" si="3"/>
        <v>1456.9300635697357</v>
      </c>
      <c r="K9" s="12">
        <f t="shared" si="4"/>
        <v>13.036036755303265</v>
      </c>
      <c r="L9" s="21" t="str">
        <f t="shared" si="5"/>
        <v>ОДНОРОДНЫЕ</v>
      </c>
      <c r="M9" s="10">
        <f t="shared" si="6"/>
        <v>11176.173333333334</v>
      </c>
      <c r="N9" s="10">
        <f t="shared" si="7"/>
        <v>11176.173333333334</v>
      </c>
      <c r="O9" s="11">
        <f t="shared" si="0"/>
        <v>10286</v>
      </c>
      <c r="P9" s="11">
        <f t="shared" si="8"/>
        <v>10286</v>
      </c>
    </row>
    <row r="10" spans="1:16" s="6" customFormat="1" ht="66.75" customHeight="1" x14ac:dyDescent="0.2">
      <c r="A10" s="22">
        <f t="shared" si="1"/>
        <v>6</v>
      </c>
      <c r="B10" s="24" t="s">
        <v>30</v>
      </c>
      <c r="C10" s="23" t="s">
        <v>24</v>
      </c>
      <c r="D10" s="23">
        <v>2</v>
      </c>
      <c r="E10" s="25">
        <v>16800</v>
      </c>
      <c r="F10" s="11">
        <v>17250</v>
      </c>
      <c r="G10" s="11">
        <v>15000</v>
      </c>
      <c r="H10" s="10">
        <v>1</v>
      </c>
      <c r="I10" s="10">
        <f t="shared" ref="I10:I13" si="9">AVERAGE(E10:G10)</f>
        <v>16350</v>
      </c>
      <c r="J10" s="11">
        <f t="shared" ref="J10:J13" si="10">STDEV(E10,F10,G10)</f>
        <v>1190.5880899790657</v>
      </c>
      <c r="K10" s="12">
        <f t="shared" ref="K10:K12" si="11">J10/I10*100</f>
        <v>7.2818843423796062</v>
      </c>
      <c r="L10" s="21" t="str">
        <f t="shared" si="5"/>
        <v>ОДНОРОДНЫЕ</v>
      </c>
      <c r="M10" s="10">
        <f t="shared" ref="M10:M13" si="12">((D10/3)*(SUM(E10:G10)))</f>
        <v>32700</v>
      </c>
      <c r="N10" s="10">
        <f t="shared" ref="N10:N13" si="13">M10/D10</f>
        <v>16350</v>
      </c>
      <c r="O10" s="11">
        <f t="shared" si="0"/>
        <v>15000</v>
      </c>
      <c r="P10" s="11">
        <f t="shared" ref="P10:P13" si="14">D10*O10</f>
        <v>30000</v>
      </c>
    </row>
    <row r="11" spans="1:16" s="6" customFormat="1" ht="46.5" customHeight="1" x14ac:dyDescent="0.2">
      <c r="A11" s="22">
        <f t="shared" si="1"/>
        <v>7</v>
      </c>
      <c r="B11" s="24" t="s">
        <v>31</v>
      </c>
      <c r="C11" s="23" t="s">
        <v>24</v>
      </c>
      <c r="D11" s="23">
        <v>1</v>
      </c>
      <c r="E11" s="25">
        <v>48290</v>
      </c>
      <c r="F11" s="11">
        <v>52780</v>
      </c>
      <c r="G11" s="11">
        <v>45897</v>
      </c>
      <c r="H11" s="10">
        <v>1</v>
      </c>
      <c r="I11" s="10">
        <f t="shared" si="9"/>
        <v>48989</v>
      </c>
      <c r="J11" s="11">
        <f t="shared" si="10"/>
        <v>3494.3344144486227</v>
      </c>
      <c r="K11" s="12">
        <f t="shared" si="11"/>
        <v>7.1328959857286796</v>
      </c>
      <c r="L11" s="21" t="str">
        <f t="shared" si="5"/>
        <v>ОДНОРОДНЫЕ</v>
      </c>
      <c r="M11" s="10">
        <f t="shared" si="12"/>
        <v>48989</v>
      </c>
      <c r="N11" s="10">
        <f t="shared" si="13"/>
        <v>48989</v>
      </c>
      <c r="O11" s="11">
        <f t="shared" si="0"/>
        <v>45897</v>
      </c>
      <c r="P11" s="11">
        <f t="shared" si="14"/>
        <v>45897</v>
      </c>
    </row>
    <row r="12" spans="1:16" s="6" customFormat="1" ht="33.75" customHeight="1" x14ac:dyDescent="0.2">
      <c r="A12" s="22">
        <f t="shared" si="1"/>
        <v>8</v>
      </c>
      <c r="B12" s="24" t="s">
        <v>32</v>
      </c>
      <c r="C12" s="23" t="s">
        <v>24</v>
      </c>
      <c r="D12" s="23">
        <v>2</v>
      </c>
      <c r="E12" s="25">
        <v>10300</v>
      </c>
      <c r="F12" s="11">
        <v>10750</v>
      </c>
      <c r="G12" s="11">
        <v>9348</v>
      </c>
      <c r="H12" s="10">
        <v>1</v>
      </c>
      <c r="I12" s="10">
        <f t="shared" si="9"/>
        <v>10132.666666666666</v>
      </c>
      <c r="J12" s="11">
        <f t="shared" si="10"/>
        <v>715.82213805758579</v>
      </c>
      <c r="K12" s="12">
        <f t="shared" si="11"/>
        <v>7.0644990268200454</v>
      </c>
      <c r="L12" s="21" t="str">
        <f t="shared" si="5"/>
        <v>ОДНОРОДНЫЕ</v>
      </c>
      <c r="M12" s="10">
        <f t="shared" si="12"/>
        <v>20265.333333333332</v>
      </c>
      <c r="N12" s="10">
        <f t="shared" si="13"/>
        <v>10132.666666666666</v>
      </c>
      <c r="O12" s="11">
        <f t="shared" si="0"/>
        <v>9348</v>
      </c>
      <c r="P12" s="11">
        <f t="shared" si="14"/>
        <v>18696</v>
      </c>
    </row>
    <row r="13" spans="1:16" s="6" customFormat="1" ht="36.75" customHeight="1" x14ac:dyDescent="0.2">
      <c r="A13" s="22">
        <f t="shared" si="1"/>
        <v>9</v>
      </c>
      <c r="B13" s="24" t="s">
        <v>33</v>
      </c>
      <c r="C13" s="23" t="s">
        <v>24</v>
      </c>
      <c r="D13" s="23">
        <v>1</v>
      </c>
      <c r="E13" s="25">
        <v>46000</v>
      </c>
      <c r="F13" s="11">
        <v>49650</v>
      </c>
      <c r="G13" s="11">
        <v>43166</v>
      </c>
      <c r="H13" s="10">
        <v>1</v>
      </c>
      <c r="I13" s="10">
        <f t="shared" si="9"/>
        <v>46272</v>
      </c>
      <c r="J13" s="11">
        <f t="shared" si="10"/>
        <v>3250.5464156046132</v>
      </c>
      <c r="K13" s="12">
        <f>J13/I13*100</f>
        <v>7.0248669078592094</v>
      </c>
      <c r="L13" s="21" t="str">
        <f t="shared" si="5"/>
        <v>ОДНОРОДНЫЕ</v>
      </c>
      <c r="M13" s="10">
        <f t="shared" si="12"/>
        <v>46272</v>
      </c>
      <c r="N13" s="10">
        <f t="shared" si="13"/>
        <v>46272</v>
      </c>
      <c r="O13" s="11">
        <f t="shared" si="0"/>
        <v>43166</v>
      </c>
      <c r="P13" s="11">
        <f t="shared" si="14"/>
        <v>43166</v>
      </c>
    </row>
    <row r="14" spans="1:16" ht="21" customHeight="1" x14ac:dyDescent="0.2">
      <c r="A14" s="33" t="s">
        <v>21</v>
      </c>
      <c r="B14" s="34"/>
      <c r="C14" s="34"/>
      <c r="D14" s="34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5"/>
      <c r="P14" s="19">
        <f>SUM(P5:P13)</f>
        <v>211151.02000000002</v>
      </c>
    </row>
    <row r="15" spans="1:16" ht="56.25" customHeight="1" x14ac:dyDescent="0.2">
      <c r="A15" s="18"/>
      <c r="B15" s="38" t="s">
        <v>34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16" ht="23.25" customHeight="1" x14ac:dyDescent="0.25">
      <c r="A16" s="13"/>
      <c r="B16" s="17" t="s">
        <v>5</v>
      </c>
      <c r="C16" s="36">
        <v>46230</v>
      </c>
      <c r="D16" s="37"/>
      <c r="E16" s="37"/>
      <c r="F16" s="14"/>
      <c r="G16" s="15"/>
      <c r="H16" s="16"/>
      <c r="I16" s="16"/>
      <c r="J16" s="16"/>
      <c r="K16" s="16"/>
      <c r="L16" s="16"/>
      <c r="M16" s="16"/>
      <c r="N16" s="16"/>
      <c r="O16" s="16"/>
      <c r="P16" s="16"/>
    </row>
    <row r="17" spans="1:16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ht="36" customHeight="1" x14ac:dyDescent="0.2"/>
    <row r="19" spans="1:16" ht="46.5" customHeight="1" x14ac:dyDescent="0.2"/>
    <row r="20" spans="1:16" ht="36" customHeight="1" x14ac:dyDescent="0.2"/>
    <row r="21" spans="1:16" ht="36" customHeight="1" x14ac:dyDescent="0.2"/>
    <row r="22" spans="1:16" ht="36" customHeight="1" x14ac:dyDescent="0.2"/>
    <row r="23" spans="1:16" ht="36" customHeight="1" x14ac:dyDescent="0.2"/>
    <row r="24" spans="1:16" ht="55.5" customHeight="1" x14ac:dyDescent="0.2"/>
    <row r="25" spans="1:16" ht="36" customHeight="1" x14ac:dyDescent="0.2"/>
    <row r="26" spans="1:16" ht="36" customHeight="1" x14ac:dyDescent="0.2"/>
    <row r="27" spans="1:16" ht="52.5" customHeight="1" x14ac:dyDescent="0.2"/>
    <row r="28" spans="1:16" ht="51" customHeight="1" x14ac:dyDescent="0.2"/>
    <row r="29" spans="1:16" s="3" customFormat="1" ht="32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s="3" customFormat="1" ht="52.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 x14ac:dyDescent="0.2"/>
    <row r="32" spans="1:16" s="4" customFormat="1" ht="14.2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s="4" customFormat="1" ht="14.2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s="4" customFormat="1" ht="32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s="5" customFormat="1" ht="2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s="4" customFormat="1" ht="14.2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</sheetData>
  <autoFilter ref="A4:P15"/>
  <mergeCells count="15">
    <mergeCell ref="A17:P17"/>
    <mergeCell ref="A1:P1"/>
    <mergeCell ref="A3:A4"/>
    <mergeCell ref="B3:B4"/>
    <mergeCell ref="C3:C4"/>
    <mergeCell ref="D3:D4"/>
    <mergeCell ref="E3:G3"/>
    <mergeCell ref="C2:P2"/>
    <mergeCell ref="A14:O14"/>
    <mergeCell ref="A2:B2"/>
    <mergeCell ref="M3:P3"/>
    <mergeCell ref="C16:E16"/>
    <mergeCell ref="H3:H4"/>
    <mergeCell ref="B15:P15"/>
    <mergeCell ref="I3:L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2025-02-26T06:27:26Z</cp:lastPrinted>
  <dcterms:created xsi:type="dcterms:W3CDTF">2014-01-15T18:15:09Z</dcterms:created>
  <dcterms:modified xsi:type="dcterms:W3CDTF">2026-07-27T13:56:33Z</dcterms:modified>
</cp:coreProperties>
</file>