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2.05.2026-диск Apacer и ADATA !!!\! ДОГОВОРА ФИЦ ИнБЮМ-44-ФЗ-ЕП 2026 !!!\+--652-КУХАРЕВА-Диаэм-ЧАСТЬ 1-К.__\КП+НМЦК (ЧАСТЬ 1)\"/>
    </mc:Choice>
  </mc:AlternateContent>
  <xr:revisionPtr revIDLastSave="0" documentId="13_ncr:1_{80577624-479F-4A52-AF88-9CDEFA5C5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  <sheet name="Лист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5" l="1"/>
  <c r="I3" i="5"/>
  <c r="I4" i="5"/>
  <c r="I5" i="5"/>
  <c r="I6" i="5"/>
  <c r="I7" i="5"/>
  <c r="I8" i="5"/>
  <c r="I9" i="5"/>
  <c r="I10" i="5"/>
  <c r="I11" i="5"/>
  <c r="I2" i="5"/>
  <c r="L13" i="4"/>
  <c r="M13" i="4" s="1"/>
  <c r="N13" i="4" s="1"/>
  <c r="O13" i="4" s="1"/>
  <c r="I13" i="4"/>
  <c r="J13" i="4" s="1"/>
  <c r="K13" i="4" s="1"/>
  <c r="L8" i="4"/>
  <c r="M8" i="4" s="1"/>
  <c r="N8" i="4" s="1"/>
  <c r="O8" i="4" s="1"/>
  <c r="I8" i="4"/>
  <c r="J8" i="4" s="1"/>
  <c r="K8" i="4" s="1"/>
  <c r="L7" i="4"/>
  <c r="M7" i="4" s="1"/>
  <c r="N7" i="4" s="1"/>
  <c r="O7" i="4" s="1"/>
  <c r="I7" i="4"/>
  <c r="J7" i="4" s="1"/>
  <c r="K7" i="4" s="1"/>
  <c r="L6" i="4"/>
  <c r="M6" i="4" s="1"/>
  <c r="N6" i="4" s="1"/>
  <c r="O6" i="4" s="1"/>
  <c r="I6" i="4"/>
  <c r="J6" i="4" s="1"/>
  <c r="K6" i="4" s="1"/>
  <c r="L5" i="4"/>
  <c r="M5" i="4" s="1"/>
  <c r="N5" i="4" s="1"/>
  <c r="O5" i="4" s="1"/>
  <c r="I5" i="4"/>
  <c r="J5" i="4" s="1"/>
  <c r="K5" i="4" s="1"/>
  <c r="L12" i="4"/>
  <c r="M12" i="4" s="1"/>
  <c r="N12" i="4" s="1"/>
  <c r="O12" i="4" s="1"/>
  <c r="I12" i="4"/>
  <c r="J12" i="4" s="1"/>
  <c r="K12" i="4" s="1"/>
  <c r="L11" i="4"/>
  <c r="M11" i="4" s="1"/>
  <c r="N11" i="4" s="1"/>
  <c r="O11" i="4" s="1"/>
  <c r="I11" i="4"/>
  <c r="J11" i="4" s="1"/>
  <c r="K11" i="4" s="1"/>
  <c r="L10" i="4"/>
  <c r="M10" i="4" s="1"/>
  <c r="N10" i="4" s="1"/>
  <c r="O10" i="4" s="1"/>
  <c r="I10" i="4"/>
  <c r="J10" i="4" s="1"/>
  <c r="K10" i="4" s="1"/>
  <c r="L9" i="4"/>
  <c r="M9" i="4" s="1"/>
  <c r="N9" i="4" s="1"/>
  <c r="O9" i="4" s="1"/>
  <c r="I9" i="4"/>
  <c r="J9" i="4" s="1"/>
  <c r="K9" i="4" s="1"/>
  <c r="L14" i="4" l="1"/>
  <c r="M14" i="4" s="1"/>
  <c r="N14" i="4" s="1"/>
  <c r="O14" i="4" s="1"/>
  <c r="O15" i="4" s="1"/>
  <c r="I14" i="4"/>
  <c r="J14" i="4" s="1"/>
  <c r="K14" i="4" s="1"/>
  <c r="I17" i="4" l="1"/>
</calcChain>
</file>

<file path=xl/sharedStrings.xml><?xml version="1.0" encoding="utf-8"?>
<sst xmlns="http://schemas.openxmlformats.org/spreadsheetml/2006/main" count="116" uniqueCount="55">
  <si>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</si>
  <si>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</si>
  <si>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</si>
  <si>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</si>
  <si>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</si>
  <si>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</si>
  <si>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</si>
  <si>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</si>
  <si>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</si>
  <si>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</si>
  <si>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</si>
  <si>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</si>
  <si>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В результате проведенного выше расчета НМЦК составила, руб.: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</si>
  <si>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</si>
  <si>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</si>
  <si>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</si>
  <si>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</si>
  <si>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</si>
  <si>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</si>
  <si>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</si>
  <si>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ОБОСНОВАНИЕ НАЧАЛЬНОЙ (МАКСИМАЛЬНОЙ) ЦЕНЫ КОНТРАКТА / ЦЕНЫ КОНТРАКТА, ЗАКЛЮЧАЕМОГО С ЕДИНСТВЕННЫМ ПОСТАВЩИКОМ (ПОДРЯДЧИКОМ, ИСПОЛНИТЕЛЕМ)</t>
  </si>
  <si>
    <t xml:space="preserve">2. </t>
  </si>
  <si>
    <t>3.</t>
  </si>
  <si>
    <t>4.</t>
  </si>
  <si>
    <t>5.</t>
  </si>
  <si>
    <t>шт</t>
  </si>
  <si>
    <t>6.</t>
  </si>
  <si>
    <t>7.</t>
  </si>
  <si>
    <t>8.</t>
  </si>
  <si>
    <t>9.</t>
  </si>
  <si>
    <t>10.</t>
  </si>
  <si>
    <t>21-0200уп Наконечники до 200 мкл, длина 50,5 мм, стерильные, жёлтые, 96 шт./штатив,10 штат./уп., Biologix, Китай</t>
  </si>
  <si>
    <t xml:space="preserve">514201 Планшеты 96-лун, несъемные (ELISA-PLATE), полистирол, высокое связывание, прозрачные, 5/упак, 50 шт/кор, NEST, Китай </t>
  </si>
  <si>
    <t>BIO-P-20 Пробирка 2,0 мл типа Эппендорф, бесцветные, градуированные, 500 шт/упак, Sovtech, Россия, (Пробирка нестерильная для лабораторных работ по ТУ 32.50.50-001-40072417-2021, Пробирка микроцентрифужная 2 мл, РУ №РЗН 2022/18782, ООО «БиоЛанта»)</t>
  </si>
  <si>
    <t>Ac-ACT-020-B Пробирки микроцентрифужные объёмом 2,0 мл, стерильные, 500 шт/уп, Accumax</t>
  </si>
  <si>
    <t>Ac-ACT-017-B-A Пробирки микроцентрифужные, объём 1,7 мл, светозащитные, 1000 шт/уп, Accumax</t>
  </si>
  <si>
    <t>BC0305-100T/96S Набор для определения содержания АТФ / ATP Content Assay Kit 100T/96S. Solarbio</t>
  </si>
  <si>
    <t>BC5495 Набор для анализа содержания яблочной кислоты . 100T/48S, Solarbio, Китай</t>
  </si>
  <si>
    <t>BC2205 Набор для анализа содержания пирувата (PA)/Pyruvate(PA) Content Assay Kit. 100T/96S Solarbio. Китай</t>
  </si>
  <si>
    <t>G1610-100T Набор для обнаружения цитотоксичности лактатдегидрогеназы (ЛДГ), 100 тестов, Servicebio</t>
  </si>
  <si>
    <t>G4307-96T Набор для определения активности каталазы, 96 реакций, Servicebio</t>
  </si>
  <si>
    <t>20.59.52.199 — Реагенты сложные диагностические или лабораторные прочие, не включенные в другие группировки</t>
  </si>
  <si>
    <t>упак</t>
  </si>
  <si>
    <t>кор</t>
  </si>
  <si>
    <t>набор</t>
  </si>
  <si>
    <t xml:space="preserve">ИЦИ 1
(вх. № 1717 от 03.08.2026)
</t>
  </si>
  <si>
    <t xml:space="preserve">ИЦИ 2
(вх. № 1718 от 03.08.2026)
</t>
  </si>
  <si>
    <t xml:space="preserve">ИЦИ 3
(вх. № 1719 от 03.08.2026)
</t>
  </si>
  <si>
    <t xml:space="preserve">ИТОГО, стартовая цена = 568 395,42 руб. 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</si>
  <si>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«26» августа 2026 г.
</t>
    </r>
  </si>
  <si>
    <t>32.50.50.190 — Изделия медицинские, в том числе хирургические, прочие, не включенные в другие группировки</t>
  </si>
  <si>
    <t>32.50.50.190</t>
  </si>
  <si>
    <t>20.59.52.199</t>
  </si>
  <si>
    <t>59</t>
  </si>
  <si>
    <t>(Пятьсот девяносто три тысячи двадцать пять рублей 92 копейки).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</si>
</sst>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3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447925"/>
          <a:ext cx="1314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3</xdr:row>
      <xdr:rowOff>942975</xdr:rowOff>
    </xdr:from>
    <xdr:to>
      <xdr:col>9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3</xdr:row>
      <xdr:rowOff>1600200</xdr:rowOff>
    </xdr:from>
    <xdr:to>
      <xdr:col>11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4"/>
  <sheetViews>
    <sheetView tabSelected="1" workbookViewId="0">
      <selection activeCell="A19" sqref="A19:O19"/>
    </sheetView>
  </sheetViews>
  <sheetFormatPr defaultRowHeight="12.75" x14ac:dyDescent="0.2"/>
  <cols>
    <col min="1" max="1" width="3.140625" style="3" customWidth="1"/>
    <col min="2" max="2" width="43.7109375" style="3" customWidth="1"/>
    <col min="3" max="3" width="18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20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" width="4.28515625" style="3" customWidth="1"/>
    <col min="17" max="17" width="16.42578125" style="3" customWidth="1"/>
    <col min="18" max="18" width="21.140625" style="3" customWidth="1"/>
    <col min="19" max="16384" width="9.140625" style="3"/>
  </cols>
  <sheetData>
    <row r="1" spans="1:30" ht="39.75" customHeight="1" x14ac:dyDescent="0.2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34"/>
      <c r="O1" s="34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39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8"/>
      <c r="O2" s="3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39" customHeight="1" x14ac:dyDescent="0.2">
      <c r="A3" s="44" t="s">
        <v>0</v>
      </c>
      <c r="B3" s="27" t="s">
        <v>15</v>
      </c>
      <c r="C3" s="35" t="s">
        <v>14</v>
      </c>
      <c r="D3" s="27" t="s">
        <v>16</v>
      </c>
      <c r="E3" s="27" t="s">
        <v>1</v>
      </c>
      <c r="F3" s="27" t="s">
        <v>18</v>
      </c>
      <c r="G3" s="27"/>
      <c r="H3" s="27"/>
      <c r="I3" s="43" t="s">
        <v>9</v>
      </c>
      <c r="J3" s="43"/>
      <c r="K3" s="43"/>
      <c r="L3" s="39" t="s">
        <v>5</v>
      </c>
      <c r="M3" s="40"/>
      <c r="N3" s="40"/>
      <c r="O3" s="41"/>
    </row>
    <row r="4" spans="1:30" ht="159" customHeight="1" x14ac:dyDescent="0.2">
      <c r="A4" s="44"/>
      <c r="B4" s="27"/>
      <c r="C4" s="36"/>
      <c r="D4" s="27"/>
      <c r="E4" s="27"/>
      <c r="F4" s="25" t="s">
        <v>45</v>
      </c>
      <c r="G4" s="25" t="s">
        <v>46</v>
      </c>
      <c r="H4" s="25" t="s">
        <v>47</v>
      </c>
      <c r="I4" s="4" t="s">
        <v>4</v>
      </c>
      <c r="J4" s="4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0" s="2" customFormat="1" ht="102" x14ac:dyDescent="0.25">
      <c r="A5" s="15" t="s">
        <v>13</v>
      </c>
      <c r="B5" s="47" t="s">
        <v>31</v>
      </c>
      <c r="C5" s="21" t="s">
        <v>50</v>
      </c>
      <c r="D5" s="21" t="s">
        <v>42</v>
      </c>
      <c r="E5" s="21">
        <v>10</v>
      </c>
      <c r="F5" s="22">
        <v>2547.34</v>
      </c>
      <c r="G5" s="24">
        <v>2380.69</v>
      </c>
      <c r="H5" s="22">
        <v>2523.5300000000002</v>
      </c>
      <c r="I5" s="9">
        <f t="shared" ref="I5:I8" si="0">AVERAGE(F5:H5)</f>
        <v>2483.8533333333339</v>
      </c>
      <c r="J5" s="18">
        <f t="shared" ref="J5:J8" si="1">SQRT(((SUM((POWER(F5-I5,2)),(POWER(G5-I5,2)),(POWER(H5-I5,2)))/(COLUMNS(F5:H5)-1))))</f>
        <v>90.13175929345519</v>
      </c>
      <c r="K5" s="18">
        <f t="shared" ref="K5:K8" si="2">J5/I5*100</f>
        <v>3.6287069805566285</v>
      </c>
      <c r="L5" s="18">
        <f t="shared" ref="L5:L8" si="3">((E5/3)*(SUM(F5:H5)))</f>
        <v>24838.53333333334</v>
      </c>
      <c r="M5" s="18">
        <f t="shared" ref="M5:M8" si="4">L5/E5</f>
        <v>2483.8533333333339</v>
      </c>
      <c r="N5" s="18">
        <f t="shared" ref="N5:N8" si="5">ROUND(M5,2)</f>
        <v>2483.85</v>
      </c>
      <c r="O5" s="18">
        <f t="shared" ref="O5:O8" si="6">N5*E5</f>
        <v>24838.5</v>
      </c>
      <c r="Q5" s="48" t="s">
        <v>51</v>
      </c>
      <c r="R5" s="48">
        <v>3202340</v>
      </c>
    </row>
    <row r="6" spans="1:30" s="2" customFormat="1" ht="102" x14ac:dyDescent="0.25">
      <c r="A6" s="15" t="s">
        <v>21</v>
      </c>
      <c r="B6" s="47" t="s">
        <v>32</v>
      </c>
      <c r="C6" s="21" t="s">
        <v>50</v>
      </c>
      <c r="D6" s="21" t="s">
        <v>43</v>
      </c>
      <c r="E6" s="21">
        <v>22</v>
      </c>
      <c r="F6" s="22">
        <v>5805.08</v>
      </c>
      <c r="G6" s="24">
        <v>5425.31</v>
      </c>
      <c r="H6" s="22">
        <v>5750.83</v>
      </c>
      <c r="I6" s="9">
        <f t="shared" si="0"/>
        <v>5660.4066666666668</v>
      </c>
      <c r="J6" s="18">
        <f t="shared" si="1"/>
        <v>205.398631040553</v>
      </c>
      <c r="K6" s="18">
        <f t="shared" si="2"/>
        <v>3.6286903598307956</v>
      </c>
      <c r="L6" s="18">
        <f t="shared" si="3"/>
        <v>124528.94666666667</v>
      </c>
      <c r="M6" s="18">
        <f t="shared" si="4"/>
        <v>5660.4066666666668</v>
      </c>
      <c r="N6" s="18">
        <f t="shared" si="5"/>
        <v>5660.41</v>
      </c>
      <c r="O6" s="18">
        <f t="shared" si="6"/>
        <v>124529.01999999999</v>
      </c>
      <c r="Q6" s="48" t="s">
        <v>51</v>
      </c>
      <c r="R6" s="48">
        <v>3202340</v>
      </c>
    </row>
    <row r="7" spans="1:30" s="2" customFormat="1" ht="102" x14ac:dyDescent="0.25">
      <c r="A7" s="15" t="s">
        <v>22</v>
      </c>
      <c r="B7" s="47" t="s">
        <v>33</v>
      </c>
      <c r="C7" s="21" t="s">
        <v>50</v>
      </c>
      <c r="D7" s="21" t="s">
        <v>42</v>
      </c>
      <c r="E7" s="21">
        <v>6</v>
      </c>
      <c r="F7" s="22">
        <v>900.47</v>
      </c>
      <c r="G7" s="24">
        <v>841.56</v>
      </c>
      <c r="H7" s="22">
        <v>892.05</v>
      </c>
      <c r="I7" s="9">
        <f t="shared" si="0"/>
        <v>878.02666666666664</v>
      </c>
      <c r="J7" s="18">
        <f t="shared" si="1"/>
        <v>31.860436803869078</v>
      </c>
      <c r="K7" s="18">
        <f t="shared" si="2"/>
        <v>3.6286411351062697</v>
      </c>
      <c r="L7" s="18">
        <f t="shared" si="3"/>
        <v>5268.16</v>
      </c>
      <c r="M7" s="18">
        <f t="shared" si="4"/>
        <v>878.02666666666664</v>
      </c>
      <c r="N7" s="18">
        <f t="shared" si="5"/>
        <v>878.03</v>
      </c>
      <c r="O7" s="18">
        <f t="shared" si="6"/>
        <v>5268.18</v>
      </c>
      <c r="Q7" s="48" t="s">
        <v>51</v>
      </c>
      <c r="R7" s="48">
        <v>3202340</v>
      </c>
    </row>
    <row r="8" spans="1:30" s="2" customFormat="1" ht="102" x14ac:dyDescent="0.25">
      <c r="A8" s="15" t="s">
        <v>23</v>
      </c>
      <c r="B8" s="47" t="s">
        <v>34</v>
      </c>
      <c r="C8" s="21" t="s">
        <v>50</v>
      </c>
      <c r="D8" s="21" t="s">
        <v>42</v>
      </c>
      <c r="E8" s="21">
        <v>8</v>
      </c>
      <c r="F8" s="22">
        <v>1896.84</v>
      </c>
      <c r="G8" s="24">
        <v>1772.75</v>
      </c>
      <c r="H8" s="22">
        <v>1879.12</v>
      </c>
      <c r="I8" s="9">
        <f t="shared" si="0"/>
        <v>1849.57</v>
      </c>
      <c r="J8" s="18">
        <f t="shared" si="1"/>
        <v>67.115452021125449</v>
      </c>
      <c r="K8" s="18">
        <f t="shared" si="2"/>
        <v>3.6287057003046899</v>
      </c>
      <c r="L8" s="18">
        <f t="shared" si="3"/>
        <v>14796.56</v>
      </c>
      <c r="M8" s="18">
        <f t="shared" si="4"/>
        <v>1849.57</v>
      </c>
      <c r="N8" s="18">
        <f t="shared" si="5"/>
        <v>1849.57</v>
      </c>
      <c r="O8" s="18">
        <f t="shared" si="6"/>
        <v>14796.56</v>
      </c>
      <c r="Q8" s="48" t="s">
        <v>51</v>
      </c>
      <c r="R8" s="48">
        <v>3202340</v>
      </c>
    </row>
    <row r="9" spans="1:30" s="2" customFormat="1" ht="102" x14ac:dyDescent="0.25">
      <c r="A9" s="15" t="s">
        <v>24</v>
      </c>
      <c r="B9" s="47" t="s">
        <v>35</v>
      </c>
      <c r="C9" s="21" t="s">
        <v>50</v>
      </c>
      <c r="D9" s="21" t="s">
        <v>25</v>
      </c>
      <c r="E9" s="21">
        <v>3</v>
      </c>
      <c r="F9" s="22">
        <v>2293.29</v>
      </c>
      <c r="G9" s="24">
        <v>2143.2600000000002</v>
      </c>
      <c r="H9" s="22">
        <v>2271.86</v>
      </c>
      <c r="I9" s="9">
        <f t="shared" ref="I9:I13" si="7">AVERAGE(F9:H9)</f>
        <v>2236.1366666666668</v>
      </c>
      <c r="J9" s="18">
        <f t="shared" ref="J9:J13" si="8">SQRT(((SUM((POWER(F9-I9,2)),(POWER(G9-I9,2)),(POWER(H9-I9,2)))/(COLUMNS(F9:H9)-1))))</f>
        <v>81.144116443111983</v>
      </c>
      <c r="K9" s="18">
        <f t="shared" ref="K9:K13" si="9">J9/I9*100</f>
        <v>3.6287637358082754</v>
      </c>
      <c r="L9" s="18">
        <f t="shared" ref="L9:L13" si="10">((E9/3)*(SUM(F9:H9)))</f>
        <v>6708.41</v>
      </c>
      <c r="M9" s="18">
        <f t="shared" ref="M9:M13" si="11">L9/E9</f>
        <v>2236.1366666666668</v>
      </c>
      <c r="N9" s="18">
        <f t="shared" ref="N9:N13" si="12">ROUND(M9,2)</f>
        <v>2236.14</v>
      </c>
      <c r="O9" s="18">
        <f t="shared" ref="O9:O13" si="13">N9*E9</f>
        <v>6708.42</v>
      </c>
      <c r="Q9" s="48" t="s">
        <v>51</v>
      </c>
      <c r="R9" s="48">
        <v>3202340</v>
      </c>
    </row>
    <row r="10" spans="1:30" s="2" customFormat="1" ht="89.25" x14ac:dyDescent="0.25">
      <c r="A10" s="15" t="s">
        <v>26</v>
      </c>
      <c r="B10" s="47" t="s">
        <v>36</v>
      </c>
      <c r="C10" s="21" t="s">
        <v>41</v>
      </c>
      <c r="D10" s="21" t="s">
        <v>44</v>
      </c>
      <c r="E10" s="21">
        <v>6</v>
      </c>
      <c r="F10" s="22">
        <v>46759.95</v>
      </c>
      <c r="G10" s="24">
        <v>43700.89</v>
      </c>
      <c r="H10" s="22">
        <v>46322.94</v>
      </c>
      <c r="I10" s="9">
        <f t="shared" si="7"/>
        <v>45594.593333333331</v>
      </c>
      <c r="J10" s="18">
        <f t="shared" si="8"/>
        <v>1654.4874345347362</v>
      </c>
      <c r="K10" s="18">
        <f t="shared" si="9"/>
        <v>3.6286921618953714</v>
      </c>
      <c r="L10" s="18">
        <f t="shared" si="10"/>
        <v>273567.56</v>
      </c>
      <c r="M10" s="18">
        <f t="shared" si="11"/>
        <v>45594.593333333331</v>
      </c>
      <c r="N10" s="18">
        <f t="shared" si="12"/>
        <v>45594.59</v>
      </c>
      <c r="O10" s="18">
        <f t="shared" si="13"/>
        <v>273567.53999999998</v>
      </c>
      <c r="Q10" s="48" t="s">
        <v>52</v>
      </c>
      <c r="R10" s="48" t="s">
        <v>53</v>
      </c>
    </row>
    <row r="11" spans="1:30" s="2" customFormat="1" ht="89.25" x14ac:dyDescent="0.25">
      <c r="A11" s="15" t="s">
        <v>27</v>
      </c>
      <c r="B11" s="47" t="s">
        <v>37</v>
      </c>
      <c r="C11" s="21" t="s">
        <v>41</v>
      </c>
      <c r="D11" s="21" t="s">
        <v>44</v>
      </c>
      <c r="E11" s="21">
        <v>3</v>
      </c>
      <c r="F11" s="22">
        <v>25049.98</v>
      </c>
      <c r="G11" s="24">
        <v>23411.200000000001</v>
      </c>
      <c r="H11" s="22">
        <v>24815.87</v>
      </c>
      <c r="I11" s="9">
        <f t="shared" si="7"/>
        <v>24425.683333333334</v>
      </c>
      <c r="J11" s="18">
        <f t="shared" si="8"/>
        <v>886.33187815475299</v>
      </c>
      <c r="K11" s="18">
        <f t="shared" si="9"/>
        <v>3.6286881560655875</v>
      </c>
      <c r="L11" s="18">
        <f t="shared" si="10"/>
        <v>73277.05</v>
      </c>
      <c r="M11" s="18">
        <f t="shared" si="11"/>
        <v>24425.683333333334</v>
      </c>
      <c r="N11" s="18">
        <f t="shared" si="12"/>
        <v>24425.68</v>
      </c>
      <c r="O11" s="18">
        <f t="shared" si="13"/>
        <v>73277.040000000008</v>
      </c>
      <c r="Q11" s="48" t="s">
        <v>52</v>
      </c>
      <c r="R11" s="48" t="s">
        <v>53</v>
      </c>
    </row>
    <row r="12" spans="1:30" s="2" customFormat="1" ht="89.25" x14ac:dyDescent="0.25">
      <c r="A12" s="15" t="s">
        <v>28</v>
      </c>
      <c r="B12" s="47" t="s">
        <v>38</v>
      </c>
      <c r="C12" s="21" t="s">
        <v>41</v>
      </c>
      <c r="D12" s="21" t="s">
        <v>44</v>
      </c>
      <c r="E12" s="21">
        <v>2</v>
      </c>
      <c r="F12" s="22">
        <v>18536.990000000002</v>
      </c>
      <c r="G12" s="24">
        <v>17324.29</v>
      </c>
      <c r="H12" s="22">
        <v>18363.75</v>
      </c>
      <c r="I12" s="9">
        <f t="shared" si="7"/>
        <v>18075.009999999998</v>
      </c>
      <c r="J12" s="18">
        <f t="shared" si="8"/>
        <v>655.88750041451476</v>
      </c>
      <c r="K12" s="18">
        <f t="shared" si="9"/>
        <v>3.6286978564023742</v>
      </c>
      <c r="L12" s="18">
        <f t="shared" si="10"/>
        <v>36150.019999999997</v>
      </c>
      <c r="M12" s="18">
        <f t="shared" si="11"/>
        <v>18075.009999999998</v>
      </c>
      <c r="N12" s="18">
        <f t="shared" si="12"/>
        <v>18075.009999999998</v>
      </c>
      <c r="O12" s="18">
        <f t="shared" si="13"/>
        <v>36150.019999999997</v>
      </c>
      <c r="Q12" s="48" t="s">
        <v>52</v>
      </c>
      <c r="R12" s="48" t="s">
        <v>53</v>
      </c>
    </row>
    <row r="13" spans="1:30" s="2" customFormat="1" ht="89.25" x14ac:dyDescent="0.25">
      <c r="A13" s="15" t="s">
        <v>29</v>
      </c>
      <c r="B13" s="47" t="s">
        <v>39</v>
      </c>
      <c r="C13" s="21" t="s">
        <v>41</v>
      </c>
      <c r="D13" s="21" t="s">
        <v>44</v>
      </c>
      <c r="E13" s="21">
        <v>3</v>
      </c>
      <c r="F13" s="22">
        <v>4696.87</v>
      </c>
      <c r="G13" s="24">
        <v>4389.6000000000004</v>
      </c>
      <c r="H13" s="22">
        <v>4652.9799999999996</v>
      </c>
      <c r="I13" s="9">
        <f t="shared" si="7"/>
        <v>4579.8166666666666</v>
      </c>
      <c r="J13" s="18">
        <f t="shared" si="8"/>
        <v>166.18774994966753</v>
      </c>
      <c r="K13" s="18">
        <f t="shared" si="9"/>
        <v>3.6286987459396305</v>
      </c>
      <c r="L13" s="18">
        <f t="shared" si="10"/>
        <v>13739.45</v>
      </c>
      <c r="M13" s="18">
        <f t="shared" si="11"/>
        <v>4579.8166666666666</v>
      </c>
      <c r="N13" s="18">
        <f t="shared" si="12"/>
        <v>4579.82</v>
      </c>
      <c r="O13" s="18">
        <f t="shared" si="13"/>
        <v>13739.46</v>
      </c>
      <c r="Q13" s="48" t="s">
        <v>52</v>
      </c>
      <c r="R13" s="48" t="s">
        <v>53</v>
      </c>
    </row>
    <row r="14" spans="1:30" s="2" customFormat="1" ht="89.25" x14ac:dyDescent="0.25">
      <c r="A14" s="15" t="s">
        <v>30</v>
      </c>
      <c r="B14" s="47" t="s">
        <v>40</v>
      </c>
      <c r="C14" s="21" t="s">
        <v>41</v>
      </c>
      <c r="D14" s="21" t="s">
        <v>25</v>
      </c>
      <c r="E14" s="21">
        <v>3</v>
      </c>
      <c r="F14" s="22">
        <v>6888.75</v>
      </c>
      <c r="G14" s="24">
        <v>6438.08</v>
      </c>
      <c r="H14" s="22">
        <v>6824.36</v>
      </c>
      <c r="I14" s="9">
        <f t="shared" ref="I14" si="14">AVERAGE(F14:H14)</f>
        <v>6717.0633333333326</v>
      </c>
      <c r="J14" s="18">
        <f t="shared" ref="J14" si="15">SQRT(((SUM((POWER(F14-I14,2)),(POWER(G14-I14,2)),(POWER(H14-I14,2)))/(COLUMNS(F14:H14)-1))))</f>
        <v>243.7422680483082</v>
      </c>
      <c r="K14" s="18">
        <f t="shared" ref="K14" si="16">J14/I14*100</f>
        <v>3.6287028415935967</v>
      </c>
      <c r="L14" s="18">
        <f t="shared" ref="L14" si="17">((E14/3)*(SUM(F14:H14)))</f>
        <v>20151.189999999999</v>
      </c>
      <c r="M14" s="18">
        <f t="shared" ref="M14" si="18">L14/E14</f>
        <v>6717.0633333333326</v>
      </c>
      <c r="N14" s="18">
        <f t="shared" ref="N14" si="19">ROUND(M14,2)</f>
        <v>6717.06</v>
      </c>
      <c r="O14" s="18">
        <f t="shared" ref="O14" si="20">N14*E14</f>
        <v>20151.18</v>
      </c>
      <c r="Q14" s="48" t="s">
        <v>52</v>
      </c>
      <c r="R14" s="48" t="s">
        <v>53</v>
      </c>
    </row>
    <row r="15" spans="1:30" ht="18" customHeight="1" x14ac:dyDescent="0.25">
      <c r="A15" s="17"/>
      <c r="B15" s="17"/>
      <c r="C15" s="17"/>
      <c r="D15" s="17"/>
      <c r="E15" s="17"/>
      <c r="F15" s="16"/>
      <c r="G15" s="16"/>
      <c r="H15" s="16"/>
      <c r="I15" s="17"/>
      <c r="J15" s="17"/>
      <c r="K15" s="17"/>
      <c r="L15" s="17"/>
      <c r="M15" s="17"/>
      <c r="N15" s="17"/>
      <c r="O15" s="23">
        <f>SUM(O5:O14)</f>
        <v>593025.92000000004</v>
      </c>
    </row>
    <row r="17" spans="1:15" ht="15.75" customHeight="1" x14ac:dyDescent="0.3">
      <c r="A17" s="42" t="s">
        <v>12</v>
      </c>
      <c r="B17" s="42"/>
      <c r="C17" s="42"/>
      <c r="D17" s="42"/>
      <c r="E17" s="42"/>
      <c r="F17" s="42"/>
      <c r="G17" s="42"/>
      <c r="H17" s="42"/>
      <c r="I17" s="20">
        <f>O15</f>
        <v>593025.92000000004</v>
      </c>
      <c r="J17" s="31" t="s">
        <v>54</v>
      </c>
      <c r="K17" s="32"/>
      <c r="L17" s="32"/>
      <c r="M17" s="32"/>
      <c r="N17" s="32"/>
      <c r="O17" s="32"/>
    </row>
    <row r="18" spans="1:15" ht="15.75" customHeight="1" x14ac:dyDescent="0.2">
      <c r="A18" s="12"/>
      <c r="B18" s="13"/>
      <c r="C18" s="13"/>
      <c r="D18" s="13"/>
      <c r="E18" s="13"/>
      <c r="F18" s="13"/>
      <c r="G18" s="13"/>
      <c r="H18" s="13"/>
      <c r="I18" s="14"/>
      <c r="J18" s="11"/>
      <c r="K18" s="6"/>
      <c r="L18" s="7"/>
      <c r="O18" s="10"/>
    </row>
    <row r="19" spans="1:15" ht="72.75" customHeight="1" x14ac:dyDescent="0.2">
      <c r="A19" s="28" t="s">
        <v>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0"/>
      <c r="O19" s="30"/>
    </row>
    <row r="20" spans="1:15" ht="18.75" customHeight="1" x14ac:dyDescent="0.2">
      <c r="A20" s="17" t="s">
        <v>19</v>
      </c>
    </row>
    <row r="22" spans="1:15" ht="26.25" x14ac:dyDescent="0.2">
      <c r="B22" s="45" t="s">
        <v>48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</row>
    <row r="24" spans="1:15" ht="98.25" customHeight="1" x14ac:dyDescent="0.2">
      <c r="B24" s="26" t="s">
        <v>49</v>
      </c>
      <c r="C24" s="26"/>
      <c r="D24" s="26"/>
      <c r="E24" s="26"/>
      <c r="F24" s="26"/>
      <c r="I24" s="19"/>
      <c r="M24" s="19"/>
    </row>
  </sheetData>
  <mergeCells count="15">
    <mergeCell ref="A1:O1"/>
    <mergeCell ref="C3:C4"/>
    <mergeCell ref="A2:O2"/>
    <mergeCell ref="L3:O3"/>
    <mergeCell ref="A17:H17"/>
    <mergeCell ref="F3:H3"/>
    <mergeCell ref="I3:K3"/>
    <mergeCell ref="A3:A4"/>
    <mergeCell ref="B24:F24"/>
    <mergeCell ref="B3:B4"/>
    <mergeCell ref="D3:D4"/>
    <mergeCell ref="E3:E4"/>
    <mergeCell ref="A19:O19"/>
    <mergeCell ref="J17:O17"/>
    <mergeCell ref="B22:O22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I13"/>
  <sheetViews>
    <sheetView topLeftCell="A10" workbookViewId="0">
      <selection activeCell="I14" sqref="I14"/>
    </sheetView>
  </sheetViews>
  <sheetFormatPr defaultRowHeight="15" x14ac:dyDescent="0.25"/>
  <cols>
    <col min="2" max="2" width="35" customWidth="1"/>
    <col min="4" max="4" width="12" customWidth="1"/>
    <col min="6" max="6" width="15" customWidth="1"/>
    <col min="8" max="8" width="5.28515625" customWidth="1"/>
    <col min="9" max="9" width="20.140625" customWidth="1"/>
  </cols>
  <sheetData>
    <row r="2" spans="1:9" ht="38.25" x14ac:dyDescent="0.25">
      <c r="A2" s="15" t="s">
        <v>13</v>
      </c>
      <c r="B2" s="47" t="s">
        <v>31</v>
      </c>
      <c r="C2" s="21"/>
      <c r="D2" s="21" t="s">
        <v>42</v>
      </c>
      <c r="E2" s="21">
        <v>10</v>
      </c>
      <c r="F2" s="22"/>
      <c r="G2" s="24">
        <v>2380.69</v>
      </c>
      <c r="I2">
        <f>E2*G2</f>
        <v>23806.9</v>
      </c>
    </row>
    <row r="3" spans="1:9" ht="51" x14ac:dyDescent="0.25">
      <c r="A3" s="15" t="s">
        <v>21</v>
      </c>
      <c r="B3" s="47" t="s">
        <v>32</v>
      </c>
      <c r="C3" s="21"/>
      <c r="D3" s="21" t="s">
        <v>43</v>
      </c>
      <c r="E3" s="21">
        <v>22</v>
      </c>
      <c r="F3" s="22"/>
      <c r="G3" s="24">
        <v>5425.31</v>
      </c>
      <c r="I3">
        <f t="shared" ref="I3:I11" si="0">E3*G3</f>
        <v>119356.82</v>
      </c>
    </row>
    <row r="4" spans="1:9" ht="102" x14ac:dyDescent="0.25">
      <c r="A4" s="15" t="s">
        <v>22</v>
      </c>
      <c r="B4" s="47" t="s">
        <v>33</v>
      </c>
      <c r="C4" s="21"/>
      <c r="D4" s="21" t="s">
        <v>42</v>
      </c>
      <c r="E4" s="21">
        <v>6</v>
      </c>
      <c r="F4" s="22"/>
      <c r="G4" s="24">
        <v>841.56</v>
      </c>
      <c r="I4">
        <f t="shared" si="0"/>
        <v>5049.3599999999997</v>
      </c>
    </row>
    <row r="5" spans="1:9" ht="38.25" x14ac:dyDescent="0.25">
      <c r="A5" s="15" t="s">
        <v>23</v>
      </c>
      <c r="B5" s="47" t="s">
        <v>34</v>
      </c>
      <c r="C5" s="21"/>
      <c r="D5" s="21" t="s">
        <v>42</v>
      </c>
      <c r="E5" s="21">
        <v>8</v>
      </c>
      <c r="F5" s="22"/>
      <c r="G5" s="24">
        <v>1772.75</v>
      </c>
      <c r="I5">
        <f t="shared" si="0"/>
        <v>14182</v>
      </c>
    </row>
    <row r="6" spans="1:9" ht="38.25" x14ac:dyDescent="0.25">
      <c r="A6" s="15" t="s">
        <v>24</v>
      </c>
      <c r="B6" s="47" t="s">
        <v>35</v>
      </c>
      <c r="C6" s="21"/>
      <c r="D6" s="21" t="s">
        <v>25</v>
      </c>
      <c r="E6" s="21">
        <v>3</v>
      </c>
      <c r="F6" s="22"/>
      <c r="G6" s="24">
        <v>2143.2600000000002</v>
      </c>
      <c r="I6">
        <f t="shared" si="0"/>
        <v>6429.7800000000007</v>
      </c>
    </row>
    <row r="7" spans="1:9" ht="204" x14ac:dyDescent="0.25">
      <c r="A7" s="15" t="s">
        <v>26</v>
      </c>
      <c r="B7" s="47" t="s">
        <v>36</v>
      </c>
      <c r="C7" s="21" t="s">
        <v>41</v>
      </c>
      <c r="D7" s="21" t="s">
        <v>44</v>
      </c>
      <c r="E7" s="21">
        <v>6</v>
      </c>
      <c r="F7" s="22"/>
      <c r="G7" s="24">
        <v>43700.89</v>
      </c>
      <c r="I7">
        <f t="shared" si="0"/>
        <v>262205.33999999997</v>
      </c>
    </row>
    <row r="8" spans="1:9" ht="204" x14ac:dyDescent="0.25">
      <c r="A8" s="15" t="s">
        <v>27</v>
      </c>
      <c r="B8" s="47" t="s">
        <v>37</v>
      </c>
      <c r="C8" s="21" t="s">
        <v>41</v>
      </c>
      <c r="D8" s="21" t="s">
        <v>44</v>
      </c>
      <c r="E8" s="21">
        <v>3</v>
      </c>
      <c r="F8" s="22"/>
      <c r="G8" s="24">
        <v>23411.200000000001</v>
      </c>
      <c r="I8">
        <f t="shared" si="0"/>
        <v>70233.600000000006</v>
      </c>
    </row>
    <row r="9" spans="1:9" ht="204" x14ac:dyDescent="0.25">
      <c r="A9" s="15" t="s">
        <v>28</v>
      </c>
      <c r="B9" s="47" t="s">
        <v>38</v>
      </c>
      <c r="C9" s="21" t="s">
        <v>41</v>
      </c>
      <c r="D9" s="21" t="s">
        <v>44</v>
      </c>
      <c r="E9" s="21">
        <v>2</v>
      </c>
      <c r="F9" s="22"/>
      <c r="G9" s="24">
        <v>17324.29</v>
      </c>
      <c r="I9">
        <f t="shared" si="0"/>
        <v>34648.58</v>
      </c>
    </row>
    <row r="10" spans="1:9" ht="204" x14ac:dyDescent="0.25">
      <c r="A10" s="15" t="s">
        <v>29</v>
      </c>
      <c r="B10" s="47" t="s">
        <v>39</v>
      </c>
      <c r="C10" s="21" t="s">
        <v>41</v>
      </c>
      <c r="D10" s="21" t="s">
        <v>44</v>
      </c>
      <c r="E10" s="21">
        <v>3</v>
      </c>
      <c r="F10" s="22"/>
      <c r="G10" s="24">
        <v>4389.6000000000004</v>
      </c>
      <c r="I10">
        <f t="shared" si="0"/>
        <v>13168.800000000001</v>
      </c>
    </row>
    <row r="11" spans="1:9" ht="204" x14ac:dyDescent="0.25">
      <c r="A11" s="15" t="s">
        <v>30</v>
      </c>
      <c r="B11" s="47" t="s">
        <v>40</v>
      </c>
      <c r="C11" s="21" t="s">
        <v>41</v>
      </c>
      <c r="D11" s="21" t="s">
        <v>25</v>
      </c>
      <c r="E11" s="21">
        <v>3</v>
      </c>
      <c r="F11" s="22"/>
      <c r="G11" s="24">
        <v>6438.08</v>
      </c>
      <c r="I11">
        <f t="shared" si="0"/>
        <v>19314.239999999998</v>
      </c>
    </row>
    <row r="13" spans="1:9" x14ac:dyDescent="0.25">
      <c r="I13">
        <f>SUM(I2:I12)</f>
        <v>568395.41999999993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2026-08-26T11:29:17Z</dcterms:modified>
</cp:coreProperties>
</file>