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9350" windowHeight="9510"/>
  </bookViews>
  <sheets>
    <sheet name="Расчет цены" sheetId="1" r:id="rId1"/>
    <sheet name="Лист1" sheetId="2" r:id="rId2"/>
  </sheets>
  <definedNames>
    <definedName name="_xlnm._FilterDatabase" localSheetId="0" hidden="1">'Расчет цены'!$A$1:$N$16</definedName>
    <definedName name="Z_1B1D41E5_E12C_4388_B31A_58855599F67F_.wvu.FilterData" localSheetId="0" hidden="1">'Расчет цены'!$A$1:$N$16</definedName>
    <definedName name="Z_1B1D41E5_E12C_4388_B31A_58855599F67F_.wvu.PrintArea" localSheetId="0" hidden="1">'Расчет цены'!$A$1:$N$15</definedName>
    <definedName name="Z_624EF415_CE49_4858_89BB_8010E7BEFDFD_.wvu.FilterData" localSheetId="0" hidden="1">'Расчет цены'!$A$1:$N$16</definedName>
    <definedName name="Z_624EF415_CE49_4858_89BB_8010E7BEFDFD_.wvu.PrintArea" localSheetId="0" hidden="1">'Расчет цены'!$A$1:$N$44</definedName>
    <definedName name="Z_62678302_1021_4B63_B477_ED2E363A3FFE_.wvu.FilterData" localSheetId="0" hidden="1">'Расчет цены'!$A$1:$N$16</definedName>
    <definedName name="Z_62678302_1021_4B63_B477_ED2E363A3FFE_.wvu.PrintArea" localSheetId="0" hidden="1">'Расчет цены'!$A$1:$N$15</definedName>
    <definedName name="Z_68A654EF_DE5E_4580_B861_EE072AAFC2AB_.wvu.FilterData" localSheetId="0" hidden="1">'Расчет цены'!$A$1:$N$16</definedName>
    <definedName name="Z_68A654EF_DE5E_4580_B861_EE072AAFC2AB_.wvu.PrintArea" localSheetId="0" hidden="1">'Расчет цены'!$A$1:$N$44</definedName>
    <definedName name="Z_8A7753FB_5934_4575_97B3_BAA616AD10E8_.wvu.FilterData" localSheetId="0" hidden="1">'Расчет цены'!$A$1:$N$16</definedName>
    <definedName name="Z_8A7753FB_5934_4575_97B3_BAA616AD10E8_.wvu.PrintArea" localSheetId="0" hidden="1">'Расчет цены'!$A$1:$N$15</definedName>
    <definedName name="Z_8F25095D_2F5D_488D_BBC0_F34F617354EA_.wvu.FilterData" localSheetId="0" hidden="1">'Расчет цены'!$A$1:$N$16</definedName>
    <definedName name="Z_8F25095D_2F5D_488D_BBC0_F34F617354EA_.wvu.PrintArea" localSheetId="0" hidden="1">'Расчет цены'!$A$1:$N$15</definedName>
    <definedName name="Z_A8B4CE28_4DE5_4CC4_860A_5B5A3EA3A6F2_.wvu.FilterData" localSheetId="0" hidden="1">'Расчет цены'!$A$1:$N$16</definedName>
    <definedName name="_xlnm.Print_Area" localSheetId="0">'Расчет цены'!$A$1:$N$15</definedName>
  </definedNames>
  <calcPr calcId="144525"/>
  <customWorkbookViews>
    <customWorkbookView name="User - Личное представление" guid="{1B1D41E5-E12C-4388-B31A-58855599F67F}" mergeInterval="0" personalView="1" maximized="1" xWindow="1" yWindow="1" windowWidth="1600" windowHeight="670" activeSheetId="1"/>
    <customWorkbookView name="Пользователь - Личное представление" guid="{62678302-1021-4B63-B477-ED2E363A3FFE}" mergeInterval="0" personalView="1" maximized="1" windowWidth="1916" windowHeight="790" activeSheetId="1"/>
    <customWorkbookView name="НАСТЯ - Личное представление" guid="{624EF415-CE49-4858-89BB-8010E7BEFDFD}" mergeInterval="0" personalView="1" maximized="1" xWindow="1" yWindow="1" windowWidth="1920" windowHeight="850" activeSheetId="1"/>
    <customWorkbookView name="Александра - Личное представление" guid="{A8B4CE28-4DE5-4CC4-860A-5B5A3EA3A6F2}" mergeInterval="0" personalView="1" maximized="1" windowWidth="1916" windowHeight="855" activeSheetId="1"/>
    <customWorkbookView name="Маркетинг - Личное представление" guid="{68A654EF-DE5E-4580-B861-EE072AAFC2AB}" mergeInterval="0" personalView="1" maximized="1" windowWidth="1916" windowHeight="854" activeSheetId="1"/>
    <customWorkbookView name="Sherstobitova_N - Личное представление" guid="{8A7753FB-5934-4575-97B3-BAA616AD10E8}" mergeInterval="0" personalView="1" maximized="1" xWindow="1" yWindow="1" windowWidth="1916" windowHeight="850" activeSheetId="1"/>
    <customWorkbookView name="Admin - Личное представление" guid="{8F25095D-2F5D-488D-BBC0-F34F617354EA}" mergeInterval="0" personalView="1" maximized="1" windowWidth="1916" windowHeight="854" activeSheetId="1"/>
  </customWorkbookViews>
</workbook>
</file>

<file path=xl/calcChain.xml><?xml version="1.0" encoding="utf-8"?>
<calcChain xmlns="http://schemas.openxmlformats.org/spreadsheetml/2006/main">
  <c r="K7" i="1" l="1"/>
  <c r="L7" i="1" s="1"/>
  <c r="M7" i="1" s="1"/>
  <c r="N7" i="1" s="1"/>
  <c r="N8" i="1"/>
  <c r="N6" i="1"/>
  <c r="M6" i="1"/>
  <c r="L8" i="1"/>
  <c r="L6" i="1"/>
  <c r="I5" i="1"/>
  <c r="J5" i="1" s="1"/>
  <c r="K5" i="1"/>
  <c r="M8" i="1"/>
  <c r="K6" i="1"/>
  <c r="K8" i="1"/>
  <c r="J6" i="1"/>
  <c r="J8" i="1"/>
  <c r="I6" i="1"/>
  <c r="I7" i="1"/>
  <c r="I8" i="1"/>
  <c r="H6" i="1"/>
  <c r="H7" i="1"/>
  <c r="H8" i="1"/>
  <c r="J7" i="1" l="1"/>
  <c r="H5" i="1"/>
  <c r="L5" i="1"/>
  <c r="M5" i="1" s="1"/>
  <c r="N5" i="1" s="1"/>
  <c r="N9" i="1" s="1"/>
  <c r="J9" i="1" l="1"/>
</calcChain>
</file>

<file path=xl/sharedStrings.xml><?xml version="1.0" encoding="utf-8"?>
<sst xmlns="http://schemas.openxmlformats.org/spreadsheetml/2006/main" count="32" uniqueCount="29">
  <si>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</si>
  <si>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</si>
  <si>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</si>
  <si>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</si>
  <si>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</si>
  <si>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</si>
  <si>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</si>
  <si>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</si>
  <si>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</si>
  <si>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 xml:space="preserve">Обоснование начальной (максимальной) цены контракта (Н(М)ЦК)
</t>
  </si>
  <si>
    <t>Оценка однородности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</si>
  <si>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</si>
  <si>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Н(М)ЦК контракта с учетом округления цены за единицу (руб.)</t>
  </si>
  <si>
    <t xml:space="preserve">В результате проведенного расчета Н(М)ЦК контракта составила: </t>
  </si>
  <si>
    <t xml:space="preserve"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</si>
  <si>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</si>
  <si>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</si>
  <si>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УФСИН России по Курской области</t>
  </si>
  <si>
    <t>Старший инспектор  КС ФКУ ОК</t>
  </si>
  <si>
    <t>шт</t>
  </si>
  <si>
    <t xml:space="preserve">Исполнитель № 1 </t>
  </si>
  <si>
    <t xml:space="preserve">Исполнитель № 2 </t>
  </si>
  <si>
    <t xml:space="preserve">Исполнитель № 3 </t>
  </si>
  <si>
    <t>В.В. Жердев</t>
  </si>
  <si>
    <t>Болт М 16 L -65 мм</t>
  </si>
  <si>
    <t>Гайка М 16</t>
  </si>
  <si>
    <t>Кран 11 с 67 n (КШРФ) Ду 80 Ру 16 ПОЛНОПРОХОДНОЙ</t>
  </si>
  <si>
    <t>Прокладка паронитовая Ду 80 (под фланцевое соединение, исп А, 10-40 атм)</t>
  </si>
  <si>
    <t>капитан внутренней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</si>
</sst>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5" fillId="0" borderId="0" xfId="0" applyFont="1"/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/>
    <xf numFmtId="2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0" xfId="0" applyFont="1" applyAlignment="1"/>
    <xf numFmtId="0" fontId="8" fillId="0" borderId="0" xfId="0" applyFont="1" applyAlignment="1">
      <alignment vertical="top" wrapText="1"/>
    </xf>
    <xf numFmtId="0" fontId="7" fillId="0" borderId="0" xfId="0" applyFont="1" applyBorder="1"/>
    <xf numFmtId="2" fontId="4" fillId="0" borderId="2" xfId="0" applyNumberFormat="1" applyFont="1" applyBorder="1" applyAlignment="1">
      <alignment horizontal="center"/>
    </xf>
    <xf numFmtId="0" fontId="9" fillId="0" borderId="2" xfId="0" applyFont="1" applyBorder="1" applyAlignment="1" applyProtection="1">
      <alignment horizontal="center" vertical="center" wrapText="1"/>
      <protection hidden="1"/>
    </xf>
    <xf numFmtId="4" fontId="10" fillId="0" borderId="2" xfId="0" applyNumberFormat="1" applyFont="1" applyBorder="1" applyAlignment="1" applyProtection="1">
      <alignment horizontal="center" vertical="center" wrapText="1"/>
      <protection hidden="1"/>
    </xf>
    <xf numFmtId="2" fontId="10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/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2" fontId="13" fillId="0" borderId="0" xfId="0" applyNumberFormat="1" applyFont="1" applyBorder="1" applyAlignment="1">
      <alignment horizontal="center"/>
    </xf>
    <xf numFmtId="4" fontId="9" fillId="0" borderId="2" xfId="0" applyNumberFormat="1" applyFont="1" applyBorder="1" applyAlignment="1" applyProtection="1">
      <alignment horizontal="center" vertical="center" wrapText="1"/>
      <protection hidden="1"/>
    </xf>
    <xf numFmtId="4" fontId="9" fillId="0" borderId="2" xfId="0" applyNumberFormat="1" applyFont="1" applyFill="1" applyBorder="1" applyAlignment="1" applyProtection="1">
      <alignment horizontal="center" vertical="center" wrapText="1"/>
      <protection hidden="1"/>
    </xf>
    <xf numFmtId="4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top" wrapText="1"/>
    </xf>
    <xf numFmtId="2" fontId="10" fillId="0" borderId="4" xfId="0" applyNumberFormat="1" applyFont="1" applyFill="1" applyBorder="1" applyAlignment="1">
      <alignment horizontal="center"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usernames" Target="revisions/userNames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57150</xdr:colOff>
      <xdr:row>3</xdr:row>
      <xdr:rowOff>2628900</xdr:rowOff>
    </xdr:from>
    <xdr:to>
      <xdr:col>11</xdr:col>
      <xdr:colOff>38100</xdr:colOff>
      <xdr:row>3</xdr:row>
      <xdr:rowOff>2990850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53350" y="3990975"/>
          <a:ext cx="10096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590549</xdr:colOff>
      <xdr:row>7</xdr:row>
      <xdr:rowOff>0</xdr:rowOff>
    </xdr:from>
    <xdr:ext cx="914400" cy="264560"/>
    <xdr:sp macro="" textlink="">
      <xdr:nvSpPr>
        <xdr:cNvPr id="2" name="TextBox 1"/>
        <xdr:cNvSpPr txBox="1"/>
      </xdr:nvSpPr>
      <xdr:spPr>
        <a:xfrm>
          <a:off x="9596966" y="943292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7" Type="http://schemas.openxmlformats.org/officeDocument/2006/relationships/revisionLog" Target="revisionLog11.xml"/><Relationship Id="rId70" Type="http://schemas.openxmlformats.org/officeDocument/2006/relationships/revisionLog" Target="revisionLog3.xml"/><Relationship Id="rId66" Type="http://schemas.openxmlformats.org/officeDocument/2006/relationships/revisionLog" Target="revisionLog111.xml"/><Relationship Id="rId65" Type="http://schemas.openxmlformats.org/officeDocument/2006/relationships/revisionLog" Target="revisionLog4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C4964A9-6BA3-461C-9DA7-0836894DED5A}" diskRevisions="1" revisionId="9028" version="6">
  <header guid="{64270808-6ABB-4146-BE29-1C961BFAEA2C}" dateTime="2026-03-16T11:44:17" maxSheetId="3" userName="Пользователь" r:id="rId65" minRId="8920" maxRId="8944">
    <sheetIdMap count="2">
      <sheetId val="1"/>
      <sheetId val="2"/>
    </sheetIdMap>
  </header>
  <header guid="{9D59D99A-11EF-417A-843C-1801C7FC8DDB}" dateTime="2026-04-13T17:21:02" maxSheetId="3" userName="Пользователь" r:id="rId66" minRId="8945" maxRId="8963">
    <sheetIdMap count="2">
      <sheetId val="1"/>
      <sheetId val="2"/>
    </sheetIdMap>
  </header>
  <header guid="{B09F7188-7475-45CA-B83E-973769813941}" dateTime="2026-04-16T15:49:30" maxSheetId="3" userName="User" r:id="rId67" minRId="8966" maxRId="8974">
    <sheetIdMap count="2">
      <sheetId val="1"/>
      <sheetId val="2"/>
    </sheetIdMap>
  </header>
  <header guid="{2EDA911F-48F6-4880-A2BD-B13E26DC7A18}" dateTime="2026-04-17T10:26:19" maxSheetId="3" userName="Пользователь" r:id="rId68" minRId="8977">
    <sheetIdMap count="2">
      <sheetId val="1"/>
      <sheetId val="2"/>
    </sheetIdMap>
  </header>
  <header guid="{2F7D431D-0A2C-4BCF-8B42-0F67756905CA}" dateTime="2026-08-18T17:10:55" maxSheetId="3" userName="User" r:id="rId69" minRId="8978" maxRId="9005">
    <sheetIdMap count="2">
      <sheetId val="1"/>
      <sheetId val="2"/>
    </sheetIdMap>
  </header>
  <header guid="{FC4964A9-6BA3-461C-9DA7-0836894DED5A}" dateTime="2026-08-18T17:41:19" maxSheetId="3" userName="Пользователь" r:id="rId70" minRId="9008" maxRId="9028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978" sId="1">
    <oc r="B5" t="inlineStr">
      <is>
        <t>Огнетушитель ОП-4</t>
      </is>
    </oc>
    <nc r="B5" t="inlineStr">
      <is>
        <t>Болт М 16 L -65 мм</t>
      </is>
    </nc>
  </rcc>
  <rcc rId="8979" sId="1">
    <oc r="D5">
      <v>2</v>
    </oc>
    <nc r="D5">
      <v>32</v>
    </nc>
  </rcc>
  <rcc rId="8980" sId="1" numFmtId="4">
    <oc r="E5">
      <v>597.79999999999995</v>
    </oc>
    <nc r="E5">
      <v>43.17</v>
    </nc>
  </rcc>
  <rrc rId="8981" sId="1" ref="A6:XFD6" action="insertRow"/>
  <rrc rId="8982" sId="1" ref="A6:XFD6" action="insertRow"/>
  <rcc rId="8983" sId="1">
    <nc r="A6">
      <v>2</v>
    </nc>
  </rcc>
  <rcc rId="8984" sId="1">
    <nc r="A7">
      <v>3</v>
    </nc>
  </rcc>
  <rcc rId="8985" sId="1">
    <oc r="A8">
      <v>1</v>
    </oc>
    <nc r="A8">
      <v>4</v>
    </nc>
  </rcc>
  <rcc rId="8986" sId="1">
    <nc r="B6" t="inlineStr">
      <is>
        <t>Гайка М 16</t>
      </is>
    </nc>
  </rcc>
  <rcc rId="8987" sId="1">
    <nc r="B7" t="inlineStr">
      <is>
        <t>Кран 11 с 67 n (КШРФ) Ду 80 Ру 16 ПОЛНОПРОХОДНОЙ</t>
      </is>
    </nc>
  </rcc>
  <rcc rId="8988" sId="1">
    <oc r="B8" t="inlineStr">
      <is>
        <t>Огнетушитель ОП-2</t>
      </is>
    </oc>
    <nc r="B8" t="inlineStr">
      <is>
        <t>Прокладка паронитовая Ду 80 (под фланцевое соединение, исп А, 10-40 атм)</t>
      </is>
    </nc>
  </rcc>
  <rcc rId="8989" sId="1">
    <nc r="C6" t="inlineStr">
      <is>
        <t>шт</t>
      </is>
    </nc>
  </rcc>
  <rcc rId="8990" sId="1">
    <nc r="C7" t="inlineStr">
      <is>
        <t>шт</t>
      </is>
    </nc>
  </rcc>
  <rcc rId="8991" sId="1">
    <nc r="D6">
      <v>32</v>
    </nc>
  </rcc>
  <rcc rId="8992" sId="1">
    <nc r="D7">
      <v>2</v>
    </nc>
  </rcc>
  <rcc rId="8993" sId="1">
    <oc r="D8">
      <v>3</v>
    </oc>
    <nc r="D8">
      <v>4</v>
    </nc>
  </rcc>
  <rcc rId="8994" sId="1" numFmtId="4">
    <nc r="E6">
      <v>12.72</v>
    </nc>
  </rcc>
  <rcc rId="8995" sId="1" numFmtId="4">
    <nc r="E7">
      <v>9036.39</v>
    </nc>
  </rcc>
  <rcc rId="8996" sId="1" numFmtId="4">
    <oc r="E8">
      <v>464.4</v>
    </oc>
    <nc r="E8">
      <v>29.96</v>
    </nc>
  </rcc>
  <rcc rId="8997" sId="1">
    <oc r="B14" t="inlineStr">
      <is>
        <t>старший лейтенант внутренней службы</t>
      </is>
    </oc>
    <nc r="B14" t="inlineStr">
      <is>
        <t>капитан внутренней службы</t>
      </is>
    </nc>
  </rcc>
  <rcc rId="8998" sId="1" numFmtId="4">
    <oc r="F5">
      <v>730</v>
    </oc>
    <nc r="F5">
      <v>44.86</v>
    </nc>
  </rcc>
  <rcc rId="8999" sId="1" numFmtId="4">
    <nc r="F6">
      <v>13.22</v>
    </nc>
  </rcc>
  <rcc rId="9000" sId="1" numFmtId="4">
    <nc r="F7">
      <v>9390.9500000000007</v>
    </nc>
  </rcc>
  <rcc rId="9001" sId="1" numFmtId="4">
    <oc r="F8">
      <v>496.54</v>
    </oc>
    <nc r="F8">
      <v>31.14</v>
    </nc>
  </rcc>
  <rcc rId="9002" sId="1" numFmtId="4">
    <oc r="G5">
      <v>725</v>
    </oc>
    <nc r="G5">
      <v>45.23</v>
    </nc>
  </rcc>
  <rcc rId="9003" sId="1" numFmtId="4">
    <nc r="G6">
      <v>13.33</v>
    </nc>
  </rcc>
  <rcc rId="9004" sId="1">
    <nc r="G7" t="inlineStr">
      <is>
        <t>9,468,08</t>
      </is>
    </nc>
  </rcc>
  <rcc rId="9005" sId="1" numFmtId="4">
    <oc r="G8">
      <v>509.96</v>
    </oc>
    <nc r="G8">
      <v>31.39</v>
    </nc>
  </rcc>
  <rcv guid="{1B1D41E5-E12C-4388-B31A-58855599F67F}" action="delete"/>
  <rdn rId="0" localSheetId="1" customView="1" name="Z_1B1D41E5_E12C_4388_B31A_58855599F67F_.wvu.PrintArea" hidden="1" oldHidden="1">
    <formula>'Расчет цены'!$A$1:$N$15</formula>
    <oldFormula>'Расчет цены'!$A$1:$N$15</oldFormula>
  </rdn>
  <rdn rId="0" localSheetId="1" customView="1" name="Z_1B1D41E5_E12C_4388_B31A_58855599F67F_.wvu.FilterData" hidden="1" oldHidden="1">
    <formula>'Расчет цены'!$A$1:$N$16</formula>
    <oldFormula>'Расчет цены'!$A$1:$N$16</oldFormula>
  </rdn>
  <rcv guid="{1B1D41E5-E12C-4388-B31A-58855599F67F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8966" sId="1">
    <oc r="B5" t="inlineStr">
      <is>
        <t>Огнетушитель ОП-8</t>
      </is>
    </oc>
    <nc r="B5" t="inlineStr">
      <is>
        <t>Огнетушитель ОП-4</t>
      </is>
    </nc>
  </rcc>
  <rcc rId="8967" sId="1">
    <oc r="D5">
      <v>10</v>
    </oc>
    <nc r="D5">
      <v>2</v>
    </nc>
  </rcc>
  <rcc rId="8968" sId="1" numFmtId="4">
    <oc r="E5">
      <v>1030.5</v>
    </oc>
    <nc r="E5">
      <v>597.79999999999995</v>
    </nc>
  </rcc>
  <rcc rId="8969" sId="1">
    <oc r="D6">
      <v>14</v>
    </oc>
    <nc r="D6">
      <v>3</v>
    </nc>
  </rcc>
  <rcc rId="8970" sId="1" numFmtId="4">
    <oc r="E6">
      <v>722</v>
    </oc>
    <nc r="E6">
      <v>464.4</v>
    </nc>
  </rcc>
  <rcc rId="8971" sId="1" numFmtId="4">
    <oc r="F5">
      <v>1035</v>
    </oc>
    <nc r="F5">
      <v>730</v>
    </nc>
  </rcc>
  <rcc rId="8972" sId="1" numFmtId="4">
    <oc r="F6">
      <v>730</v>
    </oc>
    <nc r="F6">
      <v>496.54</v>
    </nc>
  </rcc>
  <rcc rId="8973" sId="1" numFmtId="4">
    <oc r="G5">
      <v>1032</v>
    </oc>
    <nc r="G5">
      <v>725</v>
    </nc>
  </rcc>
  <rcc rId="8974" sId="1" numFmtId="4">
    <oc r="G6">
      <v>725</v>
    </oc>
    <nc r="G6">
      <v>509.96</v>
    </nc>
  </rcc>
  <rdn rId="0" localSheetId="1" customView="1" name="Z_1B1D41E5_E12C_4388_B31A_58855599F67F_.wvu.PrintArea" hidden="1" oldHidden="1">
    <formula>'Расчет цены'!$A$1:$N$13</formula>
  </rdn>
  <rdn rId="0" localSheetId="1" customView="1" name="Z_1B1D41E5_E12C_4388_B31A_58855599F67F_.wvu.FilterData" hidden="1" oldHidden="1">
    <formula>'Расчет цены'!$A$1:$N$14</formula>
  </rdn>
  <rcv guid="{1B1D41E5-E12C-4388-B31A-58855599F67F}" action="add"/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45" sId="1">
    <oc r="B5" t="inlineStr">
      <is>
        <t xml:space="preserve">Сетевой PoE коммутатор GF-AC0820POE
</t>
      </is>
    </oc>
    <nc r="B5" t="inlineStr">
      <is>
        <t>Огнетушитель ОП-8</t>
      </is>
    </nc>
  </rcc>
  <rcc rId="8946" sId="1">
    <nc r="B6" t="inlineStr">
      <is>
        <t>Огнетушитель ОП-8</t>
      </is>
    </nc>
  </rcc>
  <rcc rId="8947" sId="1" xfDxf="1" dxf="1">
    <nc r="B6" t="inlineStr">
      <is>
        <t>Огнетушитель ОП-8</t>
      </is>
    </nc>
    <ndxf>
      <font>
        <sz val="10"/>
        <name val="Times New Roman"/>
        <scheme val="none"/>
      </font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48" sId="1">
    <oc r="C6" t="inlineStr">
      <is>
        <t>м</t>
      </is>
    </oc>
    <nc r="C6" t="inlineStr">
      <is>
        <t>шт</t>
      </is>
    </nc>
  </rcc>
  <rcc rId="8949" sId="1">
    <oc r="B6" t="inlineStr">
      <is>
        <t xml:space="preserve">Кабель UTP уличный
</t>
      </is>
    </oc>
    <nc r="B6" t="inlineStr">
      <is>
        <t>Огнетушитель ОП-4</t>
      </is>
    </nc>
  </rcc>
  <rcc rId="8950" sId="1">
    <oc r="D5">
      <v>2</v>
    </oc>
    <nc r="D5">
      <v>10</v>
    </nc>
  </rcc>
  <rcc rId="8951" sId="1">
    <oc r="D6">
      <v>565</v>
    </oc>
    <nc r="D6">
      <v>14</v>
    </nc>
  </rcc>
  <rcc rId="8952" sId="1">
    <oc r="E4" t="inlineStr">
      <is>
        <t>Исполнитель № 1 ООО "ГеОН"</t>
      </is>
    </oc>
    <nc r="E4" t="inlineStr">
      <is>
        <t xml:space="preserve">Исполнитель № 1 </t>
      </is>
    </nc>
  </rcc>
  <rcc rId="8953" sId="1">
    <oc r="F4" t="inlineStr">
      <is>
        <t>Исполнитель № 2 ООО "ВАША БЕЗОПАСНОСТЬ"</t>
      </is>
    </oc>
    <nc r="F4" t="inlineStr">
      <is>
        <t xml:space="preserve">Исполнитель № 2 </t>
      </is>
    </nc>
  </rcc>
  <rcc rId="8954" sId="1">
    <oc r="G4" t="inlineStr">
      <is>
        <t>Исполнитель № 3 ИП Беседин Д.Н.</t>
      </is>
    </oc>
    <nc r="G4" t="inlineStr">
      <is>
        <t xml:space="preserve">Исполнитель № 3 </t>
      </is>
    </nc>
  </rcc>
  <rcc rId="8955" sId="1" numFmtId="4">
    <oc r="E5">
      <v>5380</v>
    </oc>
    <nc r="E5">
      <v>1030.5</v>
    </nc>
  </rcc>
  <rcc rId="8956" sId="1" numFmtId="4">
    <oc r="E6">
      <v>37</v>
    </oc>
    <nc r="E6">
      <v>722</v>
    </nc>
  </rcc>
  <rcc rId="8957" sId="1" numFmtId="4">
    <oc r="F5">
      <v>5250</v>
    </oc>
    <nc r="F5">
      <v>1035</v>
    </nc>
  </rcc>
  <rcc rId="8958" sId="1" numFmtId="4">
    <oc r="F6">
      <v>35</v>
    </oc>
    <nc r="F6">
      <v>730</v>
    </nc>
  </rcc>
  <rcc rId="8959" sId="1" numFmtId="4">
    <oc r="G5">
      <v>5100</v>
    </oc>
    <nc r="G5">
      <v>1032</v>
    </nc>
  </rcc>
  <rcc rId="8960" sId="1" numFmtId="4">
    <oc r="G6">
      <v>36</v>
    </oc>
    <nc r="G6">
      <v>725</v>
    </nc>
  </rcc>
  <rcc rId="8961" sId="1">
    <nc r="N7">
      <f>SUM(N5:N6)</f>
    </nc>
  </rcc>
  <rfmt sheetId="1" sqref="N5:N7">
    <dxf>
      <alignment horizontal="general" readingOrder="0"/>
    </dxf>
  </rfmt>
  <rfmt sheetId="1" sqref="N5:N7">
    <dxf>
      <alignment horizontal="center" readingOrder="0"/>
    </dxf>
  </rfmt>
  <rfmt sheetId="1" sqref="N7" start="0" length="2147483647">
    <dxf>
      <font>
        <b/>
      </font>
    </dxf>
  </rfmt>
  <rcc rId="8962" sId="1">
    <oc r="B12" t="inlineStr">
      <is>
        <t>прапорщик внутренней службы</t>
      </is>
    </oc>
    <nc r="B12" t="inlineStr">
      <is>
        <t>старший лейтенант внутренней службы</t>
      </is>
    </nc>
  </rcc>
  <rcc rId="8963" sId="1">
    <oc r="N12" t="inlineStr">
      <is>
        <t>И.В. Шумаков</t>
      </is>
    </oc>
    <nc r="N12" t="inlineStr">
      <is>
        <t>В.В. Жердев</t>
      </is>
    </nc>
  </rcc>
  <rcv guid="{62678302-1021-4B63-B477-ED2E363A3FFE}" action="delete"/>
  <rdn rId="0" localSheetId="1" customView="1" name="Z_62678302_1021_4B63_B477_ED2E363A3FFE_.wvu.PrintArea" hidden="1" oldHidden="1">
    <formula>'Расчет цены'!$A$1:$N$13</formula>
    <oldFormula>'Расчет цены'!$A$1:$N$13</oldFormula>
  </rdn>
  <rdn rId="0" localSheetId="1" customView="1" name="Z_62678302_1021_4B63_B477_ED2E363A3FFE_.wvu.FilterData" hidden="1" oldHidden="1">
    <formula>'Расчет цены'!$A$1:$N$14</formula>
    <oldFormula>'Расчет цены'!$A$1:$N$14</oldFormula>
  </rdn>
  <rcv guid="{62678302-1021-4B63-B477-ED2E363A3FF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7" sId="1">
    <oc r="B6" t="inlineStr">
      <is>
        <t>Огнетушитель ОП-4</t>
      </is>
    </oc>
    <nc r="B6" t="inlineStr">
      <is>
        <t>Огнетушитель ОП-2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8" sId="1">
    <nc r="H6">
      <f>AVERAGE(E6:G6)</f>
    </nc>
  </rcc>
  <rcc rId="9009" sId="1">
    <nc r="H7">
      <f>AVERAGE(E7:G7)</f>
    </nc>
  </rcc>
  <rcc rId="9010" sId="1">
    <oc r="H8">
      <f>AVERAGE(E8:G8)</f>
    </oc>
    <nc r="H8">
      <f>AVERAGE(E8:G8)</f>
    </nc>
  </rcc>
  <rcc rId="9011" sId="1">
    <nc r="I6">
      <f>STDEVA(E6:G6)</f>
    </nc>
  </rcc>
  <rcc rId="9012" sId="1">
    <nc r="I7">
      <f>STDEVA(E7:G7)</f>
    </nc>
  </rcc>
  <rcc rId="9013" sId="1">
    <oc r="I8">
      <f>STDEVA(E8:G8)</f>
    </oc>
    <nc r="I8">
      <f>STDEVA(E8:G8)</f>
    </nc>
  </rcc>
  <rcc rId="9014" sId="1">
    <nc r="J6">
      <f>I6/H6*100</f>
    </nc>
  </rcc>
  <rcc rId="9015" sId="1">
    <nc r="J7">
      <f>I7/H7*100</f>
    </nc>
  </rcc>
  <rcc rId="9016" sId="1">
    <oc r="J8">
      <f>I8/H8*100</f>
    </oc>
    <nc r="J8">
      <f>I8/H8*100</f>
    </nc>
  </rcc>
  <rcc rId="9017" sId="1">
    <nc r="K6">
      <f>((D6/3)*(SUM(E6:G6)))</f>
    </nc>
  </rcc>
  <rcc rId="9018" sId="1">
    <oc r="K8">
      <f>((D8/3)*(SUM(E8:G8)))</f>
    </oc>
    <nc r="K8">
      <f>((D8/3)*(SUM(E8:G8)))</f>
    </nc>
  </rcc>
  <rcc rId="9019" sId="1">
    <nc r="L6">
      <f>K6/D6</f>
    </nc>
  </rcc>
  <rcc rId="9020" sId="1">
    <oc r="L8">
      <f>K8/D8</f>
    </oc>
    <nc r="L8">
      <f>K8/D8</f>
    </nc>
  </rcc>
  <rcc rId="9021" sId="1">
    <nc r="M6">
      <f>ROUNDDOWN(L6,2)</f>
    </nc>
  </rcc>
  <rcc rId="9022" sId="1">
    <nc r="M7">
      <f>ROUNDDOWN(L7,2)</f>
    </nc>
  </rcc>
  <rcc rId="9023" sId="1">
    <nc r="N6">
      <f>M6*D6</f>
    </nc>
  </rcc>
  <rcc rId="9024" sId="1">
    <nc r="N7">
      <f>M7*D7</f>
    </nc>
  </rcc>
  <rcc rId="9025" sId="1">
    <oc r="N8">
      <f>M8*D8</f>
    </oc>
    <nc r="N8">
      <f>M8*D8</f>
    </nc>
  </rcc>
  <rcc rId="9026" sId="1">
    <nc r="L7">
      <f>K7/D7</f>
    </nc>
  </rcc>
  <rcc rId="9027" sId="1">
    <nc r="K7">
      <f>((D7/3)*(SUM(E7:G7)))</f>
    </nc>
  </rcc>
  <rcc rId="9028" sId="1" numFmtId="4">
    <oc r="G7" t="inlineStr">
      <is>
        <t>9,468,08</t>
      </is>
    </oc>
    <nc r="G7">
      <v>9468.08</v>
    </nc>
  </rcc>
  <rfmt sheetId="1" sqref="H5:N8">
    <dxf>
      <numFmt numFmtId="4" formatCode="#,##0.00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20" sId="1">
    <oc r="E4" t="inlineStr">
      <is>
        <t>Исполнитель № 1 ООО "Кировский областной центр дезинфекции"</t>
      </is>
    </oc>
    <nc r="E4" t="inlineStr">
      <is>
        <t>Исполнитель № 1 ООО "ГеОН"</t>
      </is>
    </nc>
  </rcc>
  <rcc rId="8921" sId="1">
    <oc r="F4" t="inlineStr">
      <is>
        <t>Исполнитель № 2 ООО "Глория"</t>
      </is>
    </oc>
    <nc r="F4" t="inlineStr">
      <is>
        <t>Исполнитель № 2 ООО "ВАША БЕЗОПАСНОСТЬ"</t>
      </is>
    </nc>
  </rcc>
  <rcc rId="8922" sId="1">
    <oc r="G4" t="inlineStr">
      <is>
        <t>Исполнитель № 3 ООО "Дезвит-Трейд"</t>
      </is>
    </oc>
    <nc r="G4" t="inlineStr">
      <is>
        <t>Исполнитель № 3 ИП Беседин Д.Н.</t>
      </is>
    </nc>
  </rcc>
  <rcc rId="8923" sId="1">
    <oc r="B12" t="inlineStr">
      <is>
        <t>старший лейтенант внутренней службы</t>
      </is>
    </oc>
    <nc r="B12" t="inlineStr">
      <is>
        <t>прапорщик внутренней службы</t>
      </is>
    </nc>
  </rcc>
  <rcc rId="8924" sId="1">
    <oc r="N12" t="inlineStr">
      <is>
        <t>В.В. Жердев</t>
      </is>
    </oc>
    <nc r="N12" t="inlineStr">
      <is>
        <t>И.В. Шумаков</t>
      </is>
    </nc>
  </rcc>
  <rcc rId="8925" sId="1" odxf="1" dxf="1">
    <nc r="A6">
      <v>1</v>
    </nc>
    <odxf>
      <alignment wrapText="0" readingOrder="0"/>
      <border outline="0">
        <left/>
        <top/>
        <bottom/>
      </border>
    </odxf>
    <ndxf>
      <alignment wrapText="1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fmt sheetId="1" sqref="B6" start="0" length="0">
    <dxf>
      <font>
        <sz val="10"/>
        <color auto="1"/>
        <name val="Times New Roman"/>
        <scheme val="none"/>
      </font>
      <alignment horizontal="general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6" start="0" length="0">
    <dxf>
      <alignment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dxf>
  </rfmt>
  <rfmt sheetId="1" sqref="D6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dxf>
  </rfmt>
  <rfmt sheetId="1" sqref="E6" start="0" length="0">
    <dxf>
      <numFmt numFmtId="4" formatCode="#,##0.00"/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dxf>
  </rfmt>
  <rfmt sheetId="1" sqref="F6" start="0" length="0">
    <dxf>
      <font>
        <b/>
        <sz val="10"/>
        <color auto="1"/>
        <name val="Times New Roman"/>
        <scheme val="none"/>
      </font>
      <numFmt numFmtId="4" formatCode="#,##0.00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dxf>
  </rfmt>
  <rfmt sheetId="1" sqref="G6" start="0" length="0">
    <dxf>
      <font>
        <b/>
        <sz val="10"/>
        <color auto="1"/>
        <name val="Times New Roman"/>
        <scheme val="none"/>
      </font>
      <numFmt numFmtId="2" formatCode="0.00"/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dxf>
  </rfmt>
  <rcc rId="8926" sId="1" odxf="1" dxf="1">
    <nc r="H6">
      <f>AVERAGE(E6:G6)</f>
    </nc>
    <odxf>
      <alignment horizontal="general" vertical="bottom" wrapText="0" readingOrder="0"/>
      <border outline="0">
        <left/>
        <right/>
        <top/>
        <bottom/>
      </border>
      <protection hidden="0"/>
    </odxf>
    <n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ndxf>
  </rcc>
  <rcc rId="8927" sId="1" odxf="1" dxf="1">
    <nc r="I6">
      <f>STDEVA(E6:G6)</f>
    </nc>
    <odxf>
      <alignment horizontal="general" vertical="bottom" wrapText="0" readingOrder="0"/>
      <border outline="0">
        <left/>
        <right/>
        <top/>
        <bottom/>
      </border>
      <protection hidden="0"/>
    </odxf>
    <n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ndxf>
  </rcc>
  <rcc rId="8928" sId="1" odxf="1" dxf="1">
    <nc r="J6">
      <f>I6/H6*100</f>
    </nc>
    <odxf>
      <alignment horizontal="general" vertical="bottom" wrapText="0" readingOrder="0"/>
      <border outline="0">
        <left/>
        <right/>
        <top/>
        <bottom/>
      </border>
      <protection hidden="0"/>
    </odxf>
    <n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ndxf>
  </rcc>
  <rcc rId="8929" sId="1" odxf="1" dxf="1">
    <nc r="K6">
      <f>((D6/3)*(SUM(E6:G6)))</f>
    </nc>
    <odxf>
      <alignment horizontal="general" vertical="bottom" wrapText="0" readingOrder="0"/>
      <border outline="0">
        <left/>
        <right/>
        <top/>
        <bottom/>
      </border>
      <protection hidden="0"/>
    </odxf>
    <n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ndxf>
  </rcc>
  <rcc rId="8930" sId="1" odxf="1" dxf="1">
    <nc r="L6">
      <f>K6/D6</f>
    </nc>
    <odxf>
      <numFmt numFmtId="0" formatCode="General"/>
      <alignment horizontal="general" vertical="bottom" wrapText="0" readingOrder="0"/>
      <border outline="0">
        <left/>
        <right/>
        <top/>
        <bottom/>
      </border>
      <protection hidden="0"/>
    </odxf>
    <ndxf>
      <numFmt numFmtId="2" formatCode="0.00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ndxf>
  </rcc>
  <rcc rId="8931" sId="1" odxf="1" dxf="1">
    <oc r="M6" t="inlineStr">
      <is>
        <t>Итого</t>
      </is>
    </oc>
    <nc r="M6">
      <f>ROUNDDOWN(L6,2)</f>
    </nc>
    <odxf>
      <font>
        <b/>
        <sz val="14"/>
        <color auto="1"/>
        <name val="Times New Roman"/>
        <scheme val="none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hidden="0"/>
    </odxf>
    <ndxf>
      <font>
        <b val="0"/>
        <sz val="10"/>
        <color auto="1"/>
        <name val="Times New Roman"/>
        <scheme val="none"/>
      </font>
      <numFmt numFmtId="2" formatCode="0.00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hidden="1"/>
    </ndxf>
  </rcc>
  <rcc rId="8932" sId="1" odxf="1" dxf="1">
    <oc r="N6">
      <f>SUM(N5:N5)</f>
    </oc>
    <nc r="N6">
      <f>M6*D6</f>
    </nc>
    <odxf>
      <font>
        <b/>
        <sz val="12"/>
        <color auto="1"/>
        <name val="Times New Roman"/>
        <scheme val="none"/>
      </font>
      <alignment wrapText="0" readingOrder="0"/>
      <border outline="0">
        <top/>
      </border>
    </odxf>
    <ndxf>
      <font>
        <b val="0"/>
        <sz val="10"/>
        <color auto="1"/>
        <name val="Times New Roman"/>
        <scheme val="none"/>
      </font>
      <alignment wrapText="1" readingOrder="0"/>
      <border outline="0">
        <top style="thin">
          <color indexed="64"/>
        </top>
      </border>
    </ndxf>
  </rcc>
  <rcc rId="8933" sId="1">
    <nc r="B6" t="inlineStr">
      <is>
        <t xml:space="preserve">Кабель UTP уличный
</t>
      </is>
    </nc>
  </rcc>
  <rcc rId="8934" sId="1">
    <oc r="C5" t="inlineStr">
      <is>
        <t>усл.ед.</t>
      </is>
    </oc>
    <nc r="C5" t="inlineStr">
      <is>
        <t>шт</t>
      </is>
    </nc>
  </rcc>
  <rcc rId="8935" sId="1">
    <oc r="D5">
      <v>1</v>
    </oc>
    <nc r="D5">
      <v>2</v>
    </nc>
  </rcc>
  <rcc rId="8936" sId="1">
    <nc r="C6" t="inlineStr">
      <is>
        <t>м</t>
      </is>
    </nc>
  </rcc>
  <rcc rId="8937" sId="1">
    <nc r="D6">
      <v>565</v>
    </nc>
  </rcc>
  <rcc rId="8938" sId="1">
    <oc r="B5" t="inlineStr">
      <is>
        <t xml:space="preserve">Услуги по дератизации </t>
      </is>
    </oc>
    <nc r="B5" t="inlineStr">
      <is>
        <t xml:space="preserve">Сетевой PoE коммутатор GF-AC0820POE
</t>
      </is>
    </nc>
  </rcc>
  <rcc rId="8939" sId="1" numFmtId="4">
    <oc r="E5">
      <v>14901.93</v>
    </oc>
    <nc r="E5">
      <v>5380</v>
    </nc>
  </rcc>
  <rcc rId="8940" sId="1" numFmtId="4">
    <oc r="F5">
      <v>19869.240000000002</v>
    </oc>
    <nc r="F5">
      <v>5250</v>
    </nc>
  </rcc>
  <rcc rId="8941" sId="1" numFmtId="4">
    <oc r="G5">
      <v>23180.78</v>
    </oc>
    <nc r="G5">
      <v>5100</v>
    </nc>
  </rcc>
  <rcc rId="8942" sId="1" numFmtId="4">
    <nc r="E6">
      <v>37</v>
    </nc>
  </rcc>
  <rcc rId="8943" sId="1" numFmtId="4">
    <nc r="F6">
      <v>35</v>
    </nc>
  </rcc>
  <rcc rId="8944" sId="1" numFmtId="4">
    <nc r="G6">
      <v>36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64270808-6ABB-4146-BE29-1C961BFAEA2C}" name="Пользователь" id="-1702002342" dateTime="2026-04-13T17:21:02"/>
  <userInfo guid="{FC4964A9-6BA3-461C-9DA7-0836894DED5A}" name="Пользователь" id="-1701996992" dateTime="2026-08-19T17:15:13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4"/>
  <sheetViews>
    <sheetView tabSelected="1" view="pageBreakPreview" topLeftCell="A4" zoomScaleNormal="77" zoomScaleSheetLayoutView="130" workbookViewId="0">
      <selection activeCell="B5" sqref="B5:B8"/>
    </sheetView>
  </sheetViews>
  <sheetFormatPr defaultColWidth="9.140625" defaultRowHeight="12.75" x14ac:dyDescent="0.2"/>
  <cols>
    <col min="1" max="1" width="3.7109375" style="2" customWidth="1"/>
    <col min="2" max="2" width="31.140625" style="2" customWidth="1"/>
    <col min="3" max="3" width="8" style="2" customWidth="1"/>
    <col min="4" max="4" width="6.85546875" style="2" customWidth="1"/>
    <col min="5" max="5" width="13.28515625" style="2" customWidth="1"/>
    <col min="6" max="6" width="17.42578125" style="2" customWidth="1"/>
    <col min="7" max="7" width="13.140625" style="2" customWidth="1"/>
    <col min="8" max="9" width="11.7109375" style="2" customWidth="1"/>
    <col min="10" max="10" width="15.5703125" style="2" customWidth="1"/>
    <col min="11" max="11" width="18" style="2" customWidth="1"/>
    <col min="12" max="12" width="14.28515625" style="2" customWidth="1"/>
    <col min="13" max="13" width="22.7109375" style="2" customWidth="1"/>
    <col min="14" max="14" width="27.5703125" style="2" customWidth="1"/>
    <col min="15" max="16384" width="9.140625" style="2"/>
  </cols>
  <sheetData>
    <row r="1" spans="1:14" ht="27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41"/>
      <c r="L1" s="41"/>
      <c r="M1" s="41"/>
      <c r="N1" s="41"/>
    </row>
    <row r="2" spans="1:14" ht="33.75" customHeight="1" x14ac:dyDescent="0.2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39" customHeight="1" x14ac:dyDescent="0.2">
      <c r="A3" s="43" t="s">
        <v>0</v>
      </c>
      <c r="B3" s="43" t="s">
        <v>2</v>
      </c>
      <c r="C3" s="43" t="s">
        <v>1</v>
      </c>
      <c r="D3" s="43" t="s">
        <v>3</v>
      </c>
      <c r="E3" s="24" t="s">
        <v>4</v>
      </c>
      <c r="F3" s="25"/>
      <c r="G3" s="26"/>
      <c r="H3" s="45" t="s">
        <v>10</v>
      </c>
      <c r="I3" s="46"/>
      <c r="J3" s="47"/>
      <c r="K3" s="48" t="s">
        <v>11</v>
      </c>
      <c r="L3" s="49"/>
      <c r="M3" s="49"/>
      <c r="N3" s="50"/>
    </row>
    <row r="4" spans="1:14" ht="246.75" customHeight="1" x14ac:dyDescent="0.2">
      <c r="A4" s="43"/>
      <c r="B4" s="44"/>
      <c r="C4" s="43"/>
      <c r="D4" s="43"/>
      <c r="E4" s="27" t="s">
        <v>20</v>
      </c>
      <c r="F4" s="27" t="s">
        <v>21</v>
      </c>
      <c r="G4" s="27" t="s">
        <v>22</v>
      </c>
      <c r="H4" s="28" t="s">
        <v>6</v>
      </c>
      <c r="I4" s="28" t="s">
        <v>5</v>
      </c>
      <c r="J4" s="29" t="s">
        <v>15</v>
      </c>
      <c r="K4" s="22" t="s">
        <v>16</v>
      </c>
      <c r="L4" s="28" t="s">
        <v>7</v>
      </c>
      <c r="M4" s="28" t="s">
        <v>8</v>
      </c>
      <c r="N4" s="28" t="s">
        <v>12</v>
      </c>
    </row>
    <row r="5" spans="1:14" ht="57.75" customHeight="1" x14ac:dyDescent="0.2">
      <c r="A5" s="32">
        <v>1</v>
      </c>
      <c r="B5" s="34" t="s">
        <v>24</v>
      </c>
      <c r="C5" s="33" t="s">
        <v>19</v>
      </c>
      <c r="D5" s="19">
        <v>32</v>
      </c>
      <c r="E5" s="20">
        <v>43.17</v>
      </c>
      <c r="F5" s="20">
        <v>44.86</v>
      </c>
      <c r="G5" s="21">
        <v>45.23</v>
      </c>
      <c r="H5" s="38">
        <f t="shared" ref="H5:H8" si="0">AVERAGE(E5:G5)</f>
        <v>44.419999999999995</v>
      </c>
      <c r="I5" s="38">
        <f t="shared" ref="I5:I8" si="1">STDEVA(E5:G5)</f>
        <v>1.0982258419833304</v>
      </c>
      <c r="J5" s="39">
        <f t="shared" ref="J5:J8" si="2">I5/H5*100</f>
        <v>2.472367946833252</v>
      </c>
      <c r="K5" s="38">
        <f t="shared" ref="K5:K8" si="3">((D5/3)*(SUM(E5:G5)))</f>
        <v>1421.4399999999998</v>
      </c>
      <c r="L5" s="38">
        <f t="shared" ref="L5:L8" si="4">K5/D5</f>
        <v>44.419999999999995</v>
      </c>
      <c r="M5" s="38">
        <f t="shared" ref="M5:M7" si="5">ROUNDDOWN(L5,2)</f>
        <v>44.42</v>
      </c>
      <c r="N5" s="40">
        <f t="shared" ref="N5:N8" si="6">M5*D5</f>
        <v>1421.44</v>
      </c>
    </row>
    <row r="6" spans="1:14" ht="57.75" customHeight="1" x14ac:dyDescent="0.2">
      <c r="A6" s="32">
        <v>2</v>
      </c>
      <c r="B6" s="34" t="s">
        <v>25</v>
      </c>
      <c r="C6" s="33" t="s">
        <v>19</v>
      </c>
      <c r="D6" s="19">
        <v>32</v>
      </c>
      <c r="E6" s="20">
        <v>12.72</v>
      </c>
      <c r="F6" s="20">
        <v>13.22</v>
      </c>
      <c r="G6" s="21">
        <v>13.33</v>
      </c>
      <c r="H6" s="38">
        <f t="shared" si="0"/>
        <v>13.090000000000002</v>
      </c>
      <c r="I6" s="38">
        <f t="shared" si="1"/>
        <v>0.325115364140177</v>
      </c>
      <c r="J6" s="39">
        <f t="shared" si="2"/>
        <v>2.4836926213917261</v>
      </c>
      <c r="K6" s="38">
        <f t="shared" si="3"/>
        <v>418.88</v>
      </c>
      <c r="L6" s="38">
        <f t="shared" si="4"/>
        <v>13.09</v>
      </c>
      <c r="M6" s="38">
        <f t="shared" si="5"/>
        <v>13.09</v>
      </c>
      <c r="N6" s="40">
        <f t="shared" si="6"/>
        <v>418.88</v>
      </c>
    </row>
    <row r="7" spans="1:14" ht="57.75" customHeight="1" x14ac:dyDescent="0.2">
      <c r="A7" s="32">
        <v>3</v>
      </c>
      <c r="B7" s="34" t="s">
        <v>26</v>
      </c>
      <c r="C7" s="33" t="s">
        <v>19</v>
      </c>
      <c r="D7" s="19">
        <v>2</v>
      </c>
      <c r="E7" s="20">
        <v>9036.39</v>
      </c>
      <c r="F7" s="20">
        <v>9390.9500000000007</v>
      </c>
      <c r="G7" s="21">
        <v>9468.08</v>
      </c>
      <c r="H7" s="38">
        <f t="shared" si="0"/>
        <v>9298.4733333333334</v>
      </c>
      <c r="I7" s="38">
        <f t="shared" si="1"/>
        <v>230.2238355021772</v>
      </c>
      <c r="J7" s="39">
        <f t="shared" si="2"/>
        <v>2.4759315561713411</v>
      </c>
      <c r="K7" s="38">
        <f>((D7/3)*(SUM(E7:G7)))</f>
        <v>18596.946666666663</v>
      </c>
      <c r="L7" s="38">
        <f>K7/D7</f>
        <v>9298.4733333333315</v>
      </c>
      <c r="M7" s="38">
        <f t="shared" si="5"/>
        <v>9298.4699999999993</v>
      </c>
      <c r="N7" s="40">
        <f t="shared" si="6"/>
        <v>18596.939999999999</v>
      </c>
    </row>
    <row r="8" spans="1:14" ht="25.5" customHeight="1" x14ac:dyDescent="0.2">
      <c r="A8" s="32">
        <v>4</v>
      </c>
      <c r="B8" s="34" t="s">
        <v>27</v>
      </c>
      <c r="C8" s="33" t="s">
        <v>19</v>
      </c>
      <c r="D8" s="19">
        <v>4</v>
      </c>
      <c r="E8" s="20">
        <v>29.96</v>
      </c>
      <c r="F8" s="20">
        <v>31.14</v>
      </c>
      <c r="G8" s="21">
        <v>31.39</v>
      </c>
      <c r="H8" s="38">
        <f t="shared" si="0"/>
        <v>30.830000000000002</v>
      </c>
      <c r="I8" s="38">
        <f t="shared" si="1"/>
        <v>0.76374079372520076</v>
      </c>
      <c r="J8" s="39">
        <f t="shared" si="2"/>
        <v>2.4772649812688963</v>
      </c>
      <c r="K8" s="38">
        <f t="shared" si="3"/>
        <v>123.32000000000001</v>
      </c>
      <c r="L8" s="38">
        <f t="shared" si="4"/>
        <v>30.830000000000002</v>
      </c>
      <c r="M8" s="38">
        <f t="shared" ref="M8" si="7">ROUNDDOWN(L8,2)</f>
        <v>30.83</v>
      </c>
      <c r="N8" s="40">
        <f t="shared" si="6"/>
        <v>123.32</v>
      </c>
    </row>
    <row r="9" spans="1:14" ht="24" customHeight="1" x14ac:dyDescent="0.3">
      <c r="A9" s="53" t="s">
        <v>13</v>
      </c>
      <c r="B9" s="53"/>
      <c r="C9" s="53"/>
      <c r="D9" s="53"/>
      <c r="E9" s="53"/>
      <c r="F9" s="53"/>
      <c r="G9" s="53"/>
      <c r="H9" s="12"/>
      <c r="I9" s="12"/>
      <c r="J9" s="18">
        <f>N8</f>
        <v>123.32</v>
      </c>
      <c r="K9" s="12"/>
      <c r="L9" s="12"/>
      <c r="M9" s="17"/>
      <c r="N9" s="37">
        <f>SUM(N5:N8)</f>
        <v>20560.579999999998</v>
      </c>
    </row>
    <row r="10" spans="1:14" ht="52.5" customHeight="1" x14ac:dyDescent="0.2">
      <c r="A10" s="54" t="s">
        <v>14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</row>
    <row r="11" spans="1:14" ht="52.5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52.5" customHeight="1" x14ac:dyDescent="0.25">
      <c r="A12" s="35"/>
      <c r="B12" s="35" t="s">
        <v>18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ht="15.75" customHeight="1" x14ac:dyDescent="0.25">
      <c r="A13" s="35"/>
      <c r="B13" s="35" t="s">
        <v>17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6.5" customHeight="1" x14ac:dyDescent="0.25">
      <c r="A14" s="35"/>
      <c r="B14" s="35" t="s">
        <v>28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 t="s">
        <v>23</v>
      </c>
    </row>
    <row r="15" spans="1:14" ht="12.75" customHeight="1" x14ac:dyDescent="0.25">
      <c r="A15" s="52"/>
      <c r="B15" s="52"/>
      <c r="C15" s="52"/>
      <c r="D15" s="52"/>
      <c r="E15" s="52"/>
      <c r="F15" s="52"/>
      <c r="G15" s="15"/>
      <c r="H15" s="31"/>
      <c r="I15" s="31"/>
      <c r="J15" s="31"/>
      <c r="K15" s="15"/>
      <c r="L15" s="15"/>
      <c r="M15" s="15"/>
      <c r="N15" s="15"/>
    </row>
    <row r="16" spans="1:14" ht="57" customHeight="1" x14ac:dyDescent="0.25">
      <c r="B16" s="15"/>
      <c r="C16" s="9"/>
      <c r="D16" s="5"/>
      <c r="J16" s="12"/>
    </row>
    <row r="17" spans="1:31" ht="49.5" customHeight="1" x14ac:dyDescent="0.2">
      <c r="B17" s="51"/>
      <c r="C17" s="51"/>
      <c r="D17" s="51"/>
    </row>
    <row r="18" spans="1:31" ht="39" customHeight="1" x14ac:dyDescent="0.2"/>
    <row r="19" spans="1:31" ht="30" customHeight="1" x14ac:dyDescent="0.2"/>
    <row r="20" spans="1:31" ht="68.25" customHeight="1" x14ac:dyDescent="0.2"/>
    <row r="21" spans="1:31" ht="25.5" customHeight="1" x14ac:dyDescent="0.2"/>
    <row r="22" spans="1:31" ht="24" customHeight="1" x14ac:dyDescent="0.2"/>
    <row r="23" spans="1:31" ht="38.25" customHeight="1" x14ac:dyDescent="0.2"/>
    <row r="25" spans="1:31" s="1" customFormat="1" ht="1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31" s="3" customFormat="1" ht="38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1:31" ht="75" customHeight="1" x14ac:dyDescent="0.25">
      <c r="B27" s="16"/>
      <c r="F27" s="12"/>
      <c r="G27" s="5"/>
    </row>
    <row r="28" spans="1:31" ht="15.75" customHeight="1" x14ac:dyDescent="0.2"/>
    <row r="29" spans="1:31" s="4" customFormat="1" ht="1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31" s="4" customFormat="1" ht="18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31" s="4" customFormat="1" ht="11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31" ht="19.5" customHeight="1" x14ac:dyDescent="0.2"/>
    <row r="33" spans="1:22" s="4" customFormat="1" ht="1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22" x14ac:dyDescent="0.2">
      <c r="O34" s="13"/>
      <c r="P34" s="13"/>
      <c r="Q34" s="13"/>
      <c r="R34" s="13"/>
      <c r="S34" s="13"/>
      <c r="T34" s="13"/>
      <c r="U34" s="13"/>
      <c r="V34" s="13"/>
    </row>
    <row r="35" spans="1:22" x14ac:dyDescent="0.2">
      <c r="I35" s="12"/>
    </row>
    <row r="40" spans="1:22" ht="18.75" x14ac:dyDescent="0.2">
      <c r="B40" s="53"/>
      <c r="C40" s="53"/>
      <c r="D40" s="53"/>
      <c r="E40" s="53"/>
      <c r="F40" s="53"/>
      <c r="G40" s="53"/>
      <c r="H40" s="53"/>
      <c r="I40" s="10"/>
      <c r="J40" s="11"/>
      <c r="K40" s="14"/>
      <c r="L40" s="14"/>
      <c r="M40" s="14"/>
      <c r="N40" s="14"/>
    </row>
    <row r="42" spans="1:22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22" ht="15.75" x14ac:dyDescent="0.25">
      <c r="B43" s="15"/>
      <c r="C43" s="9"/>
      <c r="D43" s="5"/>
      <c r="E43" s="5"/>
      <c r="F43" s="55"/>
      <c r="G43" s="55"/>
      <c r="H43" s="55"/>
      <c r="I43" s="12"/>
      <c r="J43" s="5"/>
    </row>
    <row r="44" spans="1:22" ht="15.75" x14ac:dyDescent="0.25">
      <c r="B44" s="51"/>
      <c r="C44" s="51"/>
      <c r="D44" s="51"/>
      <c r="E44" s="6"/>
      <c r="F44" s="7"/>
      <c r="G44" s="7"/>
      <c r="H44" s="8"/>
      <c r="I44" s="4"/>
      <c r="J44" s="4"/>
      <c r="K44" s="4"/>
      <c r="L44" s="4"/>
      <c r="M44" s="4"/>
      <c r="N44" s="4"/>
    </row>
  </sheetData>
  <customSheetViews>
    <customSheetView guid="{1B1D41E5-E12C-4388-B31A-58855599F67F}" showPageBreaks="1" fitToPage="1" printArea="1" view="pageBreakPreview" topLeftCell="A4">
      <selection activeCell="H6" sqref="H6"/>
      <pageMargins left="0.70866141732283472" right="0.70866141732283472" top="0.74803149606299213" bottom="0.74803149606299213" header="0.31496062992125984" footer="0.31496062992125984"/>
      <pageSetup paperSize="9" scale="60" fitToHeight="0" orientation="landscape" r:id="rId1"/>
    </customSheetView>
    <customSheetView guid="{62678302-1021-4B63-B477-ED2E363A3FFE}" showPageBreaks="1" fitToPage="1" printArea="1" view="pageBreakPreview">
      <selection activeCell="M12" sqref="M12"/>
      <pageMargins left="0.70866141732283472" right="0.70866141732283472" top="0.74803149606299213" bottom="0.74803149606299213" header="0.31496062992125984" footer="0.31496062992125984"/>
      <pageSetup paperSize="9" scale="60" fitToHeight="0" orientation="landscape" r:id="rId2"/>
    </customSheetView>
    <customSheetView guid="{624EF415-CE49-4858-89BB-8010E7BEFDFD}" showPageBreaks="1" fitToPage="1" printArea="1" view="pageBreakPreview" topLeftCell="A8">
      <selection activeCell="D29" sqref="D29"/>
      <pageMargins left="0.70866141732283472" right="0.70866141732283472" top="0.74803149606299213" bottom="0.74803149606299213" header="0.31496062992125984" footer="0.31496062992125984"/>
      <pageSetup paperSize="9" scale="64" fitToHeight="0" orientation="landscape" r:id="rId3"/>
    </customSheetView>
    <customSheetView guid="{A8B4CE28-4DE5-4CC4-860A-5B5A3EA3A6F2}" showPageBreaks="1" fitToPage="1" view="pageBreakPreview" topLeftCell="A4">
      <selection activeCell="M6" sqref="M6"/>
      <pageMargins left="0.70866141732283472" right="0.70866141732283472" top="0.74803149606299213" bottom="0.74803149606299213" header="0.31496062992125984" footer="0.31496062992125984"/>
      <pageSetup paperSize="9" scale="65" fitToHeight="0" orientation="landscape" r:id="rId4"/>
    </customSheetView>
    <customSheetView guid="{68A654EF-DE5E-4580-B861-EE072AAFC2AB}" showPageBreaks="1" fitToPage="1" printArea="1" view="pageBreakPreview" topLeftCell="A7">
      <selection activeCell="A26" sqref="A26"/>
      <pageMargins left="0.70866141732283472" right="0.70866141732283472" top="0.74803149606299213" bottom="0.74803149606299213" header="0.31496062992125984" footer="0.31496062992125984"/>
      <pageSetup paperSize="9" scale="60" fitToHeight="0" orientation="landscape" r:id="rId5"/>
    </customSheetView>
    <customSheetView guid="{8A7753FB-5934-4575-97B3-BAA616AD10E8}" showPageBreaks="1" fitToPage="1" printArea="1" view="pageBreakPreview" topLeftCell="A145">
      <selection activeCell="B142" sqref="B142"/>
      <pageMargins left="0.70866141732283472" right="0.70866141732283472" top="0.74803149606299213" bottom="0.74803149606299213" header="0.31496062992125984" footer="0.31496062992125984"/>
      <pageSetup paperSize="9" scale="60" fitToHeight="0" orientation="landscape" r:id="rId6"/>
    </customSheetView>
    <customSheetView guid="{8F25095D-2F5D-488D-BBC0-F34F617354EA}" showPageBreaks="1" fitToPage="1" printArea="1" view="pageBreakPreview">
      <selection activeCell="J7" sqref="J7"/>
      <pageMargins left="0.70866141732283472" right="0.70866141732283472" top="0.74803149606299213" bottom="0.74803149606299213" header="0.31496062992125984" footer="0.31496062992125984"/>
      <pageSetup paperSize="9" scale="61" fitToHeight="0" orientation="landscape" r:id="rId7"/>
    </customSheetView>
  </customSheetViews>
  <mergeCells count="16">
    <mergeCell ref="B44:D44"/>
    <mergeCell ref="B17:D17"/>
    <mergeCell ref="A15:F15"/>
    <mergeCell ref="A9:G9"/>
    <mergeCell ref="A10:N10"/>
    <mergeCell ref="B40:H40"/>
    <mergeCell ref="A42:N42"/>
    <mergeCell ref="F43:H43"/>
    <mergeCell ref="K1:N1"/>
    <mergeCell ref="A2:N2"/>
    <mergeCell ref="A3:A4"/>
    <mergeCell ref="B3:B4"/>
    <mergeCell ref="C3:C4"/>
    <mergeCell ref="D3:D4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B1D41E5-E12C-4388-B31A-58855599F67F}">
      <pageMargins left="0.7" right="0.7" top="0.75" bottom="0.75" header="0.3" footer="0.3"/>
    </customSheetView>
    <customSheetView guid="{62678302-1021-4B63-B477-ED2E363A3FFE}">
      <pageMargins left="0.7" right="0.7" top="0.75" bottom="0.75" header="0.3" footer="0.3"/>
    </customSheetView>
    <customSheetView guid="{624EF415-CE49-4858-89BB-8010E7BEFDFD}">
      <pageMargins left="0.7" right="0.7" top="0.75" bottom="0.75" header="0.3" footer="0.3"/>
    </customSheetView>
    <customSheetView guid="{A8B4CE28-4DE5-4CC4-860A-5B5A3EA3A6F2}">
      <pageMargins left="0.7" right="0.7" top="0.75" bottom="0.75" header="0.3" footer="0.3"/>
    </customSheetView>
    <customSheetView guid="{68A654EF-DE5E-4580-B861-EE072AAFC2AB}">
      <pageMargins left="0.7" right="0.7" top="0.75" bottom="0.75" header="0.3" footer="0.3"/>
    </customSheetView>
    <customSheetView guid="{8A7753FB-5934-4575-97B3-BAA616AD10E8}">
      <pageMargins left="0.7" right="0.7" top="0.75" bottom="0.75" header="0.3" footer="0.3"/>
    </customSheetView>
    <customSheetView guid="{8F25095D-2F5D-488D-BBC0-F34F617354EA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2026-08-18T14:31:52Z</cp:lastPrinted>
  <dcterms:created xsi:type="dcterms:W3CDTF">2014-01-15T18:15:09Z</dcterms:created>
  <dcterms:modified xsi:type="dcterms:W3CDTF">2026-08-19T09:20:48Z</dcterms:modified>
</cp:coreProperties>
</file>