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8265" windowWidth="28830" windowHeight="4170"/>
  </bookViews>
  <sheets>
    <sheet name="ЧЕРНОВИК" sheetId="3" r:id="rId1"/>
    <sheet name="Sheet (2)" sheetId="2" r:id="rId2"/>
    <sheet name="Sheet" sheetId="1" r:id="rId3"/>
  </sheets>
  <calcPr calcId="144525"/>
</workbook>
</file>

<file path=xl/calcChain.xml><?xml version="1.0" encoding="utf-8"?>
<calcChain xmlns="http://schemas.openxmlformats.org/spreadsheetml/2006/main">
  <c r="K13" i="3" l="1"/>
  <c r="N13" i="3" s="1"/>
  <c r="M13" i="3"/>
  <c r="P13" i="3"/>
  <c r="Q13" i="3" s="1"/>
  <c r="K14" i="3"/>
  <c r="R14" i="3" s="1"/>
  <c r="M14" i="3"/>
  <c r="N14" i="3" s="1"/>
  <c r="P14" i="3"/>
  <c r="Q14" i="3"/>
  <c r="O13" i="3" l="1"/>
  <c r="O14" i="3"/>
  <c r="R13" i="3"/>
  <c r="K12" i="3"/>
  <c r="R12" i="3" l="1"/>
  <c r="R15" i="3" s="1"/>
  <c r="M12" i="3"/>
  <c r="P12" i="3" l="1"/>
  <c r="Q12" i="3" s="1"/>
  <c r="O12" i="3"/>
  <c r="N12" i="3"/>
  <c r="U28" i="2" l="1"/>
  <c r="S28" i="2"/>
  <c r="U17" i="2"/>
  <c r="U18" i="2"/>
  <c r="U19" i="2"/>
  <c r="U20" i="2"/>
  <c r="U21" i="2"/>
  <c r="U22" i="2"/>
  <c r="U23" i="2"/>
  <c r="U24" i="2"/>
  <c r="U25" i="2"/>
  <c r="U26" i="2"/>
  <c r="U27" i="2"/>
  <c r="U29" i="2"/>
  <c r="U30" i="2"/>
  <c r="U31" i="2"/>
  <c r="U32" i="2"/>
  <c r="S18" i="2"/>
  <c r="S19" i="2"/>
  <c r="S20" i="2"/>
  <c r="S21" i="2"/>
  <c r="S22" i="2"/>
  <c r="S23" i="2"/>
  <c r="S24" i="2"/>
  <c r="S25" i="2"/>
  <c r="S26" i="2"/>
  <c r="S27" i="2"/>
  <c r="S29" i="2"/>
  <c r="S30" i="2"/>
  <c r="S31" i="2"/>
  <c r="S32" i="2"/>
  <c r="S17" i="2"/>
  <c r="M29" i="2" l="1"/>
  <c r="K29" i="2"/>
  <c r="R29" i="2" s="1"/>
  <c r="M28" i="2"/>
  <c r="K28" i="2"/>
  <c r="R28" i="2" s="1"/>
  <c r="M32" i="2"/>
  <c r="K32" i="2"/>
  <c r="R32" i="2" s="1"/>
  <c r="O15" i="3" l="1"/>
  <c r="N28" i="2"/>
  <c r="O28" i="2"/>
  <c r="P28" i="2"/>
  <c r="N29" i="2"/>
  <c r="O29" i="2"/>
  <c r="P29" i="2"/>
  <c r="N32" i="2"/>
  <c r="P32" i="2"/>
  <c r="O32" i="2"/>
  <c r="Q15" i="3" l="1"/>
  <c r="Q29" i="2"/>
  <c r="T29" i="2" s="1"/>
  <c r="Q32" i="2"/>
  <c r="T32" i="2" s="1"/>
  <c r="Q28" i="2"/>
  <c r="T28" i="2" s="1"/>
  <c r="T33" i="2" s="1"/>
  <c r="K17" i="2"/>
  <c r="P17" i="2" s="1"/>
  <c r="M17" i="2"/>
  <c r="K18" i="2"/>
  <c r="O18" i="2" s="1"/>
  <c r="M18" i="2"/>
  <c r="K19" i="2"/>
  <c r="O19" i="2" s="1"/>
  <c r="M19" i="2"/>
  <c r="K20" i="2"/>
  <c r="O20" i="2" s="1"/>
  <c r="M20" i="2"/>
  <c r="K21" i="2"/>
  <c r="R21" i="2" s="1"/>
  <c r="M21" i="2"/>
  <c r="K22" i="2"/>
  <c r="R22" i="2" s="1"/>
  <c r="M22" i="2"/>
  <c r="O22" i="2"/>
  <c r="P22" i="2"/>
  <c r="K23" i="2"/>
  <c r="R23" i="2" s="1"/>
  <c r="M23" i="2"/>
  <c r="K24" i="2"/>
  <c r="M24" i="2"/>
  <c r="K25" i="2"/>
  <c r="M25" i="2"/>
  <c r="K26" i="2"/>
  <c r="O26" i="2" s="1"/>
  <c r="M26" i="2"/>
  <c r="K27" i="2"/>
  <c r="O27" i="2" s="1"/>
  <c r="M27" i="2"/>
  <c r="K30" i="2"/>
  <c r="O30" i="2" s="1"/>
  <c r="M30" i="2"/>
  <c r="K31" i="2"/>
  <c r="R31" i="2" s="1"/>
  <c r="M31" i="2"/>
  <c r="O31" i="2"/>
  <c r="R24" i="2" l="1"/>
  <c r="P24" i="2"/>
  <c r="Q17" i="2"/>
  <c r="T17" i="2" s="1"/>
  <c r="Q22" i="2"/>
  <c r="T22" i="2" s="1"/>
  <c r="O25" i="2"/>
  <c r="P25" i="2"/>
  <c r="N26" i="2"/>
  <c r="Q24" i="2"/>
  <c r="T24" i="2" s="1"/>
  <c r="N19" i="2"/>
  <c r="N31" i="2"/>
  <c r="N22" i="2"/>
  <c r="N30" i="2"/>
  <c r="P31" i="2"/>
  <c r="N24" i="2"/>
  <c r="N27" i="2"/>
  <c r="R25" i="2"/>
  <c r="P23" i="2"/>
  <c r="P21" i="2"/>
  <c r="O23" i="2"/>
  <c r="N21" i="2"/>
  <c r="R17" i="2"/>
  <c r="N23" i="2"/>
  <c r="N17" i="2"/>
  <c r="N20" i="2"/>
  <c r="O24" i="2"/>
  <c r="O21" i="2"/>
  <c r="N18" i="2"/>
  <c r="N25" i="2"/>
  <c r="O17" i="2"/>
  <c r="R26" i="2"/>
  <c r="R18" i="2"/>
  <c r="R27" i="2"/>
  <c r="Q25" i="2"/>
  <c r="T25" i="2" s="1"/>
  <c r="R19" i="2"/>
  <c r="P26" i="2"/>
  <c r="R20" i="2"/>
  <c r="P18" i="2"/>
  <c r="P27" i="2"/>
  <c r="P19" i="2"/>
  <c r="R30" i="2"/>
  <c r="P30" i="2"/>
  <c r="P20" i="2"/>
  <c r="Q27" i="2" l="1"/>
  <c r="T27" i="2" s="1"/>
  <c r="Q18" i="2"/>
  <c r="T18" i="2" s="1"/>
  <c r="O33" i="2"/>
  <c r="Q31" i="2"/>
  <c r="T31" i="2" s="1"/>
  <c r="Q26" i="2"/>
  <c r="T26" i="2" s="1"/>
  <c r="Q20" i="2"/>
  <c r="T20" i="2" s="1"/>
  <c r="Q21" i="2"/>
  <c r="T21" i="2" s="1"/>
  <c r="Q23" i="2"/>
  <c r="T23" i="2" s="1"/>
  <c r="Q30" i="2"/>
  <c r="T30" i="2" s="1"/>
  <c r="Q19" i="2"/>
  <c r="T19" i="2" s="1"/>
  <c r="R33" i="2"/>
  <c r="AK17" i="1"/>
  <c r="AG17" i="1"/>
  <c r="Q33" i="2" l="1"/>
  <c r="AC17" i="1"/>
  <c r="AE17" i="1" s="1"/>
  <c r="AA17" i="1"/>
  <c r="AJ17" i="1" s="1"/>
  <c r="AK19" i="1" s="1"/>
  <c r="AL17" i="1" l="1"/>
  <c r="AL19" i="1" s="1"/>
  <c r="AG19" i="1"/>
  <c r="U33" i="2" l="1"/>
  <c r="V33" i="2" s="1"/>
</calcChain>
</file>

<file path=xl/sharedStrings.xml><?xml version="1.0" encoding="utf-8"?>
<sst xmlns="http://schemas.openxmlformats.org/spreadsheetml/2006/main" count="135" uniqueCount="67">
  <si>
    <t>Сформировано в системе СТАР - универсальном сервисе для работы с закупками РФ</t>
  </si>
  <si>
    <t>перейти в СТАР (https://star-pro.ru/)</t>
  </si>
  <si>
    <t>ПРОТОКОЛ
ПО ФОРМИРОВАНИЮ НАЧАЛЬНОЙ (МАКСИМАЛЬНОЙ)
ЦЕНЫ КОНТРАКТА</t>
  </si>
  <si>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</si>
  <si>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предмет контракта</t>
  </si>
  <si>
    <t>№ п/п</t>
  </si>
  <si>
    <t>Наименование товара</t>
  </si>
  <si>
    <t>Кол-во</t>
  </si>
  <si>
    <t>Ед. изм.</t>
  </si>
  <si>
    <t>Источник1</t>
  </si>
  <si>
    <t>Источник2</t>
  </si>
  <si>
    <t>Источник3</t>
  </si>
  <si>
    <t>Источник4</t>
  </si>
  <si>
    <t>Источник5</t>
  </si>
  <si>
    <t>Ср. ар. цена за ед. изм., руб.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</si>
  <si>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</si>
  <si>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</si>
  <si>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</si>
  <si>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</si>
  <si>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</si>
  <si>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Н(М)ЦК, ЦКЕП контракта с учетом округления цены за ед. изм. (руб.)</t>
  </si>
  <si>
    <t>Н(М)ЦК, ЦКЕП контракта с учетом лимита финансир. (руб.)</t>
  </si>
  <si>
    <t>Цена за ед. с НДС, руб. / ссылка на контракт 44-ФЗ</t>
  </si>
  <si>
    <t>бумага</t>
  </si>
  <si>
    <t>ШТ, ЕД</t>
  </si>
  <si>
    <t>1090104024915000053</t>
  </si>
  <si>
    <t>1091500015817000008</t>
  </si>
  <si>
    <t>2091700919518000020</t>
  </si>
  <si>
    <t>3090400198515000025</t>
  </si>
  <si>
    <t>1091400067718000014</t>
  </si>
  <si>
    <t>ВСЕГО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</si>
  <si>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</si>
  <si>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</si>
  <si>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</si>
  <si>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</si>
  <si>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Дата подготовки обоснования НМЦК:</t>
  </si>
  <si>
    <t>"</t>
  </si>
  <si>
    <t>г.</t>
  </si>
  <si>
    <t>Ф.И.О Исполнителя:</t>
  </si>
  <si>
    <t xml:space="preserve">Номер контактного телефона: </t>
  </si>
  <si>
    <t>STAR-PRO NMC</t>
  </si>
  <si>
    <t>Коробка 32*70*2070 прямая с уплотнит.(сосна) Светлый венге морение</t>
  </si>
  <si>
    <t>Заглушка правая на плинтус Cezar ПВХ 268</t>
  </si>
  <si>
    <t>Обои виниловые "Маякпринт" МРАМОР фон/02 (0,53*10,05м) 94-311</t>
  </si>
  <si>
    <t>Кабель-канал 16*16мм белый 2м</t>
  </si>
  <si>
    <t>Доска пола (СОСНА) 28*140*4000мм кат. АВ (европол-хвоя)</t>
  </si>
  <si>
    <t>Балка деревянная 50*150*6000мм</t>
  </si>
  <si>
    <t>шт</t>
  </si>
  <si>
    <t>Кв. м</t>
  </si>
  <si>
    <t>Рулон</t>
  </si>
  <si>
    <t>приобретение строительных материалов и хозтоваров</t>
  </si>
  <si>
    <t>ВВГ 3*2,5</t>
  </si>
  <si>
    <t>м</t>
  </si>
  <si>
    <t xml:space="preserve">Гипс  средний помол 25кг. </t>
  </si>
  <si>
    <t>Дверное полотно  (800*2000мм) ДГ80 Светлый венге морения</t>
  </si>
  <si>
    <t>Портал Светлый венге морение 800</t>
  </si>
  <si>
    <t xml:space="preserve">Плинтус ПВХ </t>
  </si>
  <si>
    <t xml:space="preserve">Угол внутренний к плинтусу ПВХ </t>
  </si>
  <si>
    <t>Угол наружный к плинтусу ПВХ</t>
  </si>
  <si>
    <t xml:space="preserve">Заглушка левая на плинтус  ПВХ </t>
  </si>
  <si>
    <t xml:space="preserve">Соединитель к плинтусу ПВХ </t>
  </si>
  <si>
    <t xml:space="preserve"> Замок врезной правый/бронза</t>
  </si>
  <si>
    <t>л</t>
  </si>
  <si>
    <t>Бензин АИ-92 экологического класса не ниже К5</t>
  </si>
  <si>
    <t>Дизельное топливо летнее экологического класса не ниже К5</t>
  </si>
  <si>
    <t xml:space="preserve">приобретение ГСМ </t>
  </si>
  <si>
    <t>Бензин АИ-95 экологического класса не ниже К5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</si>
</sst>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  <charset val="204"/>
    </font>
    <font>
      <b/>
      <u/>
      <sz val="12"/>
      <color rgb="FFFFFFF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u/>
      <sz val="8"/>
      <color rgb="FF5D7C91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36609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3" xfId="0" applyNumberFormat="1" applyFont="1" applyBorder="1" applyAlignment="1">
      <alignment horizontal="left" vertical="top" readingOrder="1"/>
    </xf>
    <xf numFmtId="0" fontId="3" fillId="0" borderId="4" xfId="0" applyNumberFormat="1" applyFont="1" applyBorder="1" applyAlignment="1">
      <alignment horizontal="left" vertical="top" readingOrder="1"/>
    </xf>
    <xf numFmtId="0" fontId="3" fillId="0" borderId="5" xfId="0" applyNumberFormat="1" applyFont="1" applyBorder="1" applyAlignment="1">
      <alignment horizontal="left" vertical="top" readingOrder="1"/>
    </xf>
    <xf numFmtId="4" fontId="4" fillId="0" borderId="0" xfId="0" applyNumberFormat="1" applyFont="1" applyAlignment="1">
      <alignment horizontal="center" vertical="center" readingOrder="1"/>
    </xf>
    <xf numFmtId="0" fontId="3" fillId="0" borderId="5" xfId="0" applyNumberFormat="1" applyFont="1" applyBorder="1" applyAlignment="1">
      <alignment horizontal="left" vertical="top" readingOrder="1"/>
    </xf>
    <xf numFmtId="0" fontId="3" fillId="0" borderId="3" xfId="0" applyNumberFormat="1" applyFont="1" applyBorder="1" applyAlignment="1">
      <alignment horizontal="left" vertical="top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4" fontId="3" fillId="0" borderId="7" xfId="0" applyNumberFormat="1" applyFont="1" applyBorder="1" applyAlignment="1">
      <alignment horizontal="center" vertical="center" wrapText="1" readingOrder="1"/>
    </xf>
    <xf numFmtId="4" fontId="3" fillId="0" borderId="7" xfId="0" applyNumberFormat="1" applyFont="1" applyBorder="1" applyAlignment="1">
      <alignment horizontal="center" vertical="center" readingOrder="1"/>
    </xf>
    <xf numFmtId="0" fontId="3" fillId="0" borderId="0" xfId="0" applyNumberFormat="1" applyFont="1" applyAlignment="1">
      <alignment horizontal="center" vertical="top" wrapText="1" readingOrder="1"/>
    </xf>
    <xf numFmtId="4" fontId="3" fillId="0" borderId="7" xfId="0" applyNumberFormat="1" applyFont="1" applyBorder="1" applyAlignment="1">
      <alignment horizontal="center" vertical="center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49" fontId="4" fillId="0" borderId="8" xfId="0" applyNumberFormat="1" applyFont="1" applyBorder="1" applyAlignment="1">
      <alignment vertical="top" readingOrder="1"/>
    </xf>
    <xf numFmtId="4" fontId="3" fillId="0" borderId="7" xfId="0" applyNumberFormat="1" applyFont="1" applyBorder="1" applyAlignment="1">
      <alignment horizontal="center" vertical="center" readingOrder="1"/>
    </xf>
    <xf numFmtId="0" fontId="3" fillId="0" borderId="2" xfId="0" applyNumberFormat="1" applyFont="1" applyBorder="1" applyAlignment="1">
      <alignment horizontal="center" wrapText="1" readingOrder="1"/>
    </xf>
    <xf numFmtId="49" fontId="3" fillId="0" borderId="7" xfId="0" applyNumberFormat="1" applyFont="1" applyBorder="1" applyAlignment="1">
      <alignment horizontal="left" vertical="center" wrapText="1" readingOrder="1"/>
    </xf>
    <xf numFmtId="2" fontId="4" fillId="0" borderId="8" xfId="0" applyNumberFormat="1" applyFont="1" applyBorder="1" applyAlignment="1">
      <alignment horizontal="center" vertical="center" readingOrder="1"/>
    </xf>
    <xf numFmtId="2" fontId="3" fillId="0" borderId="7" xfId="0" applyNumberFormat="1" applyFont="1" applyBorder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4" fontId="3" fillId="0" borderId="7" xfId="0" applyNumberFormat="1" applyFont="1" applyBorder="1" applyAlignment="1">
      <alignment horizontal="center" vertical="center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4" fontId="3" fillId="0" borderId="7" xfId="0" applyNumberFormat="1" applyFont="1" applyBorder="1" applyAlignment="1">
      <alignment horizontal="center" vertical="center" wrapText="1" readingOrder="1"/>
    </xf>
    <xf numFmtId="2" fontId="0" fillId="0" borderId="9" xfId="0" applyNumberFormat="1" applyBorder="1"/>
    <xf numFmtId="2" fontId="7" fillId="0" borderId="9" xfId="0" applyNumberFormat="1" applyFont="1" applyBorder="1"/>
    <xf numFmtId="0" fontId="3" fillId="0" borderId="0" xfId="0" applyNumberFormat="1" applyFont="1" applyAlignment="1">
      <alignment horizontal="center" vertical="top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49" fontId="3" fillId="3" borderId="7" xfId="0" applyNumberFormat="1" applyFont="1" applyFill="1" applyBorder="1" applyAlignment="1">
      <alignment horizontal="left" vertical="center" wrapText="1" readingOrder="1"/>
    </xf>
    <xf numFmtId="4" fontId="3" fillId="3" borderId="7" xfId="0" applyNumberFormat="1" applyFont="1" applyFill="1" applyBorder="1" applyAlignment="1">
      <alignment horizontal="center" vertical="center" wrapText="1" readingOrder="1"/>
    </xf>
    <xf numFmtId="49" fontId="3" fillId="3" borderId="7" xfId="0" applyNumberFormat="1" applyFont="1" applyFill="1" applyBorder="1" applyAlignment="1">
      <alignment horizontal="center" vertical="center" wrapText="1" readingOrder="1"/>
    </xf>
    <xf numFmtId="2" fontId="0" fillId="3" borderId="9" xfId="0" applyNumberFormat="1" applyFill="1" applyBorder="1"/>
    <xf numFmtId="4" fontId="3" fillId="3" borderId="7" xfId="0" applyNumberFormat="1" applyFont="1" applyFill="1" applyBorder="1" applyAlignment="1">
      <alignment horizontal="center" vertical="center" readingOrder="1"/>
    </xf>
    <xf numFmtId="2" fontId="3" fillId="3" borderId="7" xfId="0" applyNumberFormat="1" applyFont="1" applyFill="1" applyBorder="1" applyAlignment="1">
      <alignment horizontal="center" vertical="center" wrapText="1" readingOrder="1"/>
    </xf>
    <xf numFmtId="0" fontId="0" fillId="3" borderId="0" xfId="0" applyFill="1"/>
    <xf numFmtId="0" fontId="3" fillId="0" borderId="1" xfId="0" applyNumberFormat="1" applyFont="1" applyBorder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wrapText="1" readingOrder="1"/>
    </xf>
    <xf numFmtId="0" fontId="3" fillId="0" borderId="5" xfId="0" applyNumberFormat="1" applyFont="1" applyBorder="1" applyAlignment="1">
      <alignment horizontal="left" vertical="top" readingOrder="1"/>
    </xf>
    <xf numFmtId="0" fontId="3" fillId="0" borderId="3" xfId="0" applyNumberFormat="1" applyFont="1" applyBorder="1" applyAlignment="1">
      <alignment horizontal="left" vertical="top" readingOrder="1"/>
    </xf>
    <xf numFmtId="0" fontId="9" fillId="0" borderId="9" xfId="0" applyFont="1" applyBorder="1" applyAlignment="1">
      <alignment horizontal="left" vertical="top" wrapText="1"/>
    </xf>
    <xf numFmtId="0" fontId="0" fillId="0" borderId="0" xfId="0" applyFont="1"/>
    <xf numFmtId="4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/>
    <xf numFmtId="0" fontId="8" fillId="0" borderId="0" xfId="0" applyFont="1"/>
    <xf numFmtId="0" fontId="3" fillId="0" borderId="1" xfId="0" applyNumberFormat="1" applyFont="1" applyBorder="1" applyAlignment="1">
      <alignment horizontal="center" vertical="center" wrapText="1" readingOrder="1"/>
    </xf>
    <xf numFmtId="0" fontId="3" fillId="0" borderId="0" xfId="0" applyNumberFormat="1" applyFont="1" applyAlignment="1">
      <alignment horizontal="center" vertical="top" wrapText="1" readingOrder="1"/>
    </xf>
    <xf numFmtId="0" fontId="4" fillId="0" borderId="0" xfId="0" applyNumberFormat="1" applyFont="1" applyAlignment="1">
      <alignment horizontal="center" vertical="top" wrapText="1" readingOrder="1"/>
    </xf>
    <xf numFmtId="0" fontId="3" fillId="0" borderId="0" xfId="0" applyNumberFormat="1" applyFont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wrapText="1" readingOrder="1"/>
    </xf>
    <xf numFmtId="0" fontId="3" fillId="0" borderId="5" xfId="0" applyNumberFormat="1" applyFont="1" applyBorder="1" applyAlignment="1">
      <alignment horizontal="left" vertical="top" readingOrder="1"/>
    </xf>
    <xf numFmtId="0" fontId="3" fillId="0" borderId="3" xfId="0" applyNumberFormat="1" applyFont="1" applyBorder="1" applyAlignment="1">
      <alignment horizontal="left" vertical="top" readingOrder="1"/>
    </xf>
    <xf numFmtId="0" fontId="3" fillId="0" borderId="0" xfId="0" applyNumberFormat="1" applyFont="1" applyAlignment="1">
      <alignment horizontal="left" wrapText="1" readingOrder="1"/>
    </xf>
    <xf numFmtId="0" fontId="6" fillId="0" borderId="0" xfId="0" applyNumberFormat="1" applyFont="1" applyAlignment="1">
      <alignment horizontal="left" wrapText="1" readingOrder="1"/>
    </xf>
    <xf numFmtId="0" fontId="4" fillId="0" borderId="0" xfId="0" applyNumberFormat="1" applyFont="1" applyAlignment="1">
      <alignment horizontal="left" vertical="top" wrapText="1" readingOrder="1"/>
    </xf>
    <xf numFmtId="0" fontId="3" fillId="0" borderId="0" xfId="0" applyNumberFormat="1" applyFont="1" applyAlignment="1">
      <alignment horizontal="left" vertical="top" wrapText="1" readingOrder="1"/>
    </xf>
    <xf numFmtId="0" fontId="1" fillId="2" borderId="0" xfId="0" applyNumberFormat="1" applyFont="1" applyFill="1" applyAlignment="1">
      <alignment horizontal="center" vertical="top" wrapText="1" readingOrder="1"/>
    </xf>
    <xf numFmtId="49" fontId="2" fillId="2" borderId="0" xfId="0" applyNumberFormat="1" applyFont="1" applyFill="1" applyAlignment="1">
      <alignment horizontal="center" vertical="top" wrapText="1" readingOrder="1"/>
    </xf>
    <xf numFmtId="0" fontId="3" fillId="2" borderId="0" xfId="0" applyNumberFormat="1" applyFont="1" applyFill="1" applyAlignment="1">
      <alignment horizontal="left" vertical="top" readingOrder="1"/>
    </xf>
    <xf numFmtId="0" fontId="3" fillId="0" borderId="4" xfId="0" applyNumberFormat="1" applyFont="1" applyBorder="1" applyAlignment="1">
      <alignment horizontal="left" vertical="top" readingOrder="1"/>
    </xf>
    <xf numFmtId="0" fontId="3" fillId="0" borderId="6" xfId="0" applyNumberFormat="1" applyFont="1" applyBorder="1" applyAlignment="1">
      <alignment horizontal="left" vertical="top" readingOrder="1"/>
    </xf>
    <xf numFmtId="4" fontId="3" fillId="0" borderId="7" xfId="0" applyNumberFormat="1" applyFont="1" applyBorder="1" applyAlignment="1">
      <alignment horizontal="center" vertical="center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4" fontId="3" fillId="0" borderId="7" xfId="0" applyNumberFormat="1" applyFont="1" applyBorder="1" applyAlignment="1">
      <alignment horizontal="center" vertical="center" wrapText="1" readingOrder="1"/>
    </xf>
    <xf numFmtId="0" fontId="3" fillId="0" borderId="7" xfId="0" applyNumberFormat="1" applyFont="1" applyBorder="1" applyAlignment="1">
      <alignment horizontal="center" vertical="center" wrapText="1" readingOrder="1"/>
    </xf>
    <xf numFmtId="49" fontId="5" fillId="0" borderId="6" xfId="0" applyNumberFormat="1" applyFont="1" applyBorder="1" applyAlignment="1">
      <alignment horizontal="center" vertical="center" wrapText="1" readingOrder="1"/>
    </xf>
    <xf numFmtId="0" fontId="4" fillId="0" borderId="0" xfId="0" applyNumberFormat="1" applyFont="1" applyAlignment="1">
      <alignment horizontal="left" vertical="center" wrapText="1" readingOrder="1"/>
    </xf>
    <xf numFmtId="4" fontId="4" fillId="0" borderId="0" xfId="0" applyNumberFormat="1" applyFont="1" applyAlignment="1">
      <alignment horizontal="center" vertical="center" readingOrder="1"/>
    </xf>
    <xf numFmtId="49" fontId="4" fillId="0" borderId="0" xfId="0" applyNumberFormat="1" applyFont="1" applyAlignment="1">
      <alignment horizontal="left" vertical="top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155407</xdr:colOff>
      <xdr:row>8</xdr:row>
      <xdr:rowOff>21608</xdr:rowOff>
    </xdr:from>
    <xdr:to>
      <xdr:col>12</xdr:col>
      <xdr:colOff>972638</xdr:colOff>
      <xdr:row>10</xdr:row>
      <xdr:rowOff>119812</xdr:rowOff>
    </xdr:to>
    <xdr:pic>
      <xdr:nvPicPr>
        <xdr:cNvPr id="3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127582" y="2821958"/>
          <a:ext cx="817231" cy="583980"/>
        </a:xfrm>
        <a:prstGeom prst="rect">
          <a:avLst/>
        </a:prstGeom>
      </xdr:spPr>
    </xdr:pic>
    <xdr:clientData/>
  </xdr:twoCellAnchor>
  <xdr:twoCellAnchor editAs="oneCell">
    <xdr:from>
      <xdr:col>14</xdr:col>
      <xdr:colOff>55145</xdr:colOff>
      <xdr:row>8</xdr:row>
      <xdr:rowOff>25066</xdr:rowOff>
    </xdr:from>
    <xdr:to>
      <xdr:col>15</xdr:col>
      <xdr:colOff>25065</xdr:colOff>
      <xdr:row>10</xdr:row>
      <xdr:rowOff>110288</xdr:rowOff>
    </xdr:to>
    <xdr:pic>
      <xdr:nvPicPr>
        <xdr:cNvPr id="4" name="Picture 2"/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7760870" y="2825416"/>
          <a:ext cx="1227220" cy="570998"/>
        </a:xfrm>
        <a:prstGeom prst="rect">
          <a:avLst/>
        </a:prstGeom>
      </xdr:spPr>
    </xdr:pic>
    <xdr:clientData/>
  </xdr:twoCellAnchor>
  <xdr:twoCellAnchor editAs="oneCell">
    <xdr:from>
      <xdr:col>13</xdr:col>
      <xdr:colOff>20053</xdr:colOff>
      <xdr:row>8</xdr:row>
      <xdr:rowOff>100262</xdr:rowOff>
    </xdr:from>
    <xdr:to>
      <xdr:col>13</xdr:col>
      <xdr:colOff>677278</xdr:colOff>
      <xdr:row>9</xdr:row>
      <xdr:rowOff>100763</xdr:rowOff>
    </xdr:to>
    <xdr:pic>
      <xdr:nvPicPr>
        <xdr:cNvPr id="5" name="Picture 3"/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7001878" y="2900612"/>
          <a:ext cx="657225" cy="27672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9525</xdr:rowOff>
    </xdr:from>
    <xdr:to>
      <xdr:col>11</xdr:col>
      <xdr:colOff>933450</xdr:colOff>
      <xdr:row>17</xdr:row>
      <xdr:rowOff>9525</xdr:rowOff>
    </xdr:to>
    <xdr:cxnSp macro="">
      <xdr:nvCxnSpPr>
        <xdr:cNvPr id="6" name="Straight Connector 5"/>
        <xdr:cNvCxnSpPr/>
      </xdr:nvCxnSpPr>
      <xdr:spPr>
        <a:xfrm>
          <a:off x="257175" y="8610600"/>
          <a:ext cx="5715000" cy="0"/>
        </a:xfrm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20</xdr:row>
      <xdr:rowOff>9525</xdr:rowOff>
    </xdr:from>
    <xdr:to>
      <xdr:col>11</xdr:col>
      <xdr:colOff>933450</xdr:colOff>
      <xdr:row>20</xdr:row>
      <xdr:rowOff>9525</xdr:rowOff>
    </xdr:to>
    <xdr:cxnSp macro="">
      <xdr:nvCxnSpPr>
        <xdr:cNvPr id="7" name="Straight Connector 6"/>
        <xdr:cNvCxnSpPr/>
      </xdr:nvCxnSpPr>
      <xdr:spPr>
        <a:xfrm>
          <a:off x="257175" y="9077325"/>
          <a:ext cx="5715000" cy="0"/>
        </a:xfrm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7</xdr:col>
      <xdr:colOff>0</xdr:colOff>
      <xdr:row>24</xdr:row>
      <xdr:rowOff>9525</xdr:rowOff>
    </xdr:from>
    <xdr:to>
      <xdr:col>8</xdr:col>
      <xdr:colOff>0</xdr:colOff>
      <xdr:row>24</xdr:row>
      <xdr:rowOff>9525</xdr:rowOff>
    </xdr:to>
    <xdr:cxnSp macro="">
      <xdr:nvCxnSpPr>
        <xdr:cNvPr id="8" name="Straight Connector 8"/>
        <xdr:cNvCxnSpPr/>
      </xdr:nvCxnSpPr>
      <xdr:spPr>
        <a:xfrm>
          <a:off x="3962400" y="9353550"/>
          <a:ext cx="695325" cy="0"/>
        </a:xfrm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13</xdr:col>
      <xdr:colOff>0</xdr:colOff>
      <xdr:row>6</xdr:row>
      <xdr:rowOff>9525</xdr:rowOff>
    </xdr:to>
    <xdr:cxnSp macro="">
      <xdr:nvCxnSpPr>
        <xdr:cNvPr id="2" name="Straight Connector 4"/>
        <xdr:cNvCxnSpPr/>
      </xdr:nvCxnSpPr>
      <xdr:spPr>
        <a:xfrm>
          <a:off x="257175" y="1762125"/>
          <a:ext cx="8010525" cy="0"/>
        </a:xfrm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 editAs="oneCell">
    <xdr:from>
      <xdr:col>12</xdr:col>
      <xdr:colOff>155407</xdr:colOff>
      <xdr:row>13</xdr:row>
      <xdr:rowOff>21608</xdr:rowOff>
    </xdr:from>
    <xdr:to>
      <xdr:col>12</xdr:col>
      <xdr:colOff>972638</xdr:colOff>
      <xdr:row>15</xdr:row>
      <xdr:rowOff>119813</xdr:rowOff>
    </xdr:to>
    <xdr:pic>
      <xdr:nvPicPr>
        <xdr:cNvPr id="3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223960" y="2828976"/>
          <a:ext cx="817231" cy="584482"/>
        </a:xfrm>
        <a:prstGeom prst="rect">
          <a:avLst/>
        </a:prstGeom>
      </xdr:spPr>
    </xdr:pic>
    <xdr:clientData/>
  </xdr:twoCellAnchor>
  <xdr:twoCellAnchor editAs="oneCell">
    <xdr:from>
      <xdr:col>14</xdr:col>
      <xdr:colOff>55145</xdr:colOff>
      <xdr:row>13</xdr:row>
      <xdr:rowOff>25066</xdr:rowOff>
    </xdr:from>
    <xdr:to>
      <xdr:col>15</xdr:col>
      <xdr:colOff>25065</xdr:colOff>
      <xdr:row>15</xdr:row>
      <xdr:rowOff>110289</xdr:rowOff>
    </xdr:to>
    <xdr:pic>
      <xdr:nvPicPr>
        <xdr:cNvPr id="4" name="Picture 2"/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8617619" y="2832434"/>
          <a:ext cx="1228223" cy="571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20053</xdr:colOff>
      <xdr:row>13</xdr:row>
      <xdr:rowOff>100262</xdr:rowOff>
    </xdr:from>
    <xdr:to>
      <xdr:col>13</xdr:col>
      <xdr:colOff>677278</xdr:colOff>
      <xdr:row>14</xdr:row>
      <xdr:rowOff>100763</xdr:rowOff>
    </xdr:to>
    <xdr:pic>
      <xdr:nvPicPr>
        <xdr:cNvPr id="5" name="Picture 3"/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7860632" y="2907630"/>
          <a:ext cx="657225" cy="2762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9525</xdr:rowOff>
    </xdr:from>
    <xdr:to>
      <xdr:col>11</xdr:col>
      <xdr:colOff>933450</xdr:colOff>
      <xdr:row>35</xdr:row>
      <xdr:rowOff>9525</xdr:rowOff>
    </xdr:to>
    <xdr:cxnSp macro="">
      <xdr:nvCxnSpPr>
        <xdr:cNvPr id="6" name="Straight Connector 5"/>
        <xdr:cNvCxnSpPr/>
      </xdr:nvCxnSpPr>
      <xdr:spPr>
        <a:xfrm>
          <a:off x="257175" y="6038850"/>
          <a:ext cx="7191375" cy="0"/>
        </a:xfrm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38</xdr:row>
      <xdr:rowOff>9525</xdr:rowOff>
    </xdr:from>
    <xdr:to>
      <xdr:col>11</xdr:col>
      <xdr:colOff>933450</xdr:colOff>
      <xdr:row>38</xdr:row>
      <xdr:rowOff>9525</xdr:rowOff>
    </xdr:to>
    <xdr:cxnSp macro="">
      <xdr:nvCxnSpPr>
        <xdr:cNvPr id="7" name="Straight Connector 6"/>
        <xdr:cNvCxnSpPr/>
      </xdr:nvCxnSpPr>
      <xdr:spPr>
        <a:xfrm>
          <a:off x="257175" y="6496050"/>
          <a:ext cx="7191375" cy="0"/>
        </a:xfrm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7</xdr:col>
      <xdr:colOff>0</xdr:colOff>
      <xdr:row>42</xdr:row>
      <xdr:rowOff>9525</xdr:rowOff>
    </xdr:from>
    <xdr:to>
      <xdr:col>8</xdr:col>
      <xdr:colOff>0</xdr:colOff>
      <xdr:row>42</xdr:row>
      <xdr:rowOff>9525</xdr:rowOff>
    </xdr:to>
    <xdr:cxnSp macro="">
      <xdr:nvCxnSpPr>
        <xdr:cNvPr id="9" name="Straight Connector 8"/>
        <xdr:cNvCxnSpPr/>
      </xdr:nvCxnSpPr>
      <xdr:spPr>
        <a:xfrm>
          <a:off x="3200400" y="6953250"/>
          <a:ext cx="1266825" cy="0"/>
        </a:xfrm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29</xdr:col>
      <xdr:colOff>809625</xdr:colOff>
      <xdr:row>6</xdr:row>
      <xdr:rowOff>9525</xdr:rowOff>
    </xdr:to>
    <xdr:cxnSp macro="">
      <xdr:nvCxnSpPr>
        <xdr:cNvPr id="5" name="Straight Connector 4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 editAs="oneCell">
    <xdr:from>
      <xdr:col>29</xdr:col>
      <xdr:colOff>32845</xdr:colOff>
      <xdr:row>11</xdr:row>
      <xdr:rowOff>6569</xdr:rowOff>
    </xdr:from>
    <xdr:to>
      <xdr:col>31</xdr:col>
      <xdr:colOff>27918</xdr:colOff>
      <xdr:row>16</xdr:row>
      <xdr:rowOff>9525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495190" y="2719552"/>
          <a:ext cx="809625" cy="581025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34</xdr:col>
      <xdr:colOff>19050</xdr:colOff>
      <xdr:row>14</xdr:row>
      <xdr:rowOff>209550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13</xdr:row>
      <xdr:rowOff>0</xdr:rowOff>
    </xdr:from>
    <xdr:to>
      <xdr:col>32</xdr:col>
      <xdr:colOff>502</xdr:colOff>
      <xdr:row>14</xdr:row>
      <xdr:rowOff>501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9525</xdr:rowOff>
    </xdr:from>
    <xdr:to>
      <xdr:col>27</xdr:col>
      <xdr:colOff>933450</xdr:colOff>
      <xdr:row>24</xdr:row>
      <xdr:rowOff>9525</xdr:rowOff>
    </xdr:to>
    <xdr:cxnSp macro="">
      <xdr:nvCxnSpPr>
        <xdr:cNvPr id="6" name="Straight Connector 5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27</xdr:row>
      <xdr:rowOff>9525</xdr:rowOff>
    </xdr:from>
    <xdr:to>
      <xdr:col>27</xdr:col>
      <xdr:colOff>933450</xdr:colOff>
      <xdr:row>27</xdr:row>
      <xdr:rowOff>9525</xdr:rowOff>
    </xdr:to>
    <xdr:cxnSp macro="">
      <xdr:nvCxnSpPr>
        <xdr:cNvPr id="7" name="Straight Connector 6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31</xdr:row>
      <xdr:rowOff>9525</xdr:rowOff>
    </xdr:from>
    <xdr:to>
      <xdr:col>11</xdr:col>
      <xdr:colOff>38100</xdr:colOff>
      <xdr:row>31</xdr:row>
      <xdr:rowOff>9525</xdr:rowOff>
    </xdr:to>
    <xdr:cxnSp macro="">
      <xdr:nvCxnSpPr>
        <xdr:cNvPr id="8" name="Straight Connector 7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15</xdr:col>
      <xdr:colOff>0</xdr:colOff>
      <xdr:row>31</xdr:row>
      <xdr:rowOff>9525</xdr:rowOff>
    </xdr:from>
    <xdr:to>
      <xdr:col>19</xdr:col>
      <xdr:colOff>352425</xdr:colOff>
      <xdr:row>31</xdr:row>
      <xdr:rowOff>9525</xdr:rowOff>
    </xdr:to>
    <xdr:cxnSp macro="">
      <xdr:nvCxnSpPr>
        <xdr:cNvPr id="9" name="Straight Connector 8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r-pro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tar-pro.ru/region/karachaevo-cherkesskaya-respublika/c1091500015817000008--bumaga-kopirovalnaya?profileId=341f98e3-eb52-43f6-b010-a6c059ec22ec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star-pro.ru/region/karachaevo-cherkesskaya-respublika/c1090104024915000053--postavka-bumagi-dlya-ofisnojj-tekhniki-dlya-nuzhd-sudov-obshhejj-yurisdikcii-i-upravleniya-sudebnogo-departamenta-v-karachaevo-c?profileId=341f98e3-eb52-43f6-b010-a6c059ec22ec" TargetMode="External"/><Relationship Id="rId1" Type="http://schemas.openxmlformats.org/officeDocument/2006/relationships/hyperlink" Target="https://star-pro.ru/" TargetMode="External"/><Relationship Id="rId6" Type="http://schemas.openxmlformats.org/officeDocument/2006/relationships/hyperlink" Target="https://star-pro.ru/region/karachaevo-cherkesskaya-respublika/c1091400067718000014--postavka-bumagi-dlya-ofisnojj-tekhniki?profileId=341f98e3-eb52-43f6-b010-a6c059ec22ec" TargetMode="External"/><Relationship Id="rId5" Type="http://schemas.openxmlformats.org/officeDocument/2006/relationships/hyperlink" Target="https://star-pro.ru/region/karachaevo-cherkesskaya-respublika/c3090400198515000025--raskhodnyjj-material-dlya-nuzhd-rodilnogo-otdeleniya?profileId=341f98e3-eb52-43f6-b010-a6c059ec22ec" TargetMode="External"/><Relationship Id="rId4" Type="http://schemas.openxmlformats.org/officeDocument/2006/relationships/hyperlink" Target="https://star-pro.ru/region/karachaevo-cherkesskaya-respublika/c2091700919518000020--postavka-bumagi?profileId=341f98e3-eb52-43f6-b010-a6c059ec22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29"/>
  <sheetViews>
    <sheetView tabSelected="1" zoomScale="130" zoomScaleNormal="130" workbookViewId="0">
      <selection activeCell="A2" sqref="A2:R2"/>
    </sheetView>
  </sheetViews>
  <sheetFormatPr defaultRowHeight="15" x14ac:dyDescent="0.25"/>
  <cols>
    <col min="1" max="1" width="3.85546875" customWidth="1"/>
    <col min="2" max="2" width="0.28515625" customWidth="1"/>
    <col min="3" max="3" width="46.140625" customWidth="1"/>
    <col min="4" max="4" width="6.7109375" customWidth="1"/>
    <col min="5" max="5" width="6.85546875" customWidth="1"/>
    <col min="6" max="6" width="11.28515625" customWidth="1"/>
    <col min="7" max="7" width="11" customWidth="1"/>
    <col min="8" max="8" width="10.42578125" customWidth="1"/>
    <col min="9" max="9" width="0.140625" hidden="1" customWidth="1"/>
    <col min="10" max="10" width="9.42578125" hidden="1" customWidth="1"/>
    <col min="11" max="11" width="9.140625" customWidth="1"/>
    <col min="12" max="12" width="3.85546875" hidden="1" customWidth="1"/>
    <col min="13" max="13" width="15.140625" customWidth="1"/>
    <col min="14" max="14" width="10.85546875" customWidth="1"/>
    <col min="15" max="15" width="18.85546875" customWidth="1"/>
    <col min="16" max="16" width="8.85546875" customWidth="1"/>
    <col min="17" max="17" width="10.42578125" customWidth="1"/>
    <col min="18" max="18" width="10.5703125" customWidth="1"/>
    <col min="20" max="20" width="12.85546875" customWidth="1"/>
    <col min="21" max="21" width="9.85546875" bestFit="1" customWidth="1"/>
  </cols>
  <sheetData>
    <row r="1" spans="1:18" x14ac:dyDescent="0.25">
      <c r="N1" s="45"/>
    </row>
    <row r="2" spans="1:18" ht="39" customHeight="1" x14ac:dyDescent="0.25">
      <c r="A2" s="49" t="s">
        <v>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48.75" customHeight="1" x14ac:dyDescent="0.25">
      <c r="A3" s="50" t="s">
        <v>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" customHeight="1" x14ac:dyDescent="0.25">
      <c r="C4" s="46" t="s">
        <v>65</v>
      </c>
    </row>
    <row r="5" spans="1:18" ht="16.5" customHeight="1" x14ac:dyDescent="0.25">
      <c r="H5" s="48"/>
      <c r="I5" s="48"/>
    </row>
    <row r="6" spans="1:18" ht="51" customHeight="1" x14ac:dyDescent="0.25">
      <c r="A6" s="51" t="s">
        <v>5</v>
      </c>
      <c r="B6" s="51"/>
      <c r="C6" s="51" t="s">
        <v>6</v>
      </c>
      <c r="D6" s="51" t="s">
        <v>7</v>
      </c>
      <c r="E6" s="51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51" t="s">
        <v>14</v>
      </c>
      <c r="L6" s="51"/>
      <c r="M6" s="35" t="s">
        <v>16</v>
      </c>
      <c r="N6" s="52" t="s">
        <v>17</v>
      </c>
      <c r="O6" s="35" t="s">
        <v>18</v>
      </c>
      <c r="P6" s="51" t="s">
        <v>19</v>
      </c>
      <c r="Q6" s="51" t="s">
        <v>20</v>
      </c>
      <c r="R6" s="51" t="s">
        <v>21</v>
      </c>
    </row>
    <row r="7" spans="1:18" ht="0.75" customHeight="1" x14ac:dyDescent="0.25">
      <c r="A7" s="51"/>
      <c r="B7" s="51"/>
      <c r="C7" s="51"/>
      <c r="D7" s="51"/>
      <c r="E7" s="51"/>
      <c r="F7" s="51" t="s">
        <v>22</v>
      </c>
      <c r="G7" s="51"/>
      <c r="H7" s="51"/>
      <c r="I7" s="51"/>
      <c r="J7" s="51"/>
      <c r="K7" s="51"/>
      <c r="L7" s="51"/>
      <c r="M7" s="37"/>
      <c r="N7" s="52"/>
      <c r="O7" s="37"/>
      <c r="P7" s="51"/>
      <c r="Q7" s="51"/>
      <c r="R7" s="51"/>
    </row>
    <row r="8" spans="1:18" ht="0.7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3"/>
      <c r="N8" s="37"/>
      <c r="O8" s="54"/>
      <c r="P8" s="51"/>
      <c r="Q8" s="51"/>
      <c r="R8" s="51"/>
    </row>
    <row r="9" spans="1:18" ht="21.7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3"/>
      <c r="N9" s="37"/>
      <c r="O9" s="54"/>
      <c r="P9" s="51"/>
      <c r="Q9" s="51"/>
      <c r="R9" s="51"/>
    </row>
    <row r="10" spans="1:18" ht="16.5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3"/>
      <c r="N10" s="53"/>
      <c r="O10" s="54"/>
      <c r="P10" s="51"/>
      <c r="Q10" s="51"/>
      <c r="R10" s="51"/>
    </row>
    <row r="11" spans="1:18" ht="12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3"/>
      <c r="N11" s="53"/>
      <c r="O11" s="36"/>
      <c r="P11" s="51"/>
      <c r="Q11" s="51"/>
      <c r="R11" s="51"/>
    </row>
    <row r="12" spans="1:18" ht="27.75" customHeight="1" x14ac:dyDescent="0.25">
      <c r="A12" s="34"/>
      <c r="B12" s="34"/>
      <c r="C12" s="38" t="s">
        <v>63</v>
      </c>
      <c r="D12" s="42">
        <v>500</v>
      </c>
      <c r="E12" s="42" t="s">
        <v>62</v>
      </c>
      <c r="F12" s="43">
        <v>95</v>
      </c>
      <c r="G12" s="43">
        <v>75</v>
      </c>
      <c r="H12" s="43">
        <v>67</v>
      </c>
      <c r="I12" s="40"/>
      <c r="J12" s="40"/>
      <c r="K12" s="40">
        <f>ROUND(AVERAGE(F12,G12,H12,I12,J12),2)</f>
        <v>79</v>
      </c>
      <c r="L12" s="40"/>
      <c r="M12" s="40">
        <f t="shared" ref="M12:M14" si="0">STDEV(F12,G12,H12,I12,J12)</f>
        <v>14.422205101855956</v>
      </c>
      <c r="N12" s="40">
        <f t="shared" ref="N12:N14" si="1">M12/K12*100</f>
        <v>18.255955825134119</v>
      </c>
      <c r="O12" s="40">
        <f t="shared" ref="O12:O14" si="2">K12*D12</f>
        <v>39500</v>
      </c>
      <c r="P12" s="40">
        <f t="shared" ref="P12:P14" si="3">ROUNDDOWN(K12,2)</f>
        <v>79</v>
      </c>
      <c r="Q12" s="40">
        <f t="shared" ref="Q12:Q14" si="4">P12*D12</f>
        <v>39500</v>
      </c>
      <c r="R12" s="41">
        <f t="shared" ref="R12:R14" si="5">K12*D12</f>
        <v>39500</v>
      </c>
    </row>
    <row r="13" spans="1:18" ht="27.75" customHeight="1" x14ac:dyDescent="0.25">
      <c r="A13" s="47"/>
      <c r="B13" s="47"/>
      <c r="C13" s="38" t="s">
        <v>66</v>
      </c>
      <c r="D13" s="42">
        <v>3800</v>
      </c>
      <c r="E13" s="42" t="s">
        <v>62</v>
      </c>
      <c r="F13" s="43">
        <v>110</v>
      </c>
      <c r="G13" s="43">
        <v>85</v>
      </c>
      <c r="H13" s="43">
        <v>73</v>
      </c>
      <c r="I13" s="40"/>
      <c r="J13" s="40"/>
      <c r="K13" s="40">
        <f t="shared" ref="K13:K14" si="6">ROUND(AVERAGE(F13,G13,H13,I13,J13),2)</f>
        <v>89.33</v>
      </c>
      <c r="L13" s="40"/>
      <c r="M13" s="40">
        <f t="shared" ref="M13:M14" si="7">STDEV(F13,G13,H13,I13,J13)</f>
        <v>18.876793513023706</v>
      </c>
      <c r="N13" s="40">
        <f t="shared" ref="N13:N14" si="8">M13/K13*100</f>
        <v>21.131527496948067</v>
      </c>
      <c r="O13" s="40">
        <f t="shared" ref="O13:O14" si="9">K13*D13</f>
        <v>339454</v>
      </c>
      <c r="P13" s="40">
        <f t="shared" ref="P13:P14" si="10">ROUNDDOWN(K13,2)</f>
        <v>89.33</v>
      </c>
      <c r="Q13" s="40">
        <f t="shared" ref="Q13:Q14" si="11">P13*D13</f>
        <v>339454</v>
      </c>
      <c r="R13" s="41">
        <f t="shared" ref="R13:R14" si="12">K13*D13</f>
        <v>339454</v>
      </c>
    </row>
    <row r="14" spans="1:18" ht="27.75" customHeight="1" x14ac:dyDescent="0.25">
      <c r="A14" s="44"/>
      <c r="B14" s="44"/>
      <c r="C14" s="38" t="s">
        <v>64</v>
      </c>
      <c r="D14" s="42">
        <v>2000</v>
      </c>
      <c r="E14" s="42" t="s">
        <v>62</v>
      </c>
      <c r="F14" s="43">
        <v>155</v>
      </c>
      <c r="G14" s="43">
        <v>90</v>
      </c>
      <c r="H14" s="43">
        <v>85</v>
      </c>
      <c r="I14" s="40"/>
      <c r="J14" s="40"/>
      <c r="K14" s="40">
        <f t="shared" si="6"/>
        <v>110</v>
      </c>
      <c r="L14" s="40"/>
      <c r="M14" s="40">
        <f t="shared" si="7"/>
        <v>39.05124837953327</v>
      </c>
      <c r="N14" s="40">
        <f t="shared" si="8"/>
        <v>35.501134890484792</v>
      </c>
      <c r="O14" s="40">
        <f t="shared" si="9"/>
        <v>220000</v>
      </c>
      <c r="P14" s="40">
        <f t="shared" si="10"/>
        <v>110</v>
      </c>
      <c r="Q14" s="40">
        <f t="shared" si="11"/>
        <v>220000</v>
      </c>
      <c r="R14" s="41">
        <f t="shared" si="12"/>
        <v>220000</v>
      </c>
    </row>
    <row r="15" spans="1:18" ht="46.5" customHeight="1" x14ac:dyDescent="0.25">
      <c r="A15" s="3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7">
        <f>SUM(O12:O14)</f>
        <v>598954</v>
      </c>
      <c r="P15" s="13"/>
      <c r="Q15" s="17">
        <f>SUM(Q12:Q14)</f>
        <v>598954</v>
      </c>
      <c r="R15" s="17">
        <f>SUM(R12:R14)</f>
        <v>598954</v>
      </c>
    </row>
    <row r="16" spans="1:18" ht="1.5" customHeight="1" x14ac:dyDescent="0.25"/>
    <row r="17" spans="2:18" ht="16.5" customHeight="1" x14ac:dyDescent="0.25">
      <c r="B17" s="57" t="s">
        <v>32</v>
      </c>
      <c r="C17" s="57"/>
      <c r="D17" s="57"/>
      <c r="E17" s="57"/>
      <c r="F17" s="57"/>
      <c r="G17" s="57"/>
      <c r="H17" s="57"/>
    </row>
    <row r="18" spans="2:18" ht="18" customHeight="1" x14ac:dyDescent="0.25"/>
    <row r="19" spans="2:18" ht="1.5" customHeight="1" x14ac:dyDescent="0.25">
      <c r="G19" s="25"/>
    </row>
    <row r="20" spans="2:18" ht="17.25" customHeight="1" x14ac:dyDescent="0.25"/>
    <row r="21" spans="2:18" ht="9" customHeight="1" x14ac:dyDescent="0.25"/>
    <row r="22" spans="2:18" ht="8.25" customHeight="1" x14ac:dyDescent="0.25">
      <c r="F22" s="58"/>
      <c r="G22" s="58"/>
      <c r="H22" s="58"/>
    </row>
    <row r="23" spans="2:18" ht="1.5" customHeight="1" x14ac:dyDescent="0.25">
      <c r="B23" s="55" t="s">
        <v>35</v>
      </c>
      <c r="C23" s="55"/>
      <c r="D23" s="55"/>
      <c r="E23" s="55"/>
      <c r="F23" s="55" t="s">
        <v>36</v>
      </c>
    </row>
    <row r="24" spans="2:18" ht="3" customHeight="1" x14ac:dyDescent="0.25">
      <c r="B24" s="55"/>
      <c r="C24" s="55"/>
      <c r="D24" s="55"/>
      <c r="E24" s="55"/>
      <c r="F24" s="55"/>
      <c r="J24" s="58"/>
    </row>
    <row r="25" spans="2:18" ht="18" customHeight="1" x14ac:dyDescent="0.25">
      <c r="B25" s="55"/>
      <c r="C25" s="55"/>
      <c r="D25" s="55"/>
      <c r="E25" s="55"/>
      <c r="J25" s="58"/>
    </row>
    <row r="26" spans="2:18" ht="18" customHeight="1" x14ac:dyDescent="0.25">
      <c r="J26" s="58"/>
    </row>
    <row r="27" spans="2:18" ht="19.5" customHeight="1" x14ac:dyDescent="0.25">
      <c r="B27" s="55" t="s">
        <v>38</v>
      </c>
      <c r="C27" s="55"/>
      <c r="D27" s="55"/>
    </row>
    <row r="28" spans="2:18" x14ac:dyDescent="0.25">
      <c r="B28" s="55" t="s">
        <v>39</v>
      </c>
      <c r="C28" s="55"/>
      <c r="D28" s="55"/>
      <c r="R28" s="56" t="s">
        <v>40</v>
      </c>
    </row>
    <row r="29" spans="2:18" x14ac:dyDescent="0.25">
      <c r="R29" s="56"/>
    </row>
  </sheetData>
  <mergeCells count="25">
    <mergeCell ref="L6:L11"/>
    <mergeCell ref="B28:D28"/>
    <mergeCell ref="R28:R29"/>
    <mergeCell ref="B17:H17"/>
    <mergeCell ref="F22:H22"/>
    <mergeCell ref="B23:E25"/>
    <mergeCell ref="F23:F24"/>
    <mergeCell ref="J24:J26"/>
    <mergeCell ref="B27:D27"/>
    <mergeCell ref="H5:I5"/>
    <mergeCell ref="A2:R2"/>
    <mergeCell ref="A3:R3"/>
    <mergeCell ref="A6:B11"/>
    <mergeCell ref="C6:C11"/>
    <mergeCell ref="D6:D11"/>
    <mergeCell ref="E6:E11"/>
    <mergeCell ref="K6:K11"/>
    <mergeCell ref="N6:N7"/>
    <mergeCell ref="P6:P11"/>
    <mergeCell ref="Q6:Q11"/>
    <mergeCell ref="R6:R11"/>
    <mergeCell ref="F7:J11"/>
    <mergeCell ref="M8:M11"/>
    <mergeCell ref="O8:O10"/>
    <mergeCell ref="N10:N11"/>
  </mergeCells>
  <pageMargins left="0.119999997317791" right="0.109999999403954" top="0.15000000596046401" bottom="0" header="0.3" footer="0.3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47"/>
  <sheetViews>
    <sheetView topLeftCell="C12" zoomScale="130" zoomScaleNormal="130" workbookViewId="0">
      <selection activeCell="D29" sqref="D29"/>
    </sheetView>
  </sheetViews>
  <sheetFormatPr defaultRowHeight="15" x14ac:dyDescent="0.25"/>
  <cols>
    <col min="1" max="1" width="3.85546875" customWidth="1"/>
    <col min="2" max="2" width="0.28515625" customWidth="1"/>
    <col min="3" max="3" width="19.42578125" customWidth="1"/>
    <col min="4" max="4" width="6.7109375" customWidth="1"/>
    <col min="5" max="5" width="6.85546875" customWidth="1"/>
    <col min="6" max="6" width="11.28515625" customWidth="1"/>
    <col min="7" max="7" width="11" customWidth="1"/>
    <col min="8" max="8" width="10.42578125" customWidth="1"/>
    <col min="9" max="9" width="0.140625" hidden="1" customWidth="1"/>
    <col min="10" max="10" width="9.42578125" hidden="1" customWidth="1"/>
    <col min="11" max="11" width="9.28515625" customWidth="1"/>
    <col min="12" max="12" width="10.42578125" customWidth="1"/>
    <col min="13" max="13" width="15.140625" customWidth="1"/>
    <col min="14" max="14" width="10.85546875" customWidth="1"/>
    <col min="15" max="15" width="18.85546875" customWidth="1"/>
    <col min="16" max="16" width="8.85546875" customWidth="1"/>
    <col min="17" max="17" width="10.42578125" customWidth="1"/>
    <col min="18" max="18" width="10.5703125" customWidth="1"/>
    <col min="20" max="20" width="12.85546875" customWidth="1"/>
    <col min="21" max="21" width="9.85546875" bestFit="1" customWidth="1"/>
  </cols>
  <sheetData>
    <row r="1" spans="1:18" ht="1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16.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0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39" customHeight="1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 ht="48.75" customHeight="1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" customHeight="1" x14ac:dyDescent="0.25">
      <c r="C6" t="s">
        <v>50</v>
      </c>
    </row>
    <row r="7" spans="1:18" ht="1.5" customHeight="1" x14ac:dyDescent="0.25"/>
    <row r="8" spans="1:18" ht="16.5" customHeight="1" x14ac:dyDescent="0.25">
      <c r="H8" s="48"/>
      <c r="I8" s="48"/>
    </row>
    <row r="9" spans="1:18" ht="6" customHeight="1" x14ac:dyDescent="0.25"/>
    <row r="10" spans="1:18" ht="51" customHeight="1" x14ac:dyDescent="0.25">
      <c r="A10" s="51" t="s">
        <v>5</v>
      </c>
      <c r="B10" s="51"/>
      <c r="C10" s="51" t="s">
        <v>6</v>
      </c>
      <c r="D10" s="51" t="s">
        <v>7</v>
      </c>
      <c r="E10" s="51" t="s">
        <v>8</v>
      </c>
      <c r="F10" s="12" t="s">
        <v>9</v>
      </c>
      <c r="G10" s="12" t="s">
        <v>10</v>
      </c>
      <c r="H10" s="12" t="s">
        <v>11</v>
      </c>
      <c r="I10" s="12" t="s">
        <v>12</v>
      </c>
      <c r="J10" s="12" t="s">
        <v>13</v>
      </c>
      <c r="K10" s="51" t="s">
        <v>14</v>
      </c>
      <c r="L10" s="51" t="s">
        <v>15</v>
      </c>
      <c r="M10" s="15" t="s">
        <v>16</v>
      </c>
      <c r="N10" s="52" t="s">
        <v>17</v>
      </c>
      <c r="O10" s="15" t="s">
        <v>18</v>
      </c>
      <c r="P10" s="51" t="s">
        <v>19</v>
      </c>
      <c r="Q10" s="51" t="s">
        <v>20</v>
      </c>
      <c r="R10" s="51" t="s">
        <v>21</v>
      </c>
    </row>
    <row r="11" spans="1:18" ht="0.75" customHeight="1" x14ac:dyDescent="0.25">
      <c r="A11" s="51"/>
      <c r="B11" s="51"/>
      <c r="C11" s="51"/>
      <c r="D11" s="51"/>
      <c r="E11" s="51"/>
      <c r="F11" s="51" t="s">
        <v>22</v>
      </c>
      <c r="G11" s="51"/>
      <c r="H11" s="51"/>
      <c r="I11" s="51"/>
      <c r="J11" s="51"/>
      <c r="K11" s="51"/>
      <c r="L11" s="51"/>
      <c r="M11" s="6"/>
      <c r="N11" s="52"/>
      <c r="O11" s="6"/>
      <c r="P11" s="51"/>
      <c r="Q11" s="51"/>
      <c r="R11" s="51"/>
    </row>
    <row r="12" spans="1:18" ht="6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3"/>
      <c r="N12" s="52"/>
      <c r="O12" s="54"/>
      <c r="P12" s="51"/>
      <c r="Q12" s="51"/>
      <c r="R12" s="51"/>
    </row>
    <row r="13" spans="1:18" ht="0.75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3"/>
      <c r="N13" s="6"/>
      <c r="O13" s="54"/>
      <c r="P13" s="51"/>
      <c r="Q13" s="51"/>
      <c r="R13" s="51"/>
    </row>
    <row r="14" spans="1:18" ht="21.75" customHeight="1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3"/>
      <c r="N14" s="6"/>
      <c r="O14" s="54"/>
      <c r="P14" s="51"/>
      <c r="Q14" s="51"/>
      <c r="R14" s="51"/>
    </row>
    <row r="15" spans="1:18" ht="16.5" customHeight="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3"/>
      <c r="N15" s="53"/>
      <c r="O15" s="54"/>
      <c r="P15" s="51"/>
      <c r="Q15" s="51"/>
      <c r="R15" s="51"/>
    </row>
    <row r="16" spans="1:18" ht="12" customHeight="1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3"/>
      <c r="N16" s="53"/>
      <c r="O16" s="5"/>
      <c r="P16" s="51"/>
      <c r="Q16" s="51"/>
      <c r="R16" s="51"/>
    </row>
    <row r="17" spans="1:21" ht="21" customHeight="1" x14ac:dyDescent="0.25">
      <c r="A17" s="51">
        <v>1</v>
      </c>
      <c r="B17" s="51"/>
      <c r="C17" s="16" t="s">
        <v>53</v>
      </c>
      <c r="D17" s="8">
        <v>60</v>
      </c>
      <c r="E17" s="7" t="s">
        <v>47</v>
      </c>
      <c r="F17" s="23">
        <v>90</v>
      </c>
      <c r="G17" s="23">
        <v>90</v>
      </c>
      <c r="H17" s="23">
        <v>93</v>
      </c>
      <c r="I17" s="11"/>
      <c r="J17" s="11"/>
      <c r="K17" s="9">
        <f t="shared" ref="K17:K32" si="0">ROUNDDOWN(AVERAGE(F17,G17,H17,I17,J17),2)</f>
        <v>91</v>
      </c>
      <c r="L17" s="9">
        <v>215.92</v>
      </c>
      <c r="M17" s="14">
        <f t="shared" ref="M17:M32" si="1">STDEV(F17,G17,H17,I17,J17)</f>
        <v>1.7320508075688772</v>
      </c>
      <c r="N17" s="14">
        <f t="shared" ref="N17:N32" si="2">M17/K17*100</f>
        <v>1.903352535789975</v>
      </c>
      <c r="O17" s="14">
        <f t="shared" ref="O17:O32" si="3">K17*D17</f>
        <v>5460</v>
      </c>
      <c r="P17" s="9">
        <f>ROUNDDOWN(K17,2)</f>
        <v>91</v>
      </c>
      <c r="Q17" s="9">
        <f t="shared" ref="Q17:Q32" si="4">P17*D17</f>
        <v>5460</v>
      </c>
      <c r="R17" s="18">
        <f t="shared" ref="R17:R32" si="5">K17*D17</f>
        <v>5460</v>
      </c>
      <c r="S17">
        <f>ROUND(388180.9/402260*P17,2)</f>
        <v>87.82</v>
      </c>
      <c r="T17">
        <f>388180.9/402260*Q17</f>
        <v>5268.9000000000005</v>
      </c>
      <c r="U17">
        <f>ROUND(D17*S17,2)</f>
        <v>5269.2</v>
      </c>
    </row>
    <row r="18" spans="1:21" ht="21" customHeight="1" x14ac:dyDescent="0.25">
      <c r="A18" s="51">
        <v>2</v>
      </c>
      <c r="B18" s="51"/>
      <c r="C18" s="16" t="s">
        <v>54</v>
      </c>
      <c r="D18" s="8">
        <v>7</v>
      </c>
      <c r="E18" s="7" t="s">
        <v>47</v>
      </c>
      <c r="F18" s="23">
        <v>6790</v>
      </c>
      <c r="G18" s="23">
        <v>6800</v>
      </c>
      <c r="H18" s="23">
        <v>6780</v>
      </c>
      <c r="I18" s="11"/>
      <c r="J18" s="11"/>
      <c r="K18" s="9">
        <f t="shared" si="0"/>
        <v>6790</v>
      </c>
      <c r="L18" s="9">
        <v>216.92</v>
      </c>
      <c r="M18" s="14">
        <f t="shared" si="1"/>
        <v>10</v>
      </c>
      <c r="N18" s="14">
        <f t="shared" si="2"/>
        <v>0.14727540500736377</v>
      </c>
      <c r="O18" s="14">
        <f t="shared" si="3"/>
        <v>47530</v>
      </c>
      <c r="P18" s="9">
        <f t="shared" ref="P18:P32" si="6">ROUNDDOWN(K18,2)</f>
        <v>6790</v>
      </c>
      <c r="Q18" s="9">
        <f t="shared" si="4"/>
        <v>47530</v>
      </c>
      <c r="R18" s="18">
        <f t="shared" si="5"/>
        <v>47530</v>
      </c>
      <c r="S18">
        <f t="shared" ref="S18:S32" si="7">ROUND(388180.9/402260*P18,2)</f>
        <v>6552.35</v>
      </c>
      <c r="T18">
        <f t="shared" ref="T18:T32" si="8">388180.9/402260*Q18</f>
        <v>45866.450000000004</v>
      </c>
      <c r="U18">
        <f t="shared" ref="U18:U32" si="9">ROUND(D18*S18,2)</f>
        <v>45866.45</v>
      </c>
    </row>
    <row r="19" spans="1:21" ht="21" customHeight="1" x14ac:dyDescent="0.25">
      <c r="A19" s="51">
        <v>3</v>
      </c>
      <c r="B19" s="51"/>
      <c r="C19" s="16" t="s">
        <v>41</v>
      </c>
      <c r="D19" s="8">
        <v>21</v>
      </c>
      <c r="E19" s="7" t="s">
        <v>47</v>
      </c>
      <c r="F19" s="23">
        <v>450</v>
      </c>
      <c r="G19" s="23">
        <v>444</v>
      </c>
      <c r="H19" s="23">
        <v>453</v>
      </c>
      <c r="I19" s="11"/>
      <c r="J19" s="11"/>
      <c r="K19" s="9">
        <f t="shared" si="0"/>
        <v>449</v>
      </c>
      <c r="L19" s="9">
        <v>217.92</v>
      </c>
      <c r="M19" s="14">
        <f t="shared" si="1"/>
        <v>4.5825756949558398</v>
      </c>
      <c r="N19" s="14">
        <f t="shared" si="2"/>
        <v>1.0206181948676702</v>
      </c>
      <c r="O19" s="14">
        <f t="shared" si="3"/>
        <v>9429</v>
      </c>
      <c r="P19" s="9">
        <f t="shared" si="6"/>
        <v>449</v>
      </c>
      <c r="Q19" s="9">
        <f t="shared" si="4"/>
        <v>9429</v>
      </c>
      <c r="R19" s="18">
        <f t="shared" si="5"/>
        <v>9429</v>
      </c>
      <c r="S19">
        <f t="shared" si="7"/>
        <v>433.29</v>
      </c>
      <c r="T19">
        <f t="shared" si="8"/>
        <v>9098.9850000000006</v>
      </c>
      <c r="U19">
        <f t="shared" si="9"/>
        <v>9099.09</v>
      </c>
    </row>
    <row r="20" spans="1:21" ht="21" customHeight="1" x14ac:dyDescent="0.25">
      <c r="A20" s="51">
        <v>4</v>
      </c>
      <c r="B20" s="51"/>
      <c r="C20" s="16" t="s">
        <v>55</v>
      </c>
      <c r="D20" s="8">
        <v>7</v>
      </c>
      <c r="E20" s="7" t="s">
        <v>47</v>
      </c>
      <c r="F20" s="23">
        <v>2550</v>
      </c>
      <c r="G20" s="23">
        <v>2545</v>
      </c>
      <c r="H20" s="23">
        <v>2555</v>
      </c>
      <c r="I20" s="11"/>
      <c r="J20" s="11"/>
      <c r="K20" s="9">
        <f t="shared" si="0"/>
        <v>2550</v>
      </c>
      <c r="L20" s="9">
        <v>218.92</v>
      </c>
      <c r="M20" s="14">
        <f t="shared" si="1"/>
        <v>5</v>
      </c>
      <c r="N20" s="14">
        <f t="shared" si="2"/>
        <v>0.19607843137254902</v>
      </c>
      <c r="O20" s="14">
        <f t="shared" si="3"/>
        <v>17850</v>
      </c>
      <c r="P20" s="9">
        <f t="shared" si="6"/>
        <v>2550</v>
      </c>
      <c r="Q20" s="9">
        <f t="shared" si="4"/>
        <v>17850</v>
      </c>
      <c r="R20" s="18">
        <f t="shared" si="5"/>
        <v>17850</v>
      </c>
      <c r="S20">
        <f t="shared" si="7"/>
        <v>2460.75</v>
      </c>
      <c r="T20">
        <f t="shared" si="8"/>
        <v>17225.25</v>
      </c>
      <c r="U20">
        <f t="shared" si="9"/>
        <v>17225.25</v>
      </c>
    </row>
    <row r="21" spans="1:21" ht="21" customHeight="1" x14ac:dyDescent="0.25">
      <c r="A21" s="51">
        <v>5</v>
      </c>
      <c r="B21" s="51"/>
      <c r="C21" s="16" t="s">
        <v>56</v>
      </c>
      <c r="D21" s="8">
        <v>120</v>
      </c>
      <c r="E21" s="7" t="s">
        <v>47</v>
      </c>
      <c r="F21" s="23">
        <v>110</v>
      </c>
      <c r="G21" s="23">
        <v>113</v>
      </c>
      <c r="H21" s="23">
        <v>116</v>
      </c>
      <c r="I21" s="11"/>
      <c r="J21" s="11"/>
      <c r="K21" s="9">
        <f t="shared" si="0"/>
        <v>113</v>
      </c>
      <c r="L21" s="9">
        <v>219.92</v>
      </c>
      <c r="M21" s="14">
        <f t="shared" si="1"/>
        <v>3</v>
      </c>
      <c r="N21" s="14">
        <f t="shared" si="2"/>
        <v>2.6548672566371683</v>
      </c>
      <c r="O21" s="14">
        <f t="shared" si="3"/>
        <v>13560</v>
      </c>
      <c r="P21" s="9">
        <f t="shared" si="6"/>
        <v>113</v>
      </c>
      <c r="Q21" s="9">
        <f t="shared" si="4"/>
        <v>13560</v>
      </c>
      <c r="R21" s="18">
        <f t="shared" si="5"/>
        <v>13560</v>
      </c>
      <c r="S21">
        <f t="shared" si="7"/>
        <v>109.05</v>
      </c>
      <c r="T21">
        <f t="shared" si="8"/>
        <v>13085.400000000001</v>
      </c>
      <c r="U21">
        <f t="shared" si="9"/>
        <v>13086</v>
      </c>
    </row>
    <row r="22" spans="1:21" ht="21" customHeight="1" x14ac:dyDescent="0.25">
      <c r="A22" s="51">
        <v>6</v>
      </c>
      <c r="B22" s="51"/>
      <c r="C22" s="16" t="s">
        <v>57</v>
      </c>
      <c r="D22" s="8">
        <v>46</v>
      </c>
      <c r="E22" s="7" t="s">
        <v>47</v>
      </c>
      <c r="F22" s="23">
        <v>25</v>
      </c>
      <c r="G22" s="23">
        <v>24</v>
      </c>
      <c r="H22" s="23">
        <v>26</v>
      </c>
      <c r="I22" s="11"/>
      <c r="J22" s="11"/>
      <c r="K22" s="9">
        <f t="shared" si="0"/>
        <v>25</v>
      </c>
      <c r="L22" s="9">
        <v>220.92</v>
      </c>
      <c r="M22" s="14">
        <f t="shared" si="1"/>
        <v>1</v>
      </c>
      <c r="N22" s="14">
        <f t="shared" si="2"/>
        <v>4</v>
      </c>
      <c r="O22" s="14">
        <f t="shared" si="3"/>
        <v>1150</v>
      </c>
      <c r="P22" s="9">
        <f t="shared" si="6"/>
        <v>25</v>
      </c>
      <c r="Q22" s="9">
        <f t="shared" si="4"/>
        <v>1150</v>
      </c>
      <c r="R22" s="18">
        <f t="shared" si="5"/>
        <v>1150</v>
      </c>
      <c r="S22">
        <f t="shared" si="7"/>
        <v>24.13</v>
      </c>
      <c r="T22">
        <f t="shared" si="8"/>
        <v>1109.75</v>
      </c>
      <c r="U22">
        <f t="shared" si="9"/>
        <v>1109.98</v>
      </c>
    </row>
    <row r="23" spans="1:21" ht="21" customHeight="1" x14ac:dyDescent="0.25">
      <c r="A23" s="51">
        <v>7</v>
      </c>
      <c r="B23" s="51"/>
      <c r="C23" s="16" t="s">
        <v>58</v>
      </c>
      <c r="D23" s="8">
        <v>36</v>
      </c>
      <c r="E23" s="7" t="s">
        <v>47</v>
      </c>
      <c r="F23" s="23">
        <v>25</v>
      </c>
      <c r="G23" s="23">
        <v>24</v>
      </c>
      <c r="H23" s="23">
        <v>26</v>
      </c>
      <c r="I23" s="11"/>
      <c r="J23" s="11"/>
      <c r="K23" s="9">
        <f t="shared" si="0"/>
        <v>25</v>
      </c>
      <c r="L23" s="9">
        <v>221.92</v>
      </c>
      <c r="M23" s="14">
        <f t="shared" si="1"/>
        <v>1</v>
      </c>
      <c r="N23" s="14">
        <f t="shared" si="2"/>
        <v>4</v>
      </c>
      <c r="O23" s="14">
        <f t="shared" si="3"/>
        <v>900</v>
      </c>
      <c r="P23" s="9">
        <f t="shared" si="6"/>
        <v>25</v>
      </c>
      <c r="Q23" s="9">
        <f t="shared" si="4"/>
        <v>900</v>
      </c>
      <c r="R23" s="18">
        <f t="shared" si="5"/>
        <v>900</v>
      </c>
      <c r="S23">
        <f t="shared" si="7"/>
        <v>24.13</v>
      </c>
      <c r="T23">
        <f t="shared" si="8"/>
        <v>868.50000000000011</v>
      </c>
      <c r="U23">
        <f t="shared" si="9"/>
        <v>868.68</v>
      </c>
    </row>
    <row r="24" spans="1:21" ht="21" customHeight="1" x14ac:dyDescent="0.25">
      <c r="A24" s="51">
        <v>8</v>
      </c>
      <c r="B24" s="51"/>
      <c r="C24" s="16" t="s">
        <v>59</v>
      </c>
      <c r="D24" s="8">
        <v>40</v>
      </c>
      <c r="E24" s="7" t="s">
        <v>47</v>
      </c>
      <c r="F24" s="23">
        <v>15</v>
      </c>
      <c r="G24" s="23">
        <v>14</v>
      </c>
      <c r="H24" s="23">
        <v>16</v>
      </c>
      <c r="I24" s="11"/>
      <c r="J24" s="11"/>
      <c r="K24" s="9">
        <f t="shared" si="0"/>
        <v>15</v>
      </c>
      <c r="L24" s="9">
        <v>222.92</v>
      </c>
      <c r="M24" s="14">
        <f t="shared" si="1"/>
        <v>1</v>
      </c>
      <c r="N24" s="14">
        <f t="shared" si="2"/>
        <v>6.666666666666667</v>
      </c>
      <c r="O24" s="14">
        <f t="shared" si="3"/>
        <v>600</v>
      </c>
      <c r="P24" s="9">
        <f t="shared" si="6"/>
        <v>15</v>
      </c>
      <c r="Q24" s="9">
        <f t="shared" si="4"/>
        <v>600</v>
      </c>
      <c r="R24" s="18">
        <f t="shared" si="5"/>
        <v>600</v>
      </c>
      <c r="S24">
        <f t="shared" si="7"/>
        <v>14.48</v>
      </c>
      <c r="T24">
        <f t="shared" si="8"/>
        <v>579</v>
      </c>
      <c r="U24">
        <f t="shared" si="9"/>
        <v>579.20000000000005</v>
      </c>
    </row>
    <row r="25" spans="1:21" ht="21" customHeight="1" x14ac:dyDescent="0.25">
      <c r="A25" s="51">
        <v>9</v>
      </c>
      <c r="B25" s="51"/>
      <c r="C25" s="16" t="s">
        <v>42</v>
      </c>
      <c r="D25" s="8">
        <v>40</v>
      </c>
      <c r="E25" s="7" t="s">
        <v>47</v>
      </c>
      <c r="F25" s="23">
        <v>15</v>
      </c>
      <c r="G25" s="23">
        <v>14</v>
      </c>
      <c r="H25" s="23">
        <v>16</v>
      </c>
      <c r="I25" s="11"/>
      <c r="J25" s="11"/>
      <c r="K25" s="9">
        <f t="shared" si="0"/>
        <v>15</v>
      </c>
      <c r="L25" s="9">
        <v>223.92</v>
      </c>
      <c r="M25" s="14">
        <f t="shared" si="1"/>
        <v>1</v>
      </c>
      <c r="N25" s="14">
        <f t="shared" si="2"/>
        <v>6.666666666666667</v>
      </c>
      <c r="O25" s="14">
        <f t="shared" si="3"/>
        <v>600</v>
      </c>
      <c r="P25" s="9">
        <f t="shared" si="6"/>
        <v>15</v>
      </c>
      <c r="Q25" s="9">
        <f t="shared" si="4"/>
        <v>600</v>
      </c>
      <c r="R25" s="18">
        <f t="shared" si="5"/>
        <v>600</v>
      </c>
      <c r="S25">
        <f t="shared" si="7"/>
        <v>14.48</v>
      </c>
      <c r="T25">
        <f t="shared" si="8"/>
        <v>579</v>
      </c>
      <c r="U25">
        <f t="shared" si="9"/>
        <v>579.20000000000005</v>
      </c>
    </row>
    <row r="26" spans="1:21" ht="21" customHeight="1" x14ac:dyDescent="0.25">
      <c r="A26" s="51">
        <v>10</v>
      </c>
      <c r="B26" s="51"/>
      <c r="C26" s="16" t="s">
        <v>60</v>
      </c>
      <c r="D26" s="8">
        <v>60</v>
      </c>
      <c r="E26" s="7" t="s">
        <v>47</v>
      </c>
      <c r="F26" s="23">
        <v>20</v>
      </c>
      <c r="G26" s="23">
        <v>15</v>
      </c>
      <c r="H26" s="23">
        <v>22</v>
      </c>
      <c r="I26" s="11"/>
      <c r="J26" s="11"/>
      <c r="K26" s="9">
        <f t="shared" si="0"/>
        <v>19</v>
      </c>
      <c r="L26" s="9">
        <v>224.92</v>
      </c>
      <c r="M26" s="14">
        <f t="shared" si="1"/>
        <v>3.6055512754639891</v>
      </c>
      <c r="N26" s="14">
        <f t="shared" si="2"/>
        <v>18.976585660336784</v>
      </c>
      <c r="O26" s="14">
        <f t="shared" si="3"/>
        <v>1140</v>
      </c>
      <c r="P26" s="9">
        <f t="shared" si="6"/>
        <v>19</v>
      </c>
      <c r="Q26" s="9">
        <f t="shared" si="4"/>
        <v>1140</v>
      </c>
      <c r="R26" s="18">
        <f t="shared" si="5"/>
        <v>1140</v>
      </c>
      <c r="S26">
        <f t="shared" si="7"/>
        <v>18.34</v>
      </c>
      <c r="T26">
        <f t="shared" si="8"/>
        <v>1100.1000000000001</v>
      </c>
      <c r="U26">
        <f t="shared" si="9"/>
        <v>1100.4000000000001</v>
      </c>
    </row>
    <row r="27" spans="1:21" ht="21" customHeight="1" x14ac:dyDescent="0.25">
      <c r="A27" s="51">
        <v>11</v>
      </c>
      <c r="B27" s="51"/>
      <c r="C27" s="16" t="s">
        <v>43</v>
      </c>
      <c r="D27" s="8">
        <v>200</v>
      </c>
      <c r="E27" s="7" t="s">
        <v>49</v>
      </c>
      <c r="F27" s="23">
        <v>620</v>
      </c>
      <c r="G27" s="23">
        <v>620</v>
      </c>
      <c r="H27" s="23">
        <v>623</v>
      </c>
      <c r="I27" s="11"/>
      <c r="J27" s="11"/>
      <c r="K27" s="9">
        <f t="shared" si="0"/>
        <v>621</v>
      </c>
      <c r="L27" s="9">
        <v>225.92</v>
      </c>
      <c r="M27" s="14">
        <f t="shared" si="1"/>
        <v>1.7320508075688772</v>
      </c>
      <c r="N27" s="14">
        <f t="shared" si="2"/>
        <v>0.27891317352155831</v>
      </c>
      <c r="O27" s="14">
        <f t="shared" si="3"/>
        <v>124200</v>
      </c>
      <c r="P27" s="9">
        <f t="shared" si="6"/>
        <v>621</v>
      </c>
      <c r="Q27" s="9">
        <f t="shared" si="4"/>
        <v>124200</v>
      </c>
      <c r="R27" s="18">
        <f t="shared" si="5"/>
        <v>124200</v>
      </c>
      <c r="S27">
        <f t="shared" si="7"/>
        <v>599.27</v>
      </c>
      <c r="T27">
        <f t="shared" si="8"/>
        <v>119853.00000000001</v>
      </c>
      <c r="U27">
        <f t="shared" si="9"/>
        <v>119854</v>
      </c>
    </row>
    <row r="28" spans="1:21" s="33" customFormat="1" ht="21" customHeight="1" x14ac:dyDescent="0.25">
      <c r="A28" s="26">
        <v>12</v>
      </c>
      <c r="B28" s="26"/>
      <c r="C28" s="27" t="s">
        <v>44</v>
      </c>
      <c r="D28" s="28">
        <v>199</v>
      </c>
      <c r="E28" s="29" t="s">
        <v>47</v>
      </c>
      <c r="F28" s="30">
        <v>55</v>
      </c>
      <c r="G28" s="30">
        <v>55</v>
      </c>
      <c r="H28" s="30">
        <v>55</v>
      </c>
      <c r="I28" s="31"/>
      <c r="J28" s="31"/>
      <c r="K28" s="31">
        <f t="shared" ref="K28:K29" si="10">ROUNDDOWN(AVERAGE(F28,G28,H28,I28,J28),2)</f>
        <v>55</v>
      </c>
      <c r="L28" s="31">
        <v>227.92</v>
      </c>
      <c r="M28" s="31">
        <f t="shared" ref="M28:M29" si="11">STDEV(F28,G28,H28,I28,J28)</f>
        <v>0</v>
      </c>
      <c r="N28" s="31">
        <f t="shared" ref="N28:N29" si="12">M28/K28*100</f>
        <v>0</v>
      </c>
      <c r="O28" s="31">
        <f t="shared" ref="O28:O29" si="13">K28*D28</f>
        <v>10945</v>
      </c>
      <c r="P28" s="31">
        <f t="shared" ref="P28:P29" si="14">ROUNDDOWN(K28,2)</f>
        <v>55</v>
      </c>
      <c r="Q28" s="31">
        <f t="shared" ref="Q28:Q29" si="15">P28*D28</f>
        <v>10945</v>
      </c>
      <c r="R28" s="32">
        <f t="shared" ref="R28:R29" si="16">K28*D28</f>
        <v>10945</v>
      </c>
      <c r="S28" s="33">
        <f t="shared" si="7"/>
        <v>53.08</v>
      </c>
      <c r="T28" s="33">
        <f t="shared" si="8"/>
        <v>10561.925000000001</v>
      </c>
      <c r="U28" s="33">
        <f t="shared" si="9"/>
        <v>10562.92</v>
      </c>
    </row>
    <row r="29" spans="1:21" ht="21" customHeight="1" x14ac:dyDescent="0.25">
      <c r="A29" s="19">
        <v>13</v>
      </c>
      <c r="B29" s="19"/>
      <c r="C29" s="16" t="s">
        <v>45</v>
      </c>
      <c r="D29" s="22">
        <v>140</v>
      </c>
      <c r="E29" s="21" t="s">
        <v>48</v>
      </c>
      <c r="F29" s="23">
        <v>820</v>
      </c>
      <c r="G29" s="23">
        <v>810</v>
      </c>
      <c r="H29" s="23">
        <v>842</v>
      </c>
      <c r="I29" s="20"/>
      <c r="J29" s="20"/>
      <c r="K29" s="20">
        <f t="shared" si="10"/>
        <v>824</v>
      </c>
      <c r="L29" s="20">
        <v>228.92</v>
      </c>
      <c r="M29" s="20">
        <f t="shared" si="11"/>
        <v>16.370705543744901</v>
      </c>
      <c r="N29" s="20">
        <f t="shared" si="12"/>
        <v>1.9867361096777791</v>
      </c>
      <c r="O29" s="20">
        <f t="shared" si="13"/>
        <v>115360</v>
      </c>
      <c r="P29" s="20">
        <f t="shared" si="14"/>
        <v>824</v>
      </c>
      <c r="Q29" s="20">
        <f t="shared" si="15"/>
        <v>115360</v>
      </c>
      <c r="R29" s="18">
        <f t="shared" si="16"/>
        <v>115360</v>
      </c>
      <c r="S29">
        <f t="shared" si="7"/>
        <v>795.16</v>
      </c>
      <c r="T29">
        <f t="shared" si="8"/>
        <v>111322.40000000001</v>
      </c>
      <c r="U29">
        <f t="shared" si="9"/>
        <v>111322.4</v>
      </c>
    </row>
    <row r="30" spans="1:21" ht="21" customHeight="1" x14ac:dyDescent="0.25">
      <c r="A30" s="51">
        <v>14</v>
      </c>
      <c r="B30" s="51"/>
      <c r="C30" s="16" t="s">
        <v>51</v>
      </c>
      <c r="D30" s="8">
        <v>400</v>
      </c>
      <c r="E30" s="7" t="s">
        <v>52</v>
      </c>
      <c r="F30" s="24">
        <v>62</v>
      </c>
      <c r="G30" s="24">
        <v>60</v>
      </c>
      <c r="H30" s="24">
        <v>64</v>
      </c>
      <c r="I30" s="11"/>
      <c r="J30" s="11"/>
      <c r="K30" s="9">
        <f t="shared" si="0"/>
        <v>62</v>
      </c>
      <c r="L30" s="9">
        <v>226.92</v>
      </c>
      <c r="M30" s="14">
        <f t="shared" si="1"/>
        <v>2</v>
      </c>
      <c r="N30" s="14">
        <f t="shared" si="2"/>
        <v>3.225806451612903</v>
      </c>
      <c r="O30" s="14">
        <f t="shared" si="3"/>
        <v>24800</v>
      </c>
      <c r="P30" s="9">
        <f t="shared" si="6"/>
        <v>62</v>
      </c>
      <c r="Q30" s="9">
        <f t="shared" si="4"/>
        <v>24800</v>
      </c>
      <c r="R30" s="18">
        <f t="shared" si="5"/>
        <v>24800</v>
      </c>
      <c r="S30">
        <f t="shared" si="7"/>
        <v>59.83</v>
      </c>
      <c r="T30">
        <f t="shared" si="8"/>
        <v>23932.000000000004</v>
      </c>
      <c r="U30">
        <f t="shared" si="9"/>
        <v>23932</v>
      </c>
    </row>
    <row r="31" spans="1:21" ht="24" customHeight="1" x14ac:dyDescent="0.25">
      <c r="A31" s="19">
        <v>15</v>
      </c>
      <c r="B31" s="19"/>
      <c r="C31" s="16" t="s">
        <v>46</v>
      </c>
      <c r="D31" s="22">
        <v>32</v>
      </c>
      <c r="E31" s="21" t="s">
        <v>47</v>
      </c>
      <c r="F31" s="24">
        <v>605</v>
      </c>
      <c r="G31" s="24">
        <v>604</v>
      </c>
      <c r="H31" s="24">
        <v>609</v>
      </c>
      <c r="I31" s="20"/>
      <c r="J31" s="20"/>
      <c r="K31" s="20">
        <f t="shared" si="0"/>
        <v>606</v>
      </c>
      <c r="L31" s="20">
        <v>227.92</v>
      </c>
      <c r="M31" s="20">
        <f t="shared" si="1"/>
        <v>2.6457513110645907</v>
      </c>
      <c r="N31" s="20">
        <f t="shared" si="2"/>
        <v>0.43659262558821627</v>
      </c>
      <c r="O31" s="20">
        <f t="shared" si="3"/>
        <v>19392</v>
      </c>
      <c r="P31" s="20">
        <f t="shared" si="6"/>
        <v>606</v>
      </c>
      <c r="Q31" s="20">
        <f t="shared" si="4"/>
        <v>19392</v>
      </c>
      <c r="R31" s="18">
        <f t="shared" si="5"/>
        <v>19392</v>
      </c>
      <c r="S31">
        <f t="shared" si="7"/>
        <v>584.79</v>
      </c>
      <c r="T31">
        <f t="shared" si="8"/>
        <v>18713.280000000002</v>
      </c>
      <c r="U31">
        <f t="shared" si="9"/>
        <v>18713.28</v>
      </c>
    </row>
    <row r="32" spans="1:21" ht="24" customHeight="1" x14ac:dyDescent="0.25">
      <c r="A32" s="19">
        <v>16</v>
      </c>
      <c r="B32" s="19"/>
      <c r="C32" s="16" t="s">
        <v>61</v>
      </c>
      <c r="D32" s="22">
        <v>7</v>
      </c>
      <c r="E32" s="21" t="s">
        <v>47</v>
      </c>
      <c r="F32" s="24">
        <v>1330</v>
      </c>
      <c r="G32" s="24">
        <v>1315</v>
      </c>
      <c r="H32" s="24">
        <v>1336</v>
      </c>
      <c r="I32" s="20"/>
      <c r="J32" s="20"/>
      <c r="K32" s="20">
        <f t="shared" si="0"/>
        <v>1327</v>
      </c>
      <c r="L32" s="20">
        <v>228.92</v>
      </c>
      <c r="M32" s="20">
        <f t="shared" si="1"/>
        <v>10.816653826391969</v>
      </c>
      <c r="N32" s="20">
        <f t="shared" si="2"/>
        <v>0.81512086106947756</v>
      </c>
      <c r="O32" s="20">
        <f t="shared" si="3"/>
        <v>9289</v>
      </c>
      <c r="P32" s="20">
        <f t="shared" si="6"/>
        <v>1327</v>
      </c>
      <c r="Q32" s="20">
        <f t="shared" si="4"/>
        <v>9289</v>
      </c>
      <c r="R32" s="18">
        <f t="shared" si="5"/>
        <v>9289</v>
      </c>
      <c r="S32">
        <f t="shared" si="7"/>
        <v>1280.56</v>
      </c>
      <c r="T32">
        <f t="shared" si="8"/>
        <v>8963.8850000000002</v>
      </c>
      <c r="U32">
        <f t="shared" si="9"/>
        <v>8963.92</v>
      </c>
    </row>
    <row r="33" spans="2:22" ht="46.5" customHeight="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7">
        <f>SUM(O17:O32)</f>
        <v>402205</v>
      </c>
      <c r="P33" s="13"/>
      <c r="Q33" s="17">
        <f>SUM(Q17:Q32)</f>
        <v>402205</v>
      </c>
      <c r="R33" s="17">
        <f>SUM(R17:R32)</f>
        <v>402205</v>
      </c>
      <c r="T33">
        <f>SUM(T17:T32)</f>
        <v>388127.82500000007</v>
      </c>
      <c r="U33">
        <f>SUM(U17:U32)</f>
        <v>388131.96999999991</v>
      </c>
      <c r="V33">
        <f>U33-T33</f>
        <v>4.1449999998440035</v>
      </c>
    </row>
    <row r="34" spans="2:22" ht="1.5" customHeight="1" x14ac:dyDescent="0.25"/>
    <row r="35" spans="2:22" ht="16.5" customHeight="1" x14ac:dyDescent="0.25">
      <c r="B35" s="57" t="s">
        <v>32</v>
      </c>
      <c r="C35" s="57"/>
      <c r="D35" s="57"/>
      <c r="E35" s="57"/>
      <c r="F35" s="57"/>
      <c r="G35" s="57"/>
      <c r="H35" s="57"/>
    </row>
    <row r="36" spans="2:22" ht="18" customHeight="1" x14ac:dyDescent="0.25"/>
    <row r="37" spans="2:22" ht="1.5" customHeight="1" x14ac:dyDescent="0.25">
      <c r="G37" s="10"/>
    </row>
    <row r="38" spans="2:22" ht="17.25" customHeight="1" x14ac:dyDescent="0.25"/>
    <row r="39" spans="2:22" ht="9" customHeight="1" x14ac:dyDescent="0.25"/>
    <row r="40" spans="2:22" ht="8.25" customHeight="1" x14ac:dyDescent="0.25">
      <c r="F40" s="58"/>
      <c r="G40" s="58"/>
      <c r="H40" s="58"/>
    </row>
    <row r="41" spans="2:22" ht="1.5" customHeight="1" x14ac:dyDescent="0.25">
      <c r="B41" s="55" t="s">
        <v>35</v>
      </c>
      <c r="C41" s="55"/>
      <c r="D41" s="55"/>
      <c r="E41" s="55"/>
      <c r="F41" s="55" t="s">
        <v>36</v>
      </c>
    </row>
    <row r="42" spans="2:22" ht="3" customHeight="1" x14ac:dyDescent="0.25">
      <c r="B42" s="55"/>
      <c r="C42" s="55"/>
      <c r="D42" s="55"/>
      <c r="E42" s="55"/>
      <c r="F42" s="55"/>
      <c r="J42" s="58"/>
    </row>
    <row r="43" spans="2:22" ht="18" customHeight="1" x14ac:dyDescent="0.25">
      <c r="B43" s="55"/>
      <c r="C43" s="55"/>
      <c r="D43" s="55"/>
      <c r="E43" s="55"/>
      <c r="J43" s="58"/>
    </row>
    <row r="44" spans="2:22" ht="18" customHeight="1" x14ac:dyDescent="0.25">
      <c r="J44" s="58"/>
    </row>
    <row r="45" spans="2:22" ht="19.5" customHeight="1" x14ac:dyDescent="0.25">
      <c r="B45" s="55" t="s">
        <v>38</v>
      </c>
      <c r="C45" s="55"/>
      <c r="D45" s="55"/>
    </row>
    <row r="46" spans="2:22" x14ac:dyDescent="0.25">
      <c r="B46" s="55" t="s">
        <v>39</v>
      </c>
      <c r="C46" s="55"/>
      <c r="D46" s="55"/>
      <c r="R46" s="56" t="s">
        <v>40</v>
      </c>
    </row>
    <row r="47" spans="2:22" x14ac:dyDescent="0.25">
      <c r="R47" s="56"/>
    </row>
  </sheetData>
  <mergeCells count="40">
    <mergeCell ref="H8:I8"/>
    <mergeCell ref="N10:N12"/>
    <mergeCell ref="P10:P16"/>
    <mergeCell ref="Q10:Q16"/>
    <mergeCell ref="R10:R16"/>
    <mergeCell ref="F11:J16"/>
    <mergeCell ref="M12:M16"/>
    <mergeCell ref="O12:O15"/>
    <mergeCell ref="N15:N16"/>
    <mergeCell ref="K10:K16"/>
    <mergeCell ref="L10:L16"/>
    <mergeCell ref="A1:R1"/>
    <mergeCell ref="A2:R2"/>
    <mergeCell ref="A3:R3"/>
    <mergeCell ref="A4:R4"/>
    <mergeCell ref="A5:R5"/>
    <mergeCell ref="A17:B17"/>
    <mergeCell ref="A10:B16"/>
    <mergeCell ref="C10:C16"/>
    <mergeCell ref="D10:D16"/>
    <mergeCell ref="E10:E16"/>
    <mergeCell ref="A18:B18"/>
    <mergeCell ref="A19:B19"/>
    <mergeCell ref="F40:H40"/>
    <mergeCell ref="B41:E43"/>
    <mergeCell ref="F41:F42"/>
    <mergeCell ref="B35:H35"/>
    <mergeCell ref="A20:B20"/>
    <mergeCell ref="A21:B21"/>
    <mergeCell ref="A22:B22"/>
    <mergeCell ref="A23:B23"/>
    <mergeCell ref="A24:B24"/>
    <mergeCell ref="A25:B25"/>
    <mergeCell ref="A26:B26"/>
    <mergeCell ref="A27:B27"/>
    <mergeCell ref="B46:D46"/>
    <mergeCell ref="R46:R47"/>
    <mergeCell ref="J42:J44"/>
    <mergeCell ref="B45:D45"/>
    <mergeCell ref="A30:B30"/>
  </mergeCells>
  <hyperlinks>
    <hyperlink ref="A2" r:id="rId1"/>
  </hyperlinks>
  <pageMargins left="0.119999997317791" right="0.109999999403954" top="0.15000000596046401" bottom="0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36"/>
  <sheetViews>
    <sheetView topLeftCell="E7" zoomScale="190" zoomScaleNormal="190" workbookViewId="0">
      <selection activeCell="Y18" sqref="H18:Z18"/>
    </sheetView>
  </sheetViews>
  <sheetFormatPr defaultRowHeight="15" x14ac:dyDescent="0.25"/>
  <cols>
    <col min="1" max="1" width="3.85546875" customWidth="1"/>
    <col min="2" max="2" width="0.28515625" customWidth="1"/>
    <col min="3" max="3" width="19.42578125" customWidth="1"/>
    <col min="4" max="4" width="6.7109375" customWidth="1"/>
    <col min="5" max="5" width="3.85546875" customWidth="1"/>
    <col min="6" max="6" width="2" customWidth="1"/>
    <col min="7" max="8" width="0.85546875" customWidth="1"/>
    <col min="9" max="9" width="0.7109375" customWidth="1"/>
    <col min="10" max="10" width="2.5703125" customWidth="1"/>
    <col min="11" max="11" width="3.7109375" customWidth="1"/>
    <col min="12" max="12" width="0.5703125" customWidth="1"/>
    <col min="13" max="13" width="0.85546875" customWidth="1"/>
    <col min="14" max="14" width="1" customWidth="1"/>
    <col min="15" max="15" width="0.7109375" customWidth="1"/>
    <col min="16" max="16" width="6.85546875" customWidth="1"/>
    <col min="17" max="17" width="2.7109375" customWidth="1"/>
    <col min="18" max="18" width="1.7109375" customWidth="1"/>
    <col min="19" max="19" width="2.42578125" customWidth="1"/>
    <col min="20" max="20" width="5.28515625" customWidth="1"/>
    <col min="21" max="21" width="0.85546875" customWidth="1"/>
    <col min="22" max="22" width="0.7109375" customWidth="1"/>
    <col min="23" max="23" width="6.85546875" customWidth="1"/>
    <col min="24" max="24" width="2.7109375" customWidth="1"/>
    <col min="25" max="25" width="0.7109375" customWidth="1"/>
    <col min="26" max="26" width="9.5703125" customWidth="1"/>
    <col min="27" max="27" width="9.28515625" customWidth="1"/>
    <col min="28" max="28" width="14" customWidth="1"/>
    <col min="29" max="29" width="0.140625" customWidth="1"/>
    <col min="30" max="30" width="12.140625" customWidth="1"/>
    <col min="31" max="31" width="0.140625" customWidth="1"/>
    <col min="32" max="32" width="9.85546875" customWidth="1"/>
    <col min="33" max="33" width="0.140625" customWidth="1"/>
    <col min="34" max="34" width="18.140625" customWidth="1"/>
    <col min="35" max="35" width="0.28515625" customWidth="1"/>
    <col min="36" max="36" width="8.85546875" customWidth="1"/>
    <col min="37" max="37" width="10.42578125" customWidth="1"/>
    <col min="38" max="38" width="10.5703125" customWidth="1"/>
  </cols>
  <sheetData>
    <row r="1" spans="1:38" ht="1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16.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ht="0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</row>
    <row r="4" spans="1:38" ht="39" customHeight="1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</row>
    <row r="5" spans="1:38" ht="48.75" customHeight="1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ht="18" customHeight="1" x14ac:dyDescent="0.25"/>
    <row r="7" spans="1:38" ht="1.5" customHeight="1" x14ac:dyDescent="0.25"/>
    <row r="8" spans="1:38" ht="16.5" customHeight="1" x14ac:dyDescent="0.25">
      <c r="P8" s="48" t="s">
        <v>4</v>
      </c>
      <c r="Q8" s="48"/>
      <c r="R8" s="48"/>
      <c r="S8" s="48"/>
      <c r="T8" s="48"/>
      <c r="U8" s="48"/>
      <c r="V8" s="48"/>
    </row>
    <row r="9" spans="1:38" ht="6" customHeight="1" x14ac:dyDescent="0.25"/>
    <row r="10" spans="1:38" ht="51" customHeight="1" x14ac:dyDescent="0.25">
      <c r="A10" s="51" t="s">
        <v>5</v>
      </c>
      <c r="B10" s="51"/>
      <c r="C10" s="51" t="s">
        <v>6</v>
      </c>
      <c r="D10" s="51" t="s">
        <v>7</v>
      </c>
      <c r="E10" s="51" t="s">
        <v>8</v>
      </c>
      <c r="F10" s="51"/>
      <c r="G10" s="51"/>
      <c r="H10" s="51" t="s">
        <v>9</v>
      </c>
      <c r="I10" s="51"/>
      <c r="J10" s="51"/>
      <c r="K10" s="51"/>
      <c r="L10" s="51"/>
      <c r="M10" s="51"/>
      <c r="N10" s="51"/>
      <c r="O10" s="51" t="s">
        <v>10</v>
      </c>
      <c r="P10" s="51"/>
      <c r="Q10" s="51"/>
      <c r="R10" s="51" t="s">
        <v>11</v>
      </c>
      <c r="S10" s="51"/>
      <c r="T10" s="51"/>
      <c r="U10" s="51"/>
      <c r="V10" s="51" t="s">
        <v>12</v>
      </c>
      <c r="W10" s="51"/>
      <c r="X10" s="51"/>
      <c r="Y10" s="51" t="s">
        <v>13</v>
      </c>
      <c r="Z10" s="51"/>
      <c r="AA10" s="51" t="s">
        <v>14</v>
      </c>
      <c r="AB10" s="51" t="s">
        <v>15</v>
      </c>
      <c r="AC10" s="52" t="s">
        <v>16</v>
      </c>
      <c r="AD10" s="52"/>
      <c r="AE10" s="52" t="s">
        <v>17</v>
      </c>
      <c r="AF10" s="52"/>
      <c r="AG10" s="52" t="s">
        <v>18</v>
      </c>
      <c r="AH10" s="52"/>
      <c r="AI10" s="52"/>
      <c r="AJ10" s="51" t="s">
        <v>19</v>
      </c>
      <c r="AK10" s="51" t="s">
        <v>20</v>
      </c>
      <c r="AL10" s="51" t="s">
        <v>21</v>
      </c>
    </row>
    <row r="11" spans="1:38" ht="0.75" customHeight="1" x14ac:dyDescent="0.25">
      <c r="A11" s="51"/>
      <c r="B11" s="51"/>
      <c r="C11" s="51"/>
      <c r="D11" s="51"/>
      <c r="E11" s="51"/>
      <c r="F11" s="51"/>
      <c r="G11" s="51"/>
      <c r="H11" s="51" t="s">
        <v>22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1"/>
      <c r="AD11" s="2"/>
      <c r="AE11" s="52"/>
      <c r="AF11" s="52"/>
      <c r="AG11" s="1"/>
      <c r="AH11" s="62"/>
      <c r="AI11" s="62"/>
      <c r="AJ11" s="51"/>
      <c r="AK11" s="51"/>
      <c r="AL11" s="51"/>
    </row>
    <row r="12" spans="1:38" ht="6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3"/>
      <c r="AE12" s="52"/>
      <c r="AF12" s="52"/>
      <c r="AG12" s="54"/>
      <c r="AJ12" s="51"/>
      <c r="AK12" s="51"/>
      <c r="AL12" s="51"/>
    </row>
    <row r="13" spans="1:38" ht="0.75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3"/>
      <c r="AE13" s="1"/>
      <c r="AF13" s="2"/>
      <c r="AG13" s="54"/>
      <c r="AJ13" s="51"/>
      <c r="AK13" s="51"/>
      <c r="AL13" s="51"/>
    </row>
    <row r="14" spans="1:38" ht="21.75" customHeight="1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3"/>
      <c r="AE14" s="1"/>
      <c r="AG14" s="54"/>
      <c r="AJ14" s="51"/>
      <c r="AK14" s="51"/>
      <c r="AL14" s="51"/>
    </row>
    <row r="15" spans="1:38" ht="16.5" customHeight="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3"/>
      <c r="AE15" s="53"/>
      <c r="AF15" s="63"/>
      <c r="AG15" s="54"/>
      <c r="AJ15" s="51"/>
      <c r="AK15" s="51"/>
      <c r="AL15" s="51"/>
    </row>
    <row r="16" spans="1:38" ht="0.75" customHeight="1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3"/>
      <c r="AE16" s="53"/>
      <c r="AF16" s="63"/>
      <c r="AG16" s="3"/>
      <c r="AH16" s="63"/>
      <c r="AI16" s="63"/>
      <c r="AJ16" s="51"/>
      <c r="AK16" s="51"/>
      <c r="AL16" s="51"/>
    </row>
    <row r="17" spans="1:38" ht="21" customHeight="1" x14ac:dyDescent="0.25">
      <c r="A17" s="51">
        <v>1</v>
      </c>
      <c r="B17" s="51"/>
      <c r="C17" s="65" t="s">
        <v>23</v>
      </c>
      <c r="D17" s="66">
        <v>5</v>
      </c>
      <c r="E17" s="65" t="s">
        <v>24</v>
      </c>
      <c r="F17" s="65"/>
      <c r="G17" s="65"/>
      <c r="H17" s="64">
        <v>194.04</v>
      </c>
      <c r="I17" s="64"/>
      <c r="J17" s="64"/>
      <c r="K17" s="64"/>
      <c r="L17" s="64"/>
      <c r="M17" s="64"/>
      <c r="N17" s="64"/>
      <c r="O17" s="64">
        <v>202.73</v>
      </c>
      <c r="P17" s="64"/>
      <c r="Q17" s="64"/>
      <c r="R17" s="64">
        <v>225.91</v>
      </c>
      <c r="S17" s="64"/>
      <c r="T17" s="64"/>
      <c r="U17" s="64"/>
      <c r="V17" s="64">
        <v>226</v>
      </c>
      <c r="W17" s="64"/>
      <c r="X17" s="64"/>
      <c r="Y17" s="64">
        <v>230.95</v>
      </c>
      <c r="Z17" s="64"/>
      <c r="AA17" s="64">
        <f>ROUNDDOWN(AVERAGE(H17,O17,R17,V17,Y17),2)</f>
        <v>215.92</v>
      </c>
      <c r="AB17" s="64">
        <v>215.92</v>
      </c>
      <c r="AC17" s="64">
        <f>STDEV(H17,O17,R17,V17,Y17)</f>
        <v>16.431811525209266</v>
      </c>
      <c r="AD17" s="64"/>
      <c r="AE17" s="64">
        <f>AC17/AA17*100</f>
        <v>7.6101387204563107</v>
      </c>
      <c r="AF17" s="64"/>
      <c r="AG17" s="64">
        <f>AA17*D17</f>
        <v>1079.5999999999999</v>
      </c>
      <c r="AH17" s="64"/>
      <c r="AI17" s="64"/>
      <c r="AJ17" s="64">
        <f>ROUNDDOWN(AA17,2)</f>
        <v>215.92</v>
      </c>
      <c r="AK17" s="64">
        <f>AJ17*D17</f>
        <v>1079.5999999999999</v>
      </c>
      <c r="AL17" s="67">
        <f>AA17*D17</f>
        <v>1079.5999999999999</v>
      </c>
    </row>
    <row r="18" spans="1:38" ht="27.75" customHeight="1" x14ac:dyDescent="0.25">
      <c r="A18" s="51"/>
      <c r="B18" s="51"/>
      <c r="C18" s="65"/>
      <c r="D18" s="66"/>
      <c r="E18" s="65"/>
      <c r="F18" s="65"/>
      <c r="G18" s="65"/>
      <c r="H18" s="68" t="s">
        <v>25</v>
      </c>
      <c r="I18" s="68"/>
      <c r="J18" s="68"/>
      <c r="K18" s="68"/>
      <c r="L18" s="68"/>
      <c r="M18" s="68"/>
      <c r="N18" s="68"/>
      <c r="O18" s="68" t="s">
        <v>26</v>
      </c>
      <c r="P18" s="68"/>
      <c r="Q18" s="68"/>
      <c r="R18" s="68" t="s">
        <v>27</v>
      </c>
      <c r="S18" s="68"/>
      <c r="T18" s="68"/>
      <c r="U18" s="68"/>
      <c r="V18" s="68" t="s">
        <v>28</v>
      </c>
      <c r="W18" s="68"/>
      <c r="X18" s="68"/>
      <c r="Y18" s="68" t="s">
        <v>29</v>
      </c>
      <c r="Z18" s="68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7"/>
    </row>
    <row r="19" spans="1:38" ht="18.75" customHeight="1" x14ac:dyDescent="0.25">
      <c r="B19" s="69" t="s">
        <v>30</v>
      </c>
      <c r="C19" s="69"/>
      <c r="AG19" s="70">
        <f>SUM(AG17)</f>
        <v>1079.5999999999999</v>
      </c>
      <c r="AH19" s="70"/>
      <c r="AK19" s="4">
        <f>SUM(AK17)</f>
        <v>1079.5999999999999</v>
      </c>
      <c r="AL19" s="4">
        <f>SUM(AL17)</f>
        <v>1079.5999999999999</v>
      </c>
    </row>
    <row r="20" spans="1:38" ht="64.5" customHeight="1" x14ac:dyDescent="0.25">
      <c r="B20" s="58" t="s">
        <v>31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 ht="9.75" customHeight="1" x14ac:dyDescent="0.25"/>
    <row r="22" spans="1:38" ht="16.5" customHeight="1" x14ac:dyDescent="0.25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ht="10.5" customHeight="1" x14ac:dyDescent="0.25"/>
    <row r="24" spans="1:38" ht="46.5" customHeight="1" x14ac:dyDescent="0.25">
      <c r="B24" s="57" t="s">
        <v>32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38" ht="1.5" customHeight="1" x14ac:dyDescent="0.25"/>
    <row r="26" spans="1:38" ht="16.5" customHeight="1" x14ac:dyDescent="0.25">
      <c r="K26" s="48" t="s">
        <v>33</v>
      </c>
      <c r="L26" s="48"/>
      <c r="M26" s="48"/>
      <c r="N26" s="48"/>
      <c r="O26" s="48"/>
      <c r="P26" s="48"/>
    </row>
    <row r="27" spans="1:38" ht="18" customHeight="1" x14ac:dyDescent="0.25"/>
    <row r="28" spans="1:38" ht="1.5" customHeight="1" x14ac:dyDescent="0.25"/>
    <row r="29" spans="1:38" ht="17.25" customHeight="1" x14ac:dyDescent="0.25">
      <c r="F29" s="58" t="s">
        <v>34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</row>
    <row r="30" spans="1:38" ht="9" customHeight="1" x14ac:dyDescent="0.25">
      <c r="B30" s="55" t="s">
        <v>35</v>
      </c>
      <c r="C30" s="55"/>
      <c r="D30" s="55"/>
      <c r="E30" s="55"/>
      <c r="F30" s="55"/>
      <c r="H30" s="55" t="s">
        <v>36</v>
      </c>
      <c r="I30" s="55"/>
      <c r="L30" s="55" t="s">
        <v>36</v>
      </c>
      <c r="M30" s="55"/>
    </row>
    <row r="31" spans="1:38" ht="8.25" customHeight="1" x14ac:dyDescent="0.25">
      <c r="B31" s="55"/>
      <c r="C31" s="55"/>
      <c r="D31" s="55"/>
      <c r="E31" s="55"/>
      <c r="F31" s="55"/>
      <c r="H31" s="55"/>
      <c r="I31" s="55"/>
      <c r="L31" s="55"/>
      <c r="M31" s="55"/>
      <c r="X31" s="58" t="s">
        <v>37</v>
      </c>
      <c r="Y31" s="58"/>
    </row>
    <row r="32" spans="1:38" ht="1.5" customHeight="1" x14ac:dyDescent="0.25">
      <c r="B32" s="55"/>
      <c r="C32" s="55"/>
      <c r="D32" s="55"/>
      <c r="E32" s="55"/>
      <c r="F32" s="55"/>
      <c r="X32" s="58"/>
      <c r="Y32" s="58"/>
    </row>
    <row r="33" spans="2:38" ht="3" customHeight="1" x14ac:dyDescent="0.25">
      <c r="X33" s="58"/>
      <c r="Y33" s="58"/>
    </row>
    <row r="34" spans="2:38" ht="18" customHeight="1" x14ac:dyDescent="0.25">
      <c r="B34" s="55" t="s">
        <v>38</v>
      </c>
      <c r="C34" s="55"/>
      <c r="D34" s="55"/>
    </row>
    <row r="35" spans="2:38" ht="18" customHeight="1" x14ac:dyDescent="0.25">
      <c r="B35" s="55" t="s">
        <v>39</v>
      </c>
      <c r="C35" s="55"/>
      <c r="D35" s="55"/>
      <c r="AL35" s="56" t="s">
        <v>40</v>
      </c>
    </row>
    <row r="36" spans="2:38" ht="6" customHeight="1" x14ac:dyDescent="0.25">
      <c r="AL36" s="56"/>
    </row>
  </sheetData>
  <mergeCells count="66">
    <mergeCell ref="X31:Y33"/>
    <mergeCell ref="B34:D34"/>
    <mergeCell ref="B35:D35"/>
    <mergeCell ref="AL35:AL36"/>
    <mergeCell ref="K26:P26"/>
    <mergeCell ref="F29:S29"/>
    <mergeCell ref="B30:F32"/>
    <mergeCell ref="H30:I31"/>
    <mergeCell ref="L30:M31"/>
    <mergeCell ref="B19:C19"/>
    <mergeCell ref="AG19:AH19"/>
    <mergeCell ref="B20:AL20"/>
    <mergeCell ref="B22:AL22"/>
    <mergeCell ref="B24:R24"/>
    <mergeCell ref="AK17:AK18"/>
    <mergeCell ref="AL17:AL18"/>
    <mergeCell ref="H18:N18"/>
    <mergeCell ref="O18:Q18"/>
    <mergeCell ref="R18:U18"/>
    <mergeCell ref="V18:X18"/>
    <mergeCell ref="Y18:Z18"/>
    <mergeCell ref="AB17:AB18"/>
    <mergeCell ref="AC17:AD18"/>
    <mergeCell ref="AE17:AF18"/>
    <mergeCell ref="AG17:AI18"/>
    <mergeCell ref="AJ17:AJ18"/>
    <mergeCell ref="O17:Q17"/>
    <mergeCell ref="R17:U17"/>
    <mergeCell ref="V17:X17"/>
    <mergeCell ref="Y17:Z17"/>
    <mergeCell ref="AA17:AA18"/>
    <mergeCell ref="A17:B18"/>
    <mergeCell ref="C17:C18"/>
    <mergeCell ref="D17:D18"/>
    <mergeCell ref="E17:G18"/>
    <mergeCell ref="H17:N17"/>
    <mergeCell ref="AG10:AI10"/>
    <mergeCell ref="AJ10:AJ16"/>
    <mergeCell ref="AK10:AK16"/>
    <mergeCell ref="AL10:AL16"/>
    <mergeCell ref="H11:Z16"/>
    <mergeCell ref="AH11:AI11"/>
    <mergeCell ref="AC12:AC16"/>
    <mergeCell ref="AG12:AG15"/>
    <mergeCell ref="AE15:AE16"/>
    <mergeCell ref="AF15:AF16"/>
    <mergeCell ref="AH16:AI16"/>
    <mergeCell ref="Y10:Z10"/>
    <mergeCell ref="AA10:AA16"/>
    <mergeCell ref="AB10:AB16"/>
    <mergeCell ref="AC10:AD10"/>
    <mergeCell ref="AE10:AF12"/>
    <mergeCell ref="P8:V8"/>
    <mergeCell ref="A10:B16"/>
    <mergeCell ref="C10:C16"/>
    <mergeCell ref="D10:D16"/>
    <mergeCell ref="E10:G16"/>
    <mergeCell ref="H10:N10"/>
    <mergeCell ref="O10:Q10"/>
    <mergeCell ref="R10:U10"/>
    <mergeCell ref="V10:X10"/>
    <mergeCell ref="A1:AL1"/>
    <mergeCell ref="A2:AL2"/>
    <mergeCell ref="A3:AL3"/>
    <mergeCell ref="A4:AL4"/>
    <mergeCell ref="A5:AL5"/>
  </mergeCells>
  <hyperlinks>
    <hyperlink ref="A2" r:id="rId1"/>
    <hyperlink ref="H18" r:id="rId2"/>
    <hyperlink ref="O18" r:id="rId3"/>
    <hyperlink ref="R18" r:id="rId4"/>
    <hyperlink ref="V18" r:id="rId5"/>
    <hyperlink ref="Y18" r:id="rId6"/>
  </hyperlinks>
  <pageMargins left="0.119999997317791" right="0.109999999403954" top="0.15000000596046401" bottom="0" header="0.3" footer="0.3"/>
  <pageSetup paperSize="0" orientation="landscape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ЧЕРНОВИК</vt:lpstr>
      <vt:lpstr>Sheet (2)</vt:lpstr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AHCH-SZ</dc:creator>
  <cp:lastModifiedBy>XXX</cp:lastModifiedBy>
  <cp:lastPrinted>2024-12-10T13:05:13Z</cp:lastPrinted>
  <dcterms:created xsi:type="dcterms:W3CDTF">2020-08-27T08:40:40Z</dcterms:created>
  <dcterms:modified xsi:type="dcterms:W3CDTF">2026-06-30T08:05:08Z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19.1.4.0</vt:lpwstr>
  </property>
</Properties>
</file>