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mainserver\СПООЗ\Руднев Р.Ю\Берёзка\2026\1306 Оперативная память 484\"/>
    </mc:Choice>
  </mc:AlternateContent>
  <workbookProtection workbookPassword="C673" lockStructure="1"/>
  <bookViews>
    <workbookView xWindow="0" yWindow="0" windowWidth="25440" windowHeight="12300"/>
  </bookViews>
  <sheets>
    <sheet name="Расчет цены" sheetId="2" r:id="rId1"/>
  </sheets>
  <definedNames>
    <definedName name="_xlnm._FilterDatabase" localSheetId="0" hidden="1">'Расчет цены'!$A$1:$AD$12</definedName>
    <definedName name="_xlnm.Print_Area" localSheetId="0">'Расчет цены'!$A$1:$AD$16</definedName>
  </definedNames>
  <calcPr calcId="162913"/>
</workbook>
</file>

<file path=xl/calcChain.xml><?xml version="1.0" encoding="utf-8"?>
<calcChain xmlns="http://schemas.openxmlformats.org/spreadsheetml/2006/main">
  <c r="Y11" i="2" l="1"/>
  <c r="Y10" i="2"/>
  <c r="H6" i="2" l="1"/>
  <c r="G6" i="2" l="1"/>
  <c r="P6" i="2" l="1"/>
  <c r="L6" i="2"/>
  <c r="K6" i="2"/>
  <c r="O6" i="2"/>
  <c r="X6" i="2" l="1"/>
  <c r="X8" i="2" s="1"/>
  <c r="T6" i="2"/>
  <c r="T8" i="2" s="1"/>
  <c r="W6" i="2"/>
  <c r="W7" i="2" s="1"/>
  <c r="S6" i="2"/>
  <c r="S7" i="2" s="1"/>
  <c r="P8" i="2"/>
  <c r="O7" i="2"/>
  <c r="L8" i="2" l="1"/>
  <c r="K7" i="2"/>
  <c r="H8" i="2"/>
  <c r="G7" i="2" l="1"/>
  <c r="Y6" i="2"/>
  <c r="Z6" i="2" s="1"/>
  <c r="Z7" i="2" s="1"/>
  <c r="AA6" i="2" l="1"/>
  <c r="AB6" i="2" l="1"/>
  <c r="AD6" i="2" s="1"/>
  <c r="AC6" i="2"/>
  <c r="AB7" i="2" l="1"/>
  <c r="AD8" i="2" s="1"/>
  <c r="Y12" i="2" s="1"/>
</calcChain>
</file>

<file path=xl/sharedStrings.xml><?xml version="1.0" encoding="utf-8"?>
<sst xmlns="http://schemas.openxmlformats.org/spreadsheetml/2006/main" count="50" uniqueCount="33">
  <si>
    <t>№</t>
  </si>
  <si>
    <t>Ед. изм</t>
  </si>
  <si>
    <t>Кол-во</t>
  </si>
  <si>
    <t>НМЦК, определенная методом сопоставимых рыночных цен (анализа рынка)*</t>
  </si>
  <si>
    <t>Цена за ед. без НДС</t>
  </si>
  <si>
    <t xml:space="preserve">Средняя арифметическая цена за единицу, без НДС     </t>
  </si>
  <si>
    <t>Однородность совокупности значений цен</t>
  </si>
  <si>
    <t>Цена за ед., без НДС</t>
  </si>
  <si>
    <t xml:space="preserve">Номенклатура </t>
  </si>
  <si>
    <t>Сумма 
без НДС</t>
  </si>
  <si>
    <t>Сумма 
с НДС</t>
  </si>
  <si>
    <t>Цена за ед., 
с НДС</t>
  </si>
  <si>
    <t>ИТОГО с НДС</t>
  </si>
  <si>
    <t>ИТОГО, без НДС</t>
  </si>
  <si>
    <t>Цена за ед. с НДС</t>
  </si>
  <si>
    <t xml:space="preserve"> Порядок определения начальной (максимальной) цены договора (цены лота) в соотвествии с регламентом </t>
  </si>
  <si>
    <t xml:space="preserve">Коммерческие предложения </t>
  </si>
  <si>
    <t>Коэффициент вариаций 
цены</t>
  </si>
  <si>
    <t>Исполнитель</t>
  </si>
  <si>
    <t>В результате проведенного расчета НМЦК составила, руб. без НДС:</t>
  </si>
  <si>
    <t>с НДС:</t>
  </si>
  <si>
    <t>КП №2</t>
  </si>
  <si>
    <t>КП №1</t>
  </si>
  <si>
    <t>КП №3</t>
  </si>
  <si>
    <t xml:space="preserve">Приложение  №1 </t>
  </si>
  <si>
    <r>
      <t xml:space="preserve">Цена за ед. c НДС
</t>
    </r>
    <r>
      <rPr>
        <i/>
        <sz val="10"/>
        <color rgb="FFFF0000"/>
        <rFont val="Times New Roman"/>
        <family val="1"/>
        <charset val="204"/>
      </rPr>
      <t>(ЗАПОЛНЯЕТСЯ ЕСЛИ НЕТ КП БЕЗ НДС)</t>
    </r>
  </si>
  <si>
    <t>НДС:</t>
  </si>
  <si>
    <t>Заместитель руководителя СЗиДР</t>
  </si>
  <si>
    <t>А.С. Михайлов</t>
  </si>
  <si>
    <t>Старший специалист СЗиДР</t>
  </si>
  <si>
    <t>Р.Ю. Руднев</t>
  </si>
  <si>
    <t>Оперативная память Kingston KSM32RS4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</si>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</sst>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_р_._-;\-* #,##0.00_р_._-;_-* &quot;-&quot;??_р_._-;_-@_-"/>
    <numFmt numFmtId="165" formatCode="0.000"/>
  </numFmts>
  <fonts count="18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9" tint="-0.249977111117893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05">
    <xf numFmtId="0" fontId="0" fillId="0" borderId="0" xfId="0"/>
    <xf numFmtId="44" fontId="9" fillId="0" borderId="8" xfId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/>
    </xf>
    <xf numFmtId="0" fontId="3" fillId="0" borderId="0" xfId="0" applyFont="1" applyProtection="1"/>
    <xf numFmtId="0" fontId="3" fillId="0" borderId="0" xfId="0" applyFont="1" applyAlignment="1" applyProtection="1">
      <alignment wrapText="1"/>
    </xf>
    <xf numFmtId="0" fontId="1" fillId="0" borderId="8" xfId="0" applyFont="1" applyBorder="1" applyAlignment="1" applyProtection="1">
      <alignment horizontal="center" vertical="center" wrapText="1"/>
    </xf>
    <xf numFmtId="44" fontId="2" fillId="0" borderId="3" xfId="1" applyFont="1" applyBorder="1" applyAlignment="1" applyProtection="1">
      <alignment horizontal="center" vertical="center" wrapText="1"/>
    </xf>
    <xf numFmtId="2" fontId="3" fillId="0" borderId="1" xfId="2" applyNumberFormat="1" applyFont="1" applyBorder="1" applyAlignment="1" applyProtection="1">
      <alignment horizontal="center" vertical="center"/>
    </xf>
    <xf numFmtId="44" fontId="2" fillId="0" borderId="1" xfId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right" vertical="center" wrapText="1"/>
    </xf>
    <xf numFmtId="0" fontId="5" fillId="0" borderId="1" xfId="0" applyFont="1" applyBorder="1" applyAlignment="1" applyProtection="1">
      <alignment horizontal="center" vertical="center" wrapText="1"/>
    </xf>
    <xf numFmtId="44" fontId="5" fillId="0" borderId="8" xfId="1" applyFont="1" applyBorder="1" applyAlignment="1" applyProtection="1">
      <alignment horizontal="center" vertical="center" wrapText="1"/>
    </xf>
    <xf numFmtId="44" fontId="5" fillId="3" borderId="9" xfId="1" applyFont="1" applyFill="1" applyBorder="1" applyAlignment="1" applyProtection="1">
      <alignment horizontal="center" vertical="center" wrapText="1"/>
    </xf>
    <xf numFmtId="2" fontId="5" fillId="0" borderId="1" xfId="2" applyNumberFormat="1" applyFont="1" applyBorder="1" applyAlignment="1" applyProtection="1">
      <alignment horizontal="center" vertical="center"/>
    </xf>
    <xf numFmtId="44" fontId="1" fillId="0" borderId="1" xfId="1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 wrapText="1"/>
    </xf>
    <xf numFmtId="44" fontId="5" fillId="3" borderId="12" xfId="1" applyFont="1" applyFill="1" applyBorder="1" applyAlignment="1" applyProtection="1">
      <alignment horizontal="center" vertical="center" wrapText="1"/>
    </xf>
    <xf numFmtId="44" fontId="5" fillId="0" borderId="11" xfId="1" applyFont="1" applyBorder="1" applyAlignment="1" applyProtection="1">
      <alignment horizontal="center" vertical="center" wrapText="1"/>
    </xf>
    <xf numFmtId="44" fontId="7" fillId="0" borderId="0" xfId="1" applyFont="1" applyBorder="1" applyAlignment="1" applyProtection="1">
      <alignment vertical="center"/>
    </xf>
    <xf numFmtId="0" fontId="3" fillId="0" borderId="0" xfId="0" applyFont="1" applyProtection="1">
      <protection locked="0"/>
    </xf>
    <xf numFmtId="0" fontId="1" fillId="0" borderId="13" xfId="0" applyFont="1" applyBorder="1" applyAlignment="1" applyProtection="1">
      <alignment horizontal="center" vertical="center" wrapText="1"/>
    </xf>
    <xf numFmtId="44" fontId="9" fillId="0" borderId="13" xfId="1" applyFont="1" applyBorder="1" applyAlignment="1" applyProtection="1">
      <alignment horizontal="center" vertical="center" wrapText="1"/>
      <protection locked="0"/>
    </xf>
    <xf numFmtId="44" fontId="5" fillId="0" borderId="13" xfId="1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44" fontId="5" fillId="0" borderId="15" xfId="1" applyFont="1" applyBorder="1" applyAlignment="1" applyProtection="1">
      <alignment horizontal="center" vertical="center" wrapText="1"/>
    </xf>
    <xf numFmtId="44" fontId="10" fillId="3" borderId="16" xfId="1" applyFont="1" applyFill="1" applyBorder="1" applyAlignment="1" applyProtection="1">
      <alignment horizontal="center" vertical="center" wrapText="1"/>
    </xf>
    <xf numFmtId="44" fontId="10" fillId="3" borderId="8" xfId="1" applyFont="1" applyFill="1" applyBorder="1" applyAlignment="1" applyProtection="1">
      <alignment horizontal="center" vertical="center" wrapText="1"/>
    </xf>
    <xf numFmtId="44" fontId="5" fillId="3" borderId="10" xfId="1" applyFont="1" applyFill="1" applyBorder="1" applyAlignment="1" applyProtection="1">
      <alignment horizontal="center" vertical="center" wrapText="1"/>
    </xf>
    <xf numFmtId="44" fontId="5" fillId="3" borderId="11" xfId="1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 applyProtection="1">
      <alignment horizontal="center" vertical="center" wrapText="1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center"/>
    </xf>
    <xf numFmtId="0" fontId="14" fillId="0" borderId="0" xfId="0" applyFont="1" applyProtection="1"/>
    <xf numFmtId="164" fontId="1" fillId="2" borderId="1" xfId="1" applyNumberFormat="1" applyFont="1" applyFill="1" applyBorder="1" applyAlignment="1" applyProtection="1">
      <alignment horizontal="center" vertical="center" wrapText="1"/>
    </xf>
    <xf numFmtId="44" fontId="3" fillId="0" borderId="0" xfId="0" applyNumberFormat="1" applyFont="1" applyProtection="1"/>
    <xf numFmtId="4" fontId="3" fillId="0" borderId="0" xfId="0" applyNumberFormat="1" applyFont="1" applyProtection="1"/>
    <xf numFmtId="165" fontId="3" fillId="0" borderId="0" xfId="0" applyNumberFormat="1" applyFont="1" applyProtection="1"/>
    <xf numFmtId="165" fontId="14" fillId="0" borderId="0" xfId="0" applyNumberFormat="1" applyFont="1" applyProtection="1"/>
    <xf numFmtId="165" fontId="3" fillId="0" borderId="0" xfId="0" applyNumberFormat="1" applyFont="1" applyProtection="1">
      <protection locked="0"/>
    </xf>
    <xf numFmtId="0" fontId="4" fillId="0" borderId="0" xfId="0" applyFont="1" applyProtection="1"/>
    <xf numFmtId="4" fontId="4" fillId="0" borderId="0" xfId="0" applyNumberFormat="1" applyFont="1" applyAlignment="1" applyProtection="1">
      <alignment horizontal="center"/>
    </xf>
    <xf numFmtId="0" fontId="3" fillId="0" borderId="0" xfId="0" applyFont="1" applyBorder="1" applyProtection="1">
      <protection locked="0"/>
    </xf>
    <xf numFmtId="0" fontId="3" fillId="0" borderId="4" xfId="0" applyFont="1" applyBorder="1" applyProtection="1">
      <protection locked="0"/>
    </xf>
    <xf numFmtId="4" fontId="5" fillId="0" borderId="0" xfId="0" applyNumberFormat="1" applyFont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44" fontId="9" fillId="0" borderId="1" xfId="1" applyFont="1" applyBorder="1" applyAlignment="1" applyProtection="1">
      <alignment horizontal="center" vertical="center" wrapText="1"/>
      <protection locked="0"/>
    </xf>
    <xf numFmtId="4" fontId="3" fillId="0" borderId="0" xfId="0" applyNumberFormat="1" applyFont="1" applyAlignment="1" applyProtection="1">
      <alignment horizontal="center" vertical="center"/>
    </xf>
    <xf numFmtId="44" fontId="2" fillId="0" borderId="9" xfId="1" applyFont="1" applyBorder="1" applyAlignment="1" applyProtection="1">
      <alignment horizontal="center" vertical="center" wrapText="1"/>
    </xf>
    <xf numFmtId="44" fontId="1" fillId="0" borderId="9" xfId="1" applyFont="1" applyBorder="1" applyAlignment="1" applyProtection="1">
      <alignment horizontal="center" vertical="center" wrapText="1"/>
    </xf>
    <xf numFmtId="9" fontId="5" fillId="0" borderId="23" xfId="2" applyFont="1" applyBorder="1" applyAlignment="1" applyProtection="1">
      <alignment horizontal="center" vertical="center"/>
    </xf>
    <xf numFmtId="44" fontId="1" fillId="0" borderId="23" xfId="1" applyFont="1" applyBorder="1" applyAlignment="1" applyProtection="1">
      <alignment horizontal="center" vertical="center" wrapText="1"/>
    </xf>
    <xf numFmtId="44" fontId="5" fillId="0" borderId="23" xfId="1" applyFont="1" applyBorder="1" applyAlignment="1" applyProtection="1">
      <alignment horizontal="center" vertical="center" wrapText="1"/>
    </xf>
    <xf numFmtId="164" fontId="1" fillId="2" borderId="12" xfId="1" applyNumberFormat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0" fontId="1" fillId="0" borderId="24" xfId="0" applyFont="1" applyFill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44" fontId="1" fillId="0" borderId="3" xfId="1" applyFont="1" applyBorder="1" applyAlignment="1" applyProtection="1">
      <alignment horizontal="center" vertical="center" wrapText="1"/>
    </xf>
    <xf numFmtId="44" fontId="1" fillId="0" borderId="29" xfId="1" applyFont="1" applyBorder="1" applyAlignment="1" applyProtection="1">
      <alignment horizontal="center" vertical="center" wrapText="1"/>
    </xf>
    <xf numFmtId="44" fontId="9" fillId="0" borderId="10" xfId="1" applyFont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165" fontId="5" fillId="0" borderId="9" xfId="0" applyNumberFormat="1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/>
    </xf>
    <xf numFmtId="0" fontId="5" fillId="0" borderId="23" xfId="0" applyFont="1" applyBorder="1" applyAlignment="1" applyProtection="1">
      <alignment horizontal="right" vertical="center" wrapText="1"/>
    </xf>
    <xf numFmtId="0" fontId="5" fillId="0" borderId="23" xfId="0" applyFont="1" applyBorder="1" applyAlignment="1" applyProtection="1">
      <alignment horizontal="center" vertical="center" wrapText="1"/>
    </xf>
    <xf numFmtId="165" fontId="5" fillId="0" borderId="12" xfId="0" applyNumberFormat="1" applyFont="1" applyBorder="1" applyAlignment="1" applyProtection="1">
      <alignment horizontal="center" vertical="center" wrapText="1"/>
    </xf>
    <xf numFmtId="14" fontId="3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wrapText="1"/>
    </xf>
    <xf numFmtId="0" fontId="1" fillId="0" borderId="31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13" fillId="0" borderId="6" xfId="0" applyFont="1" applyFill="1" applyBorder="1" applyAlignment="1" applyProtection="1">
      <alignment horizontal="center" vertical="center" wrapText="1"/>
      <protection locked="0"/>
    </xf>
    <xf numFmtId="0" fontId="13" fillId="0" borderId="14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32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165" fontId="1" fillId="0" borderId="33" xfId="0" applyNumberFormat="1" applyFont="1" applyFill="1" applyBorder="1" applyAlignment="1" applyProtection="1">
      <alignment horizontal="center" vertical="center" wrapText="1"/>
    </xf>
    <xf numFmtId="165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20" xfId="0" applyFont="1" applyBorder="1" applyAlignment="1" applyProtection="1">
      <alignment horizontal="center" vertical="center" wrapText="1"/>
    </xf>
    <xf numFmtId="0" fontId="15" fillId="0" borderId="0" xfId="0" applyFont="1" applyAlignment="1" applyProtection="1">
      <alignment wrapText="1"/>
    </xf>
    <xf numFmtId="0" fontId="1" fillId="0" borderId="30" xfId="0" applyFont="1" applyBorder="1" applyAlignment="1" applyProtection="1">
      <alignment horizontal="center" vertical="center" wrapText="1"/>
    </xf>
    <xf numFmtId="0" fontId="1" fillId="0" borderId="28" xfId="0" applyFont="1" applyBorder="1" applyAlignment="1" applyProtection="1">
      <alignment horizontal="center" vertical="center" wrapText="1"/>
    </xf>
    <xf numFmtId="4" fontId="15" fillId="0" borderId="0" xfId="0" applyNumberFormat="1" applyFont="1" applyAlignment="1" applyProtection="1">
      <alignment horizontal="center" vertical="center"/>
    </xf>
    <xf numFmtId="0" fontId="11" fillId="0" borderId="0" xfId="0" applyFont="1" applyAlignment="1" applyProtection="1">
      <alignment horizontal="right" vertical="center" wrapText="1"/>
    </xf>
    <xf numFmtId="0" fontId="12" fillId="0" borderId="0" xfId="0" applyFont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top" wrapText="1"/>
    </xf>
    <xf numFmtId="0" fontId="1" fillId="0" borderId="5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22" xfId="0" applyFont="1" applyBorder="1" applyAlignment="1" applyProtection="1">
      <alignment horizontal="center" vertical="center" wrapText="1"/>
    </xf>
    <xf numFmtId="0" fontId="13" fillId="0" borderId="25" xfId="0" applyFont="1" applyFill="1" applyBorder="1" applyAlignment="1" applyProtection="1">
      <alignment horizontal="center" vertical="center" wrapText="1"/>
      <protection locked="0"/>
    </xf>
    <xf numFmtId="0" fontId="13" fillId="0" borderId="26" xfId="0" applyFont="1" applyFill="1" applyBorder="1" applyAlignment="1" applyProtection="1">
      <alignment horizontal="center" vertical="center" wrapText="1"/>
      <protection locked="0"/>
    </xf>
    <xf numFmtId="0" fontId="13" fillId="0" borderId="17" xfId="0" applyFont="1" applyFill="1" applyBorder="1" applyAlignment="1" applyProtection="1">
      <alignment horizontal="center" vertical="center" wrapText="1"/>
      <protection locked="0"/>
    </xf>
    <xf numFmtId="2" fontId="1" fillId="0" borderId="27" xfId="0" applyNumberFormat="1" applyFont="1" applyFill="1" applyBorder="1" applyAlignment="1" applyProtection="1">
      <alignment horizontal="center" vertical="center" wrapText="1"/>
    </xf>
    <xf numFmtId="2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9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</cellXfs>
  <cellStyles count="3">
    <cellStyle name="Денежный" xfId="1" builtinId="4"/>
    <cellStyle name="Обычный" xfId="0" builtinId="0"/>
    <cellStyle name="Процентный" xfId="2" builtinId="5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gray0625">
          <bgColor rgb="FFFFFF00"/>
        </patternFill>
      </fill>
    </dxf>
  </dxfs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19050</xdr:colOff>
      <xdr:row>3</xdr:row>
      <xdr:rowOff>1600200</xdr:rowOff>
    </xdr:from>
    <xdr:to>
      <xdr:col>26</xdr:col>
      <xdr:colOff>1504950</xdr:colOff>
      <xdr:row>3</xdr:row>
      <xdr:rowOff>1962150</xdr:rowOff>
    </xdr:to>
    <xdr:pic>
      <xdr:nvPicPr>
        <xdr:cNvPr id="250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6825" y="32004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304800</xdr:colOff>
      <xdr:row>3</xdr:row>
      <xdr:rowOff>1238250</xdr:rowOff>
    </xdr:from>
    <xdr:to>
      <xdr:col>26</xdr:col>
      <xdr:colOff>457200</xdr:colOff>
      <xdr:row>3</xdr:row>
      <xdr:rowOff>1466850</xdr:rowOff>
    </xdr:to>
    <xdr:pic>
      <xdr:nvPicPr>
        <xdr:cNvPr id="250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82575" y="28384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L18"/>
  <sheetViews>
    <sheetView tabSelected="1" zoomScale="85" zoomScaleNormal="85" workbookViewId="0">
      <selection activeCell="B16" sqref="B16"/>
    </sheetView>
  </sheetViews>
  <sheetFormatPr defaultColWidth="9.140625" defaultRowHeight="12.75" x14ac:dyDescent="0.2"/>
  <cols>
    <col min="1" max="1" width="5.5703125" style="2" customWidth="1"/>
    <col min="2" max="2" width="47.7109375" style="3" customWidth="1"/>
    <col min="3" max="3" width="8.42578125" style="3" customWidth="1"/>
    <col min="4" max="4" width="14.140625" style="37" customWidth="1"/>
    <col min="5" max="5" width="16.28515625" style="3" customWidth="1"/>
    <col min="6" max="6" width="18" style="3" customWidth="1"/>
    <col min="7" max="7" width="18.28515625" style="3" customWidth="1"/>
    <col min="8" max="8" width="18.42578125" style="3" customWidth="1"/>
    <col min="9" max="9" width="13.85546875" style="3" customWidth="1"/>
    <col min="10" max="10" width="19.42578125" style="3" customWidth="1"/>
    <col min="11" max="11" width="17.42578125" style="3" customWidth="1"/>
    <col min="12" max="13" width="18.42578125" style="3" customWidth="1"/>
    <col min="14" max="14" width="19.140625" style="3" customWidth="1"/>
    <col min="15" max="16" width="18.42578125" style="3" customWidth="1"/>
    <col min="17" max="17" width="12.85546875" style="3" hidden="1" customWidth="1"/>
    <col min="18" max="18" width="14.7109375" style="3" hidden="1" customWidth="1"/>
    <col min="19" max="19" width="14.140625" style="3" hidden="1" customWidth="1"/>
    <col min="20" max="20" width="14.7109375" style="3" hidden="1" customWidth="1"/>
    <col min="21" max="21" width="14.85546875" style="3" hidden="1" customWidth="1"/>
    <col min="22" max="22" width="11.85546875" style="3" hidden="1" customWidth="1"/>
    <col min="23" max="23" width="13.5703125" style="3" hidden="1" customWidth="1"/>
    <col min="24" max="24" width="16.140625" style="3" hidden="1" customWidth="1"/>
    <col min="25" max="25" width="18.28515625" style="3" customWidth="1"/>
    <col min="26" max="26" width="14.85546875" style="3" customWidth="1"/>
    <col min="27" max="27" width="16.28515625" style="3" customWidth="1"/>
    <col min="28" max="28" width="17.5703125" style="3" customWidth="1"/>
    <col min="29" max="29" width="17.42578125" style="3" customWidth="1"/>
    <col min="30" max="30" width="18" style="3" customWidth="1"/>
    <col min="31" max="16384" width="9.140625" style="3"/>
  </cols>
  <sheetData>
    <row r="1" spans="1:38" ht="49.5" customHeight="1" x14ac:dyDescent="0.2">
      <c r="Z1" s="88" t="s">
        <v>24</v>
      </c>
      <c r="AA1" s="89"/>
      <c r="AB1" s="89"/>
      <c r="AC1" s="89"/>
      <c r="AD1" s="89"/>
    </row>
    <row r="2" spans="1:38" ht="25.5" customHeight="1" thickBot="1" x14ac:dyDescent="0.25">
      <c r="A2" s="90" t="s">
        <v>15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1"/>
      <c r="Z2" s="91"/>
      <c r="AA2" s="91"/>
      <c r="AB2" s="91"/>
      <c r="AC2" s="91"/>
      <c r="AD2" s="91"/>
      <c r="AE2" s="4"/>
      <c r="AF2" s="4"/>
      <c r="AG2" s="4"/>
      <c r="AH2" s="4"/>
      <c r="AI2" s="4"/>
      <c r="AJ2" s="4"/>
      <c r="AK2" s="4"/>
      <c r="AL2" s="4"/>
    </row>
    <row r="3" spans="1:38" ht="27.75" customHeight="1" thickBot="1" x14ac:dyDescent="0.25">
      <c r="A3" s="72" t="s">
        <v>0</v>
      </c>
      <c r="B3" s="77" t="s">
        <v>8</v>
      </c>
      <c r="C3" s="77" t="s">
        <v>1</v>
      </c>
      <c r="D3" s="79" t="s">
        <v>2</v>
      </c>
      <c r="E3" s="81" t="s">
        <v>16</v>
      </c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3"/>
      <c r="Y3" s="101" t="s">
        <v>6</v>
      </c>
      <c r="Z3" s="102"/>
      <c r="AA3" s="92" t="s">
        <v>3</v>
      </c>
      <c r="AB3" s="92"/>
      <c r="AC3" s="92"/>
      <c r="AD3" s="92"/>
    </row>
    <row r="4" spans="1:38" ht="27.75" customHeight="1" thickBot="1" x14ac:dyDescent="0.25">
      <c r="A4" s="73"/>
      <c r="B4" s="78"/>
      <c r="C4" s="78"/>
      <c r="D4" s="80"/>
      <c r="E4" s="98" t="s">
        <v>22</v>
      </c>
      <c r="F4" s="99"/>
      <c r="G4" s="99"/>
      <c r="H4" s="100"/>
      <c r="I4" s="98" t="s">
        <v>21</v>
      </c>
      <c r="J4" s="99"/>
      <c r="K4" s="99"/>
      <c r="L4" s="100"/>
      <c r="M4" s="98" t="s">
        <v>23</v>
      </c>
      <c r="N4" s="99"/>
      <c r="O4" s="99"/>
      <c r="P4" s="100"/>
      <c r="Q4" s="74">
        <v>4</v>
      </c>
      <c r="R4" s="75"/>
      <c r="S4" s="75"/>
      <c r="T4" s="76"/>
      <c r="U4" s="74">
        <v>5</v>
      </c>
      <c r="V4" s="75"/>
      <c r="W4" s="75"/>
      <c r="X4" s="76"/>
      <c r="Y4" s="85" t="s">
        <v>5</v>
      </c>
      <c r="Z4" s="103" t="s">
        <v>17</v>
      </c>
      <c r="AA4" s="82" t="s">
        <v>7</v>
      </c>
      <c r="AB4" s="94" t="s">
        <v>9</v>
      </c>
      <c r="AC4" s="82" t="s">
        <v>11</v>
      </c>
      <c r="AD4" s="96" t="s">
        <v>10</v>
      </c>
    </row>
    <row r="5" spans="1:38" ht="59.25" customHeight="1" x14ac:dyDescent="0.2">
      <c r="A5" s="73"/>
      <c r="B5" s="78"/>
      <c r="C5" s="78"/>
      <c r="D5" s="80"/>
      <c r="E5" s="57" t="s">
        <v>4</v>
      </c>
      <c r="F5" s="54" t="s">
        <v>25</v>
      </c>
      <c r="G5" s="57" t="s">
        <v>4</v>
      </c>
      <c r="H5" s="55" t="s">
        <v>14</v>
      </c>
      <c r="I5" s="57" t="s">
        <v>4</v>
      </c>
      <c r="J5" s="54" t="s">
        <v>25</v>
      </c>
      <c r="K5" s="57" t="s">
        <v>4</v>
      </c>
      <c r="L5" s="55" t="s">
        <v>14</v>
      </c>
      <c r="M5" s="57" t="s">
        <v>4</v>
      </c>
      <c r="N5" s="54" t="s">
        <v>25</v>
      </c>
      <c r="O5" s="57" t="s">
        <v>4</v>
      </c>
      <c r="P5" s="56" t="s">
        <v>14</v>
      </c>
      <c r="Q5" s="5" t="s">
        <v>4</v>
      </c>
      <c r="R5" s="21" t="s">
        <v>25</v>
      </c>
      <c r="S5" s="5" t="s">
        <v>4</v>
      </c>
      <c r="T5" s="30" t="s">
        <v>14</v>
      </c>
      <c r="U5" s="5" t="s">
        <v>4</v>
      </c>
      <c r="V5" s="21" t="s">
        <v>25</v>
      </c>
      <c r="W5" s="5" t="s">
        <v>4</v>
      </c>
      <c r="X5" s="30" t="s">
        <v>14</v>
      </c>
      <c r="Y5" s="86"/>
      <c r="Z5" s="104"/>
      <c r="AA5" s="93"/>
      <c r="AB5" s="95"/>
      <c r="AC5" s="93"/>
      <c r="AD5" s="97"/>
    </row>
    <row r="6" spans="1:38" ht="36.75" customHeight="1" x14ac:dyDescent="0.2">
      <c r="A6" s="62">
        <v>1</v>
      </c>
      <c r="B6" s="58" t="s">
        <v>31</v>
      </c>
      <c r="C6" s="45" t="s">
        <v>32</v>
      </c>
      <c r="D6" s="63">
        <v>1</v>
      </c>
      <c r="E6" s="61"/>
      <c r="F6" s="46">
        <v>75109</v>
      </c>
      <c r="G6" s="27">
        <f>IF(AND(ISBLANK(E6)=TRUE,ISBLANK(F6)=TRUE),0,IF(ISNUMBER(E6)=ISNUMBER(F6),"Ошибка",IF(ISNUMBER(F6),F6/1.22,E6)))</f>
        <v>61564.75409836066</v>
      </c>
      <c r="H6" s="26">
        <f>IF(AND(ISBLANK(E6)=TRUE,ISBLANK(F6)=TRUE),0,IF(ISNUMBER(E6)=ISNUMBER(F6),"Ошибка",IF(ISNUMBER(E6),E6*1.22,F6)))</f>
        <v>75109</v>
      </c>
      <c r="I6" s="27"/>
      <c r="J6" s="22">
        <v>73855</v>
      </c>
      <c r="K6" s="27">
        <f>IF(AND(ISBLANK(I6)=TRUE,ISBLANK(J6)=TRUE),0,IF(ISNUMBER(I6)=ISNUMBER(J6),"Ошибка",IF(ISNUMBER(J6),J6/1.22,I6)))</f>
        <v>60536.885245901642</v>
      </c>
      <c r="L6" s="26">
        <f>IF(AND(ISBLANK(I6)=TRUE,ISBLANK(J6)=TRUE),0,IF(ISNUMBER(I6)=ISNUMBER(J6),"Ошибка",IF(ISNUMBER(I6),I6*1.22,J6)))</f>
        <v>73855</v>
      </c>
      <c r="M6" s="1"/>
      <c r="N6" s="1">
        <v>74263</v>
      </c>
      <c r="O6" s="27">
        <f>IF(AND(ISBLANK(M6)=TRUE,ISBLANK(N6)=TRUE),0,IF(ISNUMBER(M6)=ISNUMBER(N6),"Ошибка",IF(ISNUMBER(N6),N6/1.22,M6)))</f>
        <v>60871.311475409835</v>
      </c>
      <c r="P6" s="26">
        <f>IF(AND(ISBLANK(M6)=TRUE,ISBLANK(N6)=TRUE),0,IF(ISNUMBER(M6)=ISNUMBER(N6),"Ошибка",IF(ISNUMBER(M6),M6*1.22,N6)))</f>
        <v>74263</v>
      </c>
      <c r="Q6" s="5"/>
      <c r="R6" s="1"/>
      <c r="S6" s="27">
        <f>IF(AND(ISBLANK(Q6)=TRUE,ISBLANK(R6)=TRUE),0,IF(ISNUMBER(Q6)=ISNUMBER(R6),"Ошибка",IF(ISNUMBER(R6),R6/1.2,Q6)))</f>
        <v>0</v>
      </c>
      <c r="T6" s="26">
        <f>IF(AND(ISBLANK(Q6)=TRUE,ISBLANK(R6)=TRUE),0,IF(ISNUMBER(Q6)=ISNUMBER(R6),"Ошибка",IF(ISNUMBER(Q6),Q6*1.2,R6)))</f>
        <v>0</v>
      </c>
      <c r="U6" s="5"/>
      <c r="V6" s="1"/>
      <c r="W6" s="27">
        <f>IF(AND(ISBLANK(U6)=TRUE,ISBLANK(V6)=TRUE),0,IF(ISNUMBER(U6)=ISNUMBER(V6),"Ошибка",IF(ISNUMBER(V6),V6/1.2,U6)))</f>
        <v>0</v>
      </c>
      <c r="X6" s="26">
        <f>IF(AND(ISBLANK(U6)=TRUE,ISBLANK(V6)=TRUE),0,IF(ISNUMBER(U6)=ISNUMBER(V6),"Ошибка",IF(ISNUMBER(U6),U6*1.2,V6)))</f>
        <v>0</v>
      </c>
      <c r="Y6" s="6">
        <f>ROUND(AVERAGE(G6+K6+O6)/3,2)</f>
        <v>60990.98</v>
      </c>
      <c r="Z6" s="7">
        <f>FLOOR(IFERROR(_xlfn.STDEV.P(P6,L6,H6)/Y6,0),0.01)</f>
        <v>0</v>
      </c>
      <c r="AA6" s="6">
        <f>Y6*1</f>
        <v>60990.98</v>
      </c>
      <c r="AB6" s="8">
        <f>AA6*D6</f>
        <v>60990.98</v>
      </c>
      <c r="AC6" s="8">
        <f>AA6*1.22</f>
        <v>74408.995600000009</v>
      </c>
      <c r="AD6" s="48">
        <f>AB6*1.22</f>
        <v>74408.995600000009</v>
      </c>
    </row>
    <row r="7" spans="1:38" s="15" customFormat="1" ht="21" customHeight="1" x14ac:dyDescent="0.25">
      <c r="A7" s="64"/>
      <c r="B7" s="9" t="s">
        <v>13</v>
      </c>
      <c r="C7" s="10"/>
      <c r="D7" s="65"/>
      <c r="E7" s="11"/>
      <c r="F7" s="23"/>
      <c r="G7" s="28">
        <f>SUMPRODUCT($D$6:$D$6,G6:G6)</f>
        <v>61564.75409836066</v>
      </c>
      <c r="H7" s="12"/>
      <c r="I7" s="11"/>
      <c r="J7" s="23"/>
      <c r="K7" s="28">
        <f>SUMPRODUCT($D$6:$D$6,K6:K6)</f>
        <v>60536.885245901642</v>
      </c>
      <c r="L7" s="12"/>
      <c r="M7" s="11"/>
      <c r="N7" s="23"/>
      <c r="O7" s="28">
        <f>SUMPRODUCT($D$6:$D$6,O6:O6)</f>
        <v>60871.311475409835</v>
      </c>
      <c r="P7" s="12"/>
      <c r="Q7" s="11"/>
      <c r="R7" s="23"/>
      <c r="S7" s="28">
        <f>SUMPRODUCT($D$6:$D$6,S6:S6)</f>
        <v>0</v>
      </c>
      <c r="T7" s="12"/>
      <c r="U7" s="11"/>
      <c r="V7" s="23"/>
      <c r="W7" s="28">
        <f>SUMPRODUCT($D$6:$D$6,W6:W6)</f>
        <v>0</v>
      </c>
      <c r="X7" s="12"/>
      <c r="Y7" s="59"/>
      <c r="Z7" s="13">
        <f>AVERAGE(Z6:Z6)</f>
        <v>0</v>
      </c>
      <c r="AA7" s="14"/>
      <c r="AB7" s="34">
        <f>SUM(AB6:AB6)</f>
        <v>60990.98</v>
      </c>
      <c r="AC7" s="14"/>
      <c r="AD7" s="49"/>
    </row>
    <row r="8" spans="1:38" s="15" customFormat="1" ht="16.5" customHeight="1" thickBot="1" x14ac:dyDescent="0.3">
      <c r="A8" s="66"/>
      <c r="B8" s="67" t="s">
        <v>12</v>
      </c>
      <c r="C8" s="68"/>
      <c r="D8" s="69"/>
      <c r="E8" s="16"/>
      <c r="F8" s="24"/>
      <c r="G8" s="29"/>
      <c r="H8" s="17">
        <f>SUMPRODUCT($D$6:$D$6,H6:H6)</f>
        <v>75109</v>
      </c>
      <c r="I8" s="18"/>
      <c r="J8" s="25"/>
      <c r="K8" s="29"/>
      <c r="L8" s="17">
        <f>SUMPRODUCT($D$6:$D$6,L6:L6)</f>
        <v>73855</v>
      </c>
      <c r="M8" s="18"/>
      <c r="N8" s="25"/>
      <c r="O8" s="29"/>
      <c r="P8" s="17">
        <f>SUMPRODUCT($D$6:$D$6,P6:P6)</f>
        <v>74263</v>
      </c>
      <c r="Q8" s="18"/>
      <c r="R8" s="25"/>
      <c r="S8" s="29"/>
      <c r="T8" s="17">
        <f>SUMPRODUCT($D$6:$D$6,T6:T6)</f>
        <v>0</v>
      </c>
      <c r="U8" s="18"/>
      <c r="V8" s="25"/>
      <c r="W8" s="29"/>
      <c r="X8" s="17">
        <f>SUMPRODUCT($D$6:$D$6,X6:X6)</f>
        <v>0</v>
      </c>
      <c r="Y8" s="60"/>
      <c r="Z8" s="50"/>
      <c r="AA8" s="51"/>
      <c r="AB8" s="52"/>
      <c r="AC8" s="51"/>
      <c r="AD8" s="53">
        <f>AB7*1.22</f>
        <v>74408.995600000009</v>
      </c>
    </row>
    <row r="9" spans="1:38" ht="15.75" customHeight="1" x14ac:dyDescent="0.2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19"/>
    </row>
    <row r="10" spans="1:38" ht="15.75" x14ac:dyDescent="0.25">
      <c r="A10" s="32"/>
      <c r="B10" s="33"/>
      <c r="C10" s="33"/>
      <c r="D10" s="38"/>
      <c r="E10" s="33"/>
      <c r="F10" s="33"/>
      <c r="G10" s="33"/>
      <c r="H10" s="33"/>
      <c r="I10" s="33"/>
      <c r="J10" s="33"/>
      <c r="K10" s="33"/>
      <c r="L10" s="33"/>
      <c r="M10" s="3" t="s">
        <v>19</v>
      </c>
      <c r="Y10" s="44">
        <f>AB7</f>
        <v>60990.98</v>
      </c>
      <c r="Z10" s="35"/>
    </row>
    <row r="11" spans="1:38" ht="15.75" x14ac:dyDescent="0.25">
      <c r="A11" s="32"/>
      <c r="B11" s="20" t="s">
        <v>27</v>
      </c>
      <c r="C11" s="20"/>
      <c r="D11" s="39"/>
      <c r="E11" s="42"/>
      <c r="F11" s="42"/>
      <c r="G11" s="42"/>
      <c r="H11" s="42"/>
      <c r="J11" s="20"/>
      <c r="K11" s="31"/>
      <c r="L11" s="33"/>
      <c r="M11" s="3" t="s">
        <v>20</v>
      </c>
      <c r="N11" s="35"/>
      <c r="O11" s="35"/>
      <c r="Y11" s="44">
        <f>AD8</f>
        <v>74408.995600000009</v>
      </c>
      <c r="Z11" s="36"/>
    </row>
    <row r="12" spans="1:38" ht="15.75" x14ac:dyDescent="0.25">
      <c r="A12" s="32"/>
      <c r="B12" s="70">
        <v>46240</v>
      </c>
      <c r="C12" s="20"/>
      <c r="D12" s="39"/>
      <c r="E12" s="43"/>
      <c r="F12" s="43"/>
      <c r="G12" s="43"/>
      <c r="H12" s="42" t="s">
        <v>28</v>
      </c>
      <c r="I12" s="20"/>
      <c r="J12" s="20"/>
      <c r="K12" s="31"/>
      <c r="L12" s="33"/>
      <c r="M12" s="3" t="s">
        <v>26</v>
      </c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47">
        <f>Y11-Y10</f>
        <v>13418.015600000006</v>
      </c>
    </row>
    <row r="13" spans="1:38" ht="15.75" x14ac:dyDescent="0.25">
      <c r="A13" s="32"/>
      <c r="B13" s="20"/>
      <c r="C13" s="20"/>
      <c r="D13" s="39"/>
      <c r="E13" s="20"/>
      <c r="F13" s="20"/>
      <c r="G13" s="20"/>
      <c r="H13" s="42"/>
      <c r="I13" s="20"/>
      <c r="J13" s="20"/>
      <c r="K13" s="31"/>
      <c r="L13" s="33"/>
      <c r="M13" s="84"/>
      <c r="N13" s="84"/>
      <c r="O13" s="84"/>
      <c r="P13" s="84"/>
      <c r="Q13" s="33"/>
      <c r="R13" s="33"/>
      <c r="S13" s="33"/>
      <c r="T13" s="33"/>
      <c r="U13" s="33"/>
      <c r="V13" s="33"/>
      <c r="W13" s="33"/>
      <c r="X13" s="33"/>
      <c r="Y13" s="87"/>
    </row>
    <row r="14" spans="1:38" ht="15.75" x14ac:dyDescent="0.25">
      <c r="A14" s="32"/>
      <c r="B14" s="20" t="s">
        <v>18</v>
      </c>
      <c r="C14" s="20"/>
      <c r="D14" s="39"/>
      <c r="E14" s="20"/>
      <c r="F14" s="20"/>
      <c r="G14" s="20"/>
      <c r="H14" s="42"/>
      <c r="I14" s="20"/>
      <c r="J14" s="20"/>
      <c r="K14" s="31"/>
      <c r="L14" s="33"/>
      <c r="M14" s="84"/>
      <c r="N14" s="84"/>
      <c r="O14" s="84"/>
      <c r="P14" s="84"/>
      <c r="Q14" s="33"/>
      <c r="R14" s="33"/>
      <c r="S14" s="33"/>
      <c r="T14" s="33"/>
      <c r="U14" s="33"/>
      <c r="V14" s="33"/>
      <c r="W14" s="33"/>
      <c r="X14" s="33"/>
      <c r="Y14" s="87"/>
    </row>
    <row r="15" spans="1:38" ht="15.75" x14ac:dyDescent="0.25">
      <c r="A15" s="32"/>
      <c r="B15" s="20" t="s">
        <v>29</v>
      </c>
      <c r="C15" s="20"/>
      <c r="D15" s="39"/>
      <c r="E15" s="42"/>
      <c r="F15" s="42"/>
      <c r="G15" s="42"/>
      <c r="H15" s="42"/>
      <c r="J15" s="20"/>
      <c r="K15" s="31"/>
      <c r="L15" s="33"/>
      <c r="M15" s="40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41"/>
    </row>
    <row r="16" spans="1:38" ht="15.75" x14ac:dyDescent="0.25">
      <c r="A16" s="32"/>
      <c r="B16" s="70">
        <v>46240</v>
      </c>
      <c r="C16" s="20"/>
      <c r="D16" s="39"/>
      <c r="E16" s="43"/>
      <c r="F16" s="43"/>
      <c r="G16" s="43"/>
      <c r="H16" s="20" t="s">
        <v>30</v>
      </c>
      <c r="J16" s="20"/>
      <c r="K16" s="31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</row>
    <row r="17" spans="2:11" ht="12.75" customHeight="1" x14ac:dyDescent="0.2">
      <c r="B17" s="20"/>
      <c r="C17" s="20"/>
      <c r="D17" s="39"/>
      <c r="E17" s="20"/>
      <c r="F17" s="20"/>
      <c r="G17" s="20"/>
      <c r="H17" s="20"/>
      <c r="I17" s="20"/>
      <c r="J17" s="20"/>
      <c r="K17" s="20"/>
    </row>
    <row r="18" spans="2:11" ht="12.75" customHeight="1" x14ac:dyDescent="0.2"/>
  </sheetData>
  <sheetProtection insertColumns="0" insertRows="0" deleteColumns="0" deleteRows="0"/>
  <mergeCells count="23">
    <mergeCell ref="M13:P14"/>
    <mergeCell ref="Y4:Y5"/>
    <mergeCell ref="Y13:Y14"/>
    <mergeCell ref="Z1:AD1"/>
    <mergeCell ref="A2:AD2"/>
    <mergeCell ref="AA3:AD3"/>
    <mergeCell ref="AA4:AA5"/>
    <mergeCell ref="AB4:AB5"/>
    <mergeCell ref="AC4:AC5"/>
    <mergeCell ref="AD4:AD5"/>
    <mergeCell ref="Q4:T4"/>
    <mergeCell ref="M4:P4"/>
    <mergeCell ref="Y3:Z3"/>
    <mergeCell ref="Z4:Z5"/>
    <mergeCell ref="E4:H4"/>
    <mergeCell ref="I4:L4"/>
    <mergeCell ref="A9:X9"/>
    <mergeCell ref="A3:A5"/>
    <mergeCell ref="U4:X4"/>
    <mergeCell ref="B3:B5"/>
    <mergeCell ref="C3:C5"/>
    <mergeCell ref="D3:D5"/>
    <mergeCell ref="E3:X3"/>
  </mergeCells>
  <conditionalFormatting sqref="Z6">
    <cfRule type="cellIs" dxfId="1" priority="12" operator="between">
      <formula>0.05</formula>
      <formula>0.3199</formula>
    </cfRule>
    <cfRule type="cellIs" dxfId="0" priority="13" operator="greaterThan">
      <formula>0.32</formula>
    </cfRule>
  </conditionalFormatting>
  <pageMargins left="0.23622047244094491" right="0.23622047244094491" top="0.41" bottom="0.55118110236220474" header="0.2" footer="0.31496062992125984"/>
  <pageSetup paperSize="9" scale="3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Руднев Роман Юрьевич</cp:lastModifiedBy>
  <cp:lastPrinted>2026-01-29T06:05:32Z</cp:lastPrinted>
  <dcterms:created xsi:type="dcterms:W3CDTF">2014-01-15T18:15:09Z</dcterms:created>
  <dcterms:modified xsi:type="dcterms:W3CDTF">2026-08-06T09:28:20Z</dcterms:modified>
</cp:coreProperties>
</file>