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80.99\zakupki\! ЗАКУПКИ\! 2026 год\1.1 ЕАТ_п.4. ст. 93 44-ФЗ_2026\12. МК __________ от __.06.2026г._расходные материалы\"/>
    </mc:Choice>
  </mc:AlternateContent>
  <bookViews>
    <workbookView xWindow="0" yWindow="0" windowWidth="16380" windowHeight="8196" tabRatio="500"/>
  </bookViews>
  <sheets>
    <sheet name="Расчет НМЦК" sheetId="1" r:id="rId1"/>
    <sheet name="Расчет начальных цен единиц ТРУ" sheetId="2" state="hidden" r:id="rId2"/>
  </sheets>
  <definedNames>
    <definedName name="_xlnm._FilterDatabase" localSheetId="0" hidden="1">'Расчет НМЦК'!$A$7:$AC$7</definedName>
    <definedName name="_xlnm.Print_Titles" localSheetId="0">'Расчет НМЦК'!$5:$7</definedName>
    <definedName name="_xlnm.Print_Area" localSheetId="1">'Расчет начальных цен единиц ТРУ'!$A$1:$N$27</definedName>
    <definedName name="_xlnm.Print_Area" localSheetId="0">'Расчет НМЦК'!$A$1:$P$23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5" i="2" l="1"/>
  <c r="M15" i="2"/>
  <c r="L15" i="2"/>
  <c r="K15" i="2"/>
  <c r="J15" i="2"/>
  <c r="M14" i="2"/>
  <c r="N14" i="2" s="1"/>
  <c r="J14" i="2"/>
  <c r="K14" i="2" s="1"/>
  <c r="L14" i="2" s="1"/>
  <c r="N13" i="2"/>
  <c r="M13" i="2"/>
  <c r="J13" i="2"/>
  <c r="K13" i="2" s="1"/>
  <c r="L13" i="2" s="1"/>
  <c r="N12" i="2"/>
  <c r="M12" i="2"/>
  <c r="J12" i="2"/>
  <c r="K12" i="2" s="1"/>
  <c r="L12" i="2" s="1"/>
  <c r="M11" i="2"/>
  <c r="N11" i="2" s="1"/>
  <c r="J11" i="2"/>
  <c r="K11" i="2" s="1"/>
  <c r="L11" i="2" s="1"/>
  <c r="M10" i="2"/>
  <c r="N10" i="2" s="1"/>
  <c r="J10" i="2"/>
  <c r="K10" i="2" s="1"/>
  <c r="L10" i="2" s="1"/>
  <c r="M9" i="2"/>
  <c r="N9" i="2" s="1"/>
  <c r="J9" i="2"/>
  <c r="K9" i="2" s="1"/>
  <c r="L9" i="2" s="1"/>
  <c r="M8" i="2"/>
  <c r="N8" i="2" s="1"/>
  <c r="N16" i="2" s="1"/>
  <c r="J8" i="2"/>
  <c r="K8" i="2" s="1"/>
  <c r="L8" i="2" s="1"/>
  <c r="N13" i="1"/>
  <c r="O13" i="1" s="1"/>
  <c r="P13" i="1" s="1"/>
  <c r="M13" i="1"/>
  <c r="K13" i="1"/>
  <c r="L13" i="1" s="1"/>
  <c r="J13" i="1"/>
  <c r="M12" i="1"/>
  <c r="N12" i="1" s="1"/>
  <c r="O12" i="1" s="1"/>
  <c r="P12" i="1" s="1"/>
  <c r="J12" i="1"/>
  <c r="K12" i="1" s="1"/>
  <c r="L12" i="1" s="1"/>
  <c r="M11" i="1"/>
  <c r="N11" i="1" s="1"/>
  <c r="O11" i="1" s="1"/>
  <c r="P11" i="1" s="1"/>
  <c r="K11" i="1"/>
  <c r="L11" i="1" s="1"/>
  <c r="J11" i="1"/>
  <c r="M10" i="1"/>
  <c r="N10" i="1" s="1"/>
  <c r="O10" i="1" s="1"/>
  <c r="P10" i="1" s="1"/>
  <c r="J10" i="1"/>
  <c r="K10" i="1" s="1"/>
  <c r="L10" i="1" s="1"/>
  <c r="M9" i="1"/>
  <c r="N9" i="1" s="1"/>
  <c r="O9" i="1" s="1"/>
  <c r="P9" i="1" s="1"/>
  <c r="J9" i="1"/>
  <c r="K9" i="1" s="1"/>
  <c r="L9" i="1" s="1"/>
  <c r="M8" i="1"/>
  <c r="N8" i="1" s="1"/>
  <c r="O8" i="1" s="1"/>
  <c r="P8" i="1" s="1"/>
  <c r="P14" i="1" s="1"/>
  <c r="J8" i="1"/>
  <c r="K8" i="1" s="1"/>
  <c r="L8" i="1" s="1"/>
</calcChain>
</file>

<file path=xl/sharedStrings.xml><?xml version="1.0" encoding="utf-8"?>
<sst xmlns="http://schemas.openxmlformats.org/spreadsheetml/2006/main" count="115" uniqueCount="65">
  <si>
    <t>Приложение № 1</t>
  </si>
  <si>
    <t>к приложению № 2 "Обоснование начальной (максимальной ) цены контракта"</t>
  </si>
  <si>
    <t xml:space="preserve">Обоснование начальной (максимальной) цены контракта на поставку расходных материалов и комплектующих для оргтехники для нужд муниципального бюджетного учреждения «Парки федеральной территории «Сириус» </t>
  </si>
  <si>
    <t>№</t>
  </si>
  <si>
    <t>Используемый метод определения НМЦК:</t>
  </si>
  <si>
    <t>Метод сопоставимых рыночных цен (анализ рынка) в соответствии с ч.6 ст.22 Федерального закона от 05.04.2013 № 44-ФЗ "О контрактной системе в сфере закупок товаров, работ, услуг для обеспечения государственных и муниципальных нужд"</t>
  </si>
  <si>
    <t>Наименование предмета закупки
(товара, работы, услуги)</t>
  </si>
  <si>
    <t>ОКПД 2/ КТРУ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</si>
  <si>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</si>
  <si>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</si>
  <si>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</si>
  <si>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</si>
  <si>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</si>
  <si>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 xml:space="preserve">Коммерческое предложение № 1
(вх. 593/18-кп от 29.04.2026,вх. 566/18-кп от 27.04.2026) </t>
  </si>
  <si>
    <t xml:space="preserve">Коммерческое предложение № 2
(вх. 612/18-кп от 05.05.2026) </t>
  </si>
  <si>
    <t>Коммерческое предложение № 3
(вх. 668/18-кп от 13.05.2026)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</si>
  <si>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</si>
  <si>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</si>
  <si>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</si>
  <si>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rgb="FF000000"/>
        <rFont val="Times New Roman"/>
        <family val="1"/>
        <charset val="204"/>
      </rPr>
      <t xml:space="preserve">         </t>
    </r>
  </si>
  <si>
    <r>
      <rPr>
        <b/>
        <sz val="11"/>
        <color rgb="FF000000"/>
        <rFont val="Times New Roman"/>
        <family val="1"/>
        <charset val="204"/>
      </rPr>
      <t xml:space="preserve">Расчет Н(М)ЦК по формуле   </t>
    </r>
    <r>
      <rPr>
        <sz val="11"/>
        <color rgb="FF000000"/>
        <rFont val="Times New Roman"/>
        <family val="1"/>
        <charset val="204"/>
      </rPr>
      <t xml:space="preserve">                                </t>
    </r>
  </si>
  <si>
    <t>Цена за единицу изм. (руб.)</t>
  </si>
  <si>
    <t>Цена за единицу изм. с округлением  до сотых долей после запятой (руб.)</t>
  </si>
  <si>
    <t>Н(М)ЦК, контракта с учетом округления цены за единицу (руб.)</t>
  </si>
  <si>
    <r>
      <rPr>
        <sz val="12"/>
        <rFont val="Times New Roman"/>
        <charset val="1"/>
      </rPr>
      <t xml:space="preserve"> Узел фотобарабана Kyocera DK-3200
</t>
    </r>
    <r>
      <rPr>
        <sz val="10"/>
        <rFont val="Times New Roman"/>
        <charset val="1"/>
      </rPr>
      <t xml:space="preserve">(или совместимый эквивалент)
</t>
    </r>
  </si>
  <si>
    <t xml:space="preserve">28.23.26.000/
КТРУ не предусмотрено
</t>
  </si>
  <si>
    <t>шт</t>
  </si>
  <si>
    <t>-</t>
  </si>
  <si>
    <r>
      <rPr>
        <sz val="12"/>
        <rFont val="Times New Roman"/>
        <charset val="1"/>
      </rPr>
      <t xml:space="preserve">Тонер-картридж Kyocera TK-3400
</t>
    </r>
    <r>
      <rPr>
        <sz val="10"/>
        <rFont val="Times New Roman"/>
        <charset val="1"/>
      </rPr>
      <t xml:space="preserve">(или совместимый эквивалент)
</t>
    </r>
  </si>
  <si>
    <r>
      <rPr>
        <sz val="12"/>
        <rFont val="Times New Roman"/>
        <charset val="1"/>
      </rPr>
      <t xml:space="preserve">Фотобарабан   Brother   DR-3400
</t>
    </r>
    <r>
      <rPr>
        <sz val="10"/>
        <rFont val="Times New Roman"/>
        <charset val="1"/>
      </rPr>
      <t xml:space="preserve">(или совместимый эквивалент)
</t>
    </r>
  </si>
  <si>
    <r>
      <rPr>
        <sz val="12"/>
        <rFont val="Times New Roman"/>
        <charset val="1"/>
      </rPr>
      <t xml:space="preserve">Картридж лазерный Brother TN-3480
</t>
    </r>
    <r>
      <rPr>
        <sz val="10"/>
        <rFont val="Times New Roman"/>
        <charset val="1"/>
      </rPr>
      <t xml:space="preserve">(или совместимый эквивалент)
</t>
    </r>
  </si>
  <si>
    <r>
      <rPr>
        <sz val="12"/>
        <rFont val="Times New Roman"/>
        <charset val="1"/>
      </rPr>
      <t xml:space="preserve">Фотобарабан Pantum DL-420
</t>
    </r>
    <r>
      <rPr>
        <sz val="10"/>
        <rFont val="Times New Roman"/>
        <charset val="1"/>
      </rPr>
      <t xml:space="preserve">(или совместимый эквивалент)
</t>
    </r>
  </si>
  <si>
    <r>
      <rPr>
        <sz val="12"/>
        <rFont val="Times New Roman"/>
        <charset val="1"/>
      </rPr>
      <t xml:space="preserve">Картридж лазерный Pantum TL-420X
</t>
    </r>
    <r>
      <rPr>
        <sz val="10"/>
        <rFont val="Times New Roman"/>
        <charset val="1"/>
      </rPr>
      <t xml:space="preserve">(или совместимый эквивалент)
</t>
    </r>
  </si>
  <si>
    <r>
      <rPr>
        <b/>
        <sz val="14"/>
        <color theme="0"/>
        <rFont val="Times New Roman"/>
        <family val="1"/>
        <charset val="204"/>
      </rP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rgb="FFFFFFFF"/>
        <rFont val="Times New Roman"/>
        <family val="1"/>
        <charset val="204"/>
      </rPr>
      <t xml:space="preserve">ВВ </t>
    </r>
  </si>
  <si>
    <t>* Расчёт начальной (максимальной) цены по позиции производится по формуле:</t>
  </si>
  <si>
    <r>
      <rPr>
        <sz val="12"/>
        <rFont val="Times New Roman"/>
        <family val="1"/>
        <charset val="204"/>
      </rPr>
      <t xml:space="preserve">где:
 - НМЦК 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 xml:space="preserve">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 xml:space="preserve">-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
</t>
    </r>
  </si>
  <si>
    <t>Расчет начальной (максимальной) цены контракта составлен:</t>
  </si>
  <si>
    <t xml:space="preserve">Главный инженер МБУ «Парки ФТ»
</t>
  </si>
  <si>
    <t xml:space="preserve">                                             /</t>
  </si>
  <si>
    <t>Кузнецов С. С.</t>
  </si>
  <si>
    <t>«___» мая 2026 г.</t>
  </si>
  <si>
    <t>(должность)</t>
  </si>
  <si>
    <t>(подпись)</t>
  </si>
  <si>
    <t>(фамилия, инициалы)</t>
  </si>
  <si>
    <t>(дата)</t>
  </si>
  <si>
    <t>Расчет начальной (максимальной) цены контракта, включая метод расчета НМЦК, наименование и единицы измерения ТРУ, цены за единицы измерения ТРУ в соответствии с коммерческими предложениями, коэффициент вариации цен, достоверность расчета НМЦ ТРУ проверен  и согласован сотрудником планово-экономического отдела</t>
  </si>
  <si>
    <t>«___» ____________ 202__ г.</t>
  </si>
  <si>
    <t>к приложению № 2 "Обоснование начальной (максимальноый ) цены контракта"</t>
  </si>
  <si>
    <t>Обоснование начальных цен единиц товаров (работ, услуг), начальной суммы цен единиц товаров (работ, услуг), максимального значения цены контракта 
на _____________ .</t>
  </si>
  <si>
    <t>ОКПД2/КТРУ</t>
  </si>
  <si>
    <t>Однородность совокупности значений выявленных цен, используемых в расчете Н(М)Ц</t>
  </si>
  <si>
    <t>Расчет начальной суммы цен единиц товаров (работ, услуг)</t>
  </si>
  <si>
    <t>Коммерческое предложение № 1</t>
  </si>
  <si>
    <t>Коммерческое предложение № 2</t>
  </si>
  <si>
    <t>Коммерческое предложение № 3</t>
  </si>
  <si>
    <t xml:space="preserve">Средняя арифметическая цена за единицу     </t>
  </si>
  <si>
    <r>
      <rPr>
        <b/>
        <sz val="12"/>
        <color rgb="FF000000"/>
        <rFont val="Times New Roman"/>
        <family val="1"/>
        <charset val="204"/>
      </rPr>
      <t xml:space="preserve">коэффициент вариации цен (%)           </t>
    </r>
    <r>
      <rPr>
        <i/>
        <sz val="12"/>
        <color rgb="FF000000"/>
        <rFont val="Times New Roman"/>
        <family val="1"/>
        <charset val="204"/>
      </rPr>
      <t xml:space="preserve">         </t>
    </r>
  </si>
  <si>
    <t>Начальная цена  единицы товаров, работ, услуг (руб.)</t>
  </si>
  <si>
    <t>Начальная цена  единицы товаров (работ, услуг) с округлением  до сотых долей после запятой (руб.)</t>
  </si>
  <si>
    <r>
      <rPr>
        <b/>
        <sz val="14"/>
        <color theme="0"/>
        <rFont val="Times New Roman"/>
        <family val="1"/>
        <charset val="204"/>
      </rPr>
      <t>В</t>
    </r>
    <r>
      <rPr>
        <b/>
        <sz val="14"/>
        <rFont val="Times New Roman"/>
        <family val="1"/>
        <charset val="204"/>
      </rPr>
      <t>Сумма цен единиц товаров, работ, услуг (руб.):</t>
    </r>
    <r>
      <rPr>
        <b/>
        <sz val="14"/>
        <color rgb="FFFFFFFF"/>
        <rFont val="Times New Roman"/>
        <family val="1"/>
        <charset val="204"/>
      </rPr>
      <t xml:space="preserve">ВВ </t>
    </r>
  </si>
  <si>
    <t xml:space="preserve">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 оплата выполнения работы или  оказания услуги осуществляется по цене единицы работы или услуги исходя из объема фактически выполненной работы или оказанной услуги, но в размере, не превышающем максимального значения цены контракта, указанной в извещении об осуществлении закупки.           </t>
  </si>
  <si>
    <t>Максимальное значение цены контракта за ________ (период) составляет ________ (__________) рублей __ копеек.</t>
  </si>
  <si>
    <t>Максимальное значение цены контракта составляет ________ (__________) рублей __ копеек.</t>
  </si>
  <si>
    <t>Расчет начальных цен единиц товаров (работ, услуг), начальной суммы цен единиц товаров (работ, услуг), максимального значения цены контракта составлен:</t>
  </si>
  <si>
    <t>Расчет начальных цен единиц товаров (работ, услуг), начальной суммы цен единиц товаров (работ, услуг), максимального значения цены контракта, включая метод расчета, наименование и единицы измерения ТРУ, цены за единицы измерения ТРУ в соответствии с коммерческими предложениями, коэффициент вариации цен, достоверность расчета НМЦ ТРУ проверен  и согласован сотрудником планово-экономического отдела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</si>
</sst>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\-??\ _₽_-;_-@_-"/>
    <numFmt numFmtId="165" formatCode="0.000"/>
  </numFmts>
  <fonts count="29"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1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charset val="1"/>
    </font>
    <font>
      <sz val="10"/>
      <name val="Times New Roman"/>
      <charset val="1"/>
    </font>
    <font>
      <sz val="12"/>
      <color rgb="FF000000"/>
      <name val="Times New Roman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4" fontId="28" fillId="0" borderId="0" applyBorder="0" applyProtection="0"/>
    <xf numFmtId="0" fontId="1" fillId="0" borderId="0"/>
    <xf numFmtId="0" fontId="2" fillId="0" borderId="0"/>
  </cellStyleXfs>
  <cellXfs count="57">
    <xf numFmtId="0" fontId="0" fillId="0" borderId="0" xfId="0"/>
    <xf numFmtId="0" fontId="10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top" wrapText="1"/>
    </xf>
    <xf numFmtId="2" fontId="6" fillId="0" borderId="2" xfId="0" applyNumberFormat="1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0" xfId="0" applyFont="1" applyAlignment="1" applyProtection="1"/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10" fillId="2" borderId="3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164" fontId="13" fillId="0" borderId="2" xfId="0" applyNumberFormat="1" applyFont="1" applyBorder="1" applyAlignment="1" applyProtection="1">
      <alignment horizontal="center" vertical="center" wrapText="1"/>
    </xf>
    <xf numFmtId="164" fontId="13" fillId="0" borderId="2" xfId="0" applyNumberFormat="1" applyFont="1" applyBorder="1" applyAlignment="1" applyProtection="1">
      <alignment horizontal="center" vertical="center" wrapText="1"/>
    </xf>
    <xf numFmtId="2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2" xfId="0" applyNumberFormat="1" applyFont="1" applyFill="1" applyBorder="1" applyAlignment="1" applyProtection="1">
      <alignment horizontal="center" vertical="center" wrapText="1"/>
    </xf>
    <xf numFmtId="4" fontId="14" fillId="2" borderId="2" xfId="0" applyNumberFormat="1" applyFont="1" applyFill="1" applyBorder="1" applyAlignment="1" applyProtection="1">
      <alignment horizontal="center" vertical="center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164" fontId="15" fillId="0" borderId="2" xfId="1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/>
    <xf numFmtId="4" fontId="15" fillId="0" borderId="5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17" fillId="2" borderId="0" xfId="0" applyFont="1" applyFill="1" applyAlignment="1" applyProtection="1">
      <alignment vertical="center" wrapText="1"/>
    </xf>
    <xf numFmtId="0" fontId="0" fillId="0" borderId="0" xfId="0" applyAlignment="1" applyProtection="1"/>
    <xf numFmtId="0" fontId="22" fillId="2" borderId="0" xfId="0" applyFont="1" applyFill="1" applyAlignment="1" applyProtection="1"/>
    <xf numFmtId="0" fontId="4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center"/>
      <protection locked="0"/>
    </xf>
    <xf numFmtId="49" fontId="10" fillId="0" borderId="2" xfId="0" applyNumberFormat="1" applyFont="1" applyBorder="1" applyAlignment="1" applyProtection="1">
      <alignment horizontal="left" vertical="center" wrapText="1"/>
    </xf>
    <xf numFmtId="3" fontId="10" fillId="2" borderId="2" xfId="0" applyNumberFormat="1" applyFont="1" applyFill="1" applyBorder="1" applyAlignment="1" applyProtection="1">
      <alignment horizontal="center" vertical="center" wrapText="1"/>
    </xf>
    <xf numFmtId="164" fontId="24" fillId="2" borderId="4" xfId="1" applyFont="1" applyFill="1" applyBorder="1" applyAlignment="1" applyProtection="1">
      <alignment horizontal="center" vertical="center" wrapText="1"/>
    </xf>
    <xf numFmtId="164" fontId="24" fillId="2" borderId="2" xfId="1" applyFont="1" applyFill="1" applyBorder="1" applyAlignment="1" applyProtection="1">
      <alignment horizontal="center" vertical="center" wrapText="1"/>
    </xf>
    <xf numFmtId="164" fontId="24" fillId="0" borderId="2" xfId="1" applyFont="1" applyBorder="1" applyAlignment="1" applyProtection="1">
      <alignment horizontal="center" vertical="center" wrapText="1"/>
    </xf>
    <xf numFmtId="0" fontId="25" fillId="2" borderId="0" xfId="0" applyFont="1" applyFill="1" applyAlignment="1" applyProtection="1"/>
    <xf numFmtId="0" fontId="14" fillId="2" borderId="0" xfId="0" applyFont="1" applyFill="1" applyAlignment="1" applyProtection="1"/>
    <xf numFmtId="2" fontId="26" fillId="0" borderId="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 vertical="center" wrapText="1"/>
    </xf>
    <xf numFmtId="165" fontId="16" fillId="0" borderId="6" xfId="0" applyNumberFormat="1" applyFont="1" applyBorder="1" applyAlignment="1" applyProtection="1">
      <alignment horizontal="right" vertical="center"/>
    </xf>
    <xf numFmtId="0" fontId="24" fillId="2" borderId="7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2"/>
    <cellStyle name="Обычный 36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80640</xdr:colOff>
      <xdr:row>6</xdr:row>
      <xdr:rowOff>196560</xdr:rowOff>
    </xdr:from>
    <xdr:to>
      <xdr:col>12</xdr:col>
      <xdr:colOff>1095120</xdr:colOff>
      <xdr:row>6</xdr:row>
      <xdr:rowOff>1221120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054200" y="2558880"/>
          <a:ext cx="1014480" cy="10245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12</xdr:col>
      <xdr:colOff>219240</xdr:colOff>
      <xdr:row>9</xdr:row>
      <xdr:rowOff>309960</xdr:rowOff>
    </xdr:from>
    <xdr:to>
      <xdr:col>12</xdr:col>
      <xdr:colOff>369360</xdr:colOff>
      <xdr:row>10</xdr:row>
      <xdr:rowOff>405720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/>
        <a:stretch/>
      </xdr:blipFill>
      <xdr:spPr>
        <a:xfrm>
          <a:off x="16192800" y="4848480"/>
          <a:ext cx="150120" cy="552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3</xdr:col>
      <xdr:colOff>453960</xdr:colOff>
      <xdr:row>15</xdr:row>
      <xdr:rowOff>148680</xdr:rowOff>
    </xdr:from>
    <xdr:to>
      <xdr:col>7</xdr:col>
      <xdr:colOff>730440</xdr:colOff>
      <xdr:row>15</xdr:row>
      <xdr:rowOff>531720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63240" y="7284960"/>
          <a:ext cx="4770360" cy="383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453960</xdr:colOff>
      <xdr:row>16</xdr:row>
      <xdr:rowOff>66600</xdr:rowOff>
    </xdr:from>
    <xdr:to>
      <xdr:col>7</xdr:col>
      <xdr:colOff>730440</xdr:colOff>
      <xdr:row>16</xdr:row>
      <xdr:rowOff>74160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6092280" y="6276960"/>
          <a:ext cx="4645080" cy="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tabSelected="1" zoomScale="85" zoomScaleNormal="85" workbookViewId="0">
      <selection activeCell="B10" sqref="B10"/>
    </sheetView>
  </sheetViews>
  <sheetFormatPr defaultColWidth="9.109375" defaultRowHeight="13.2"/>
  <cols>
    <col min="1" max="1" width="6.88671875" style="15" customWidth="1"/>
    <col min="2" max="2" width="46.109375" style="15" customWidth="1"/>
    <col min="3" max="3" width="22.33203125" style="15" hidden="1" customWidth="1"/>
    <col min="4" max="4" width="7.5546875" style="15" customWidth="1"/>
    <col min="5" max="5" width="14.88671875" style="15" customWidth="1"/>
    <col min="6" max="8" width="20.6640625" style="15" customWidth="1"/>
    <col min="9" max="9" width="17.44140625" style="15" customWidth="1"/>
    <col min="10" max="10" width="19.5546875" style="15" customWidth="1"/>
    <col min="11" max="11" width="15.44140625" style="15" customWidth="1"/>
    <col min="12" max="12" width="14.44140625" style="15" customWidth="1"/>
    <col min="13" max="13" width="17.44140625" style="15" customWidth="1"/>
    <col min="14" max="14" width="15.6640625" style="15" customWidth="1"/>
    <col min="15" max="15" width="19.6640625" style="15" customWidth="1"/>
    <col min="16" max="16" width="19.109375" style="15" customWidth="1"/>
    <col min="17" max="17" width="14.6640625" style="15" customWidth="1"/>
    <col min="18" max="18" width="12.109375" style="15" customWidth="1"/>
    <col min="19" max="16384" width="9.109375" style="15"/>
  </cols>
  <sheetData>
    <row r="1" spans="1:29" ht="21.75" customHeight="1">
      <c r="M1" s="14" t="s">
        <v>0</v>
      </c>
      <c r="N1" s="14"/>
      <c r="O1" s="14"/>
      <c r="P1" s="14"/>
    </row>
    <row r="2" spans="1:29" ht="21.75" customHeight="1">
      <c r="J2" s="14" t="s">
        <v>1</v>
      </c>
      <c r="K2" s="14"/>
      <c r="L2" s="14"/>
      <c r="M2" s="14"/>
      <c r="N2" s="14"/>
      <c r="O2" s="14"/>
      <c r="P2" s="14"/>
    </row>
    <row r="3" spans="1:29" ht="15" customHeight="1">
      <c r="J3" s="16"/>
      <c r="K3" s="16"/>
      <c r="L3" s="16"/>
      <c r="M3" s="16"/>
      <c r="N3" s="16"/>
      <c r="O3" s="16"/>
      <c r="P3" s="16"/>
    </row>
    <row r="4" spans="1:29" s="17" customFormat="1" ht="36" customHeight="1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9" s="17" customFormat="1" ht="38.25" customHeight="1">
      <c r="A5" s="12" t="s">
        <v>3</v>
      </c>
      <c r="B5" s="11" t="s">
        <v>4</v>
      </c>
      <c r="C5" s="11"/>
      <c r="D5" s="11" t="s">
        <v>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29" ht="53.25" customHeight="1">
      <c r="A6" s="12"/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/>
      <c r="H6" s="12"/>
      <c r="I6" s="18"/>
      <c r="J6" s="10" t="s">
        <v>11</v>
      </c>
      <c r="K6" s="10"/>
      <c r="L6" s="10"/>
      <c r="M6" s="9" t="s">
        <v>12</v>
      </c>
      <c r="N6" s="9"/>
      <c r="O6" s="9"/>
      <c r="P6" s="9"/>
    </row>
    <row r="7" spans="1:29" ht="98.25" customHeight="1">
      <c r="A7" s="12"/>
      <c r="B7" s="12"/>
      <c r="C7" s="12"/>
      <c r="D7" s="12"/>
      <c r="E7" s="12"/>
      <c r="F7" s="19" t="s">
        <v>13</v>
      </c>
      <c r="G7" s="19" t="s">
        <v>14</v>
      </c>
      <c r="H7" s="19" t="s">
        <v>15</v>
      </c>
      <c r="I7" s="19" t="s">
        <v>16</v>
      </c>
      <c r="J7" s="19" t="s">
        <v>17</v>
      </c>
      <c r="K7" s="19" t="s">
        <v>18</v>
      </c>
      <c r="L7" s="20" t="s">
        <v>19</v>
      </c>
      <c r="M7" s="20" t="s">
        <v>20</v>
      </c>
      <c r="N7" s="20" t="s">
        <v>21</v>
      </c>
      <c r="O7" s="20" t="s">
        <v>22</v>
      </c>
      <c r="P7" s="20" t="s">
        <v>23</v>
      </c>
    </row>
    <row r="8" spans="1:29" s="32" customFormat="1" ht="42">
      <c r="A8" s="21">
        <v>1</v>
      </c>
      <c r="B8" s="22" t="s">
        <v>24</v>
      </c>
      <c r="C8" s="23" t="s">
        <v>25</v>
      </c>
      <c r="D8" s="24" t="s">
        <v>26</v>
      </c>
      <c r="E8" s="25">
        <v>8</v>
      </c>
      <c r="F8" s="26">
        <v>20477</v>
      </c>
      <c r="G8" s="26">
        <v>20000</v>
      </c>
      <c r="H8" s="26">
        <v>26000</v>
      </c>
      <c r="I8" s="27" t="s">
        <v>27</v>
      </c>
      <c r="J8" s="28">
        <f t="shared" ref="J8:J13" si="0">AVERAGE(F8:H8)</f>
        <v>22159</v>
      </c>
      <c r="K8" s="29">
        <f t="shared" ref="K8:K13" si="1">SQRT(((SUM((POWER(H8-J8,2)),(POWER(G8-J8,2)),(POWER(F8-J8,2)))/(COLUMNS(F8:H8)-1))))</f>
        <v>3334.9427281439184</v>
      </c>
      <c r="L8" s="29">
        <f t="shared" ref="L8:L13" si="2">K8/J8*100</f>
        <v>15.05005969648413</v>
      </c>
      <c r="M8" s="28">
        <f t="shared" ref="M8:M13" si="3">((E8/3)*(SUM(F8:H8)))</f>
        <v>177272</v>
      </c>
      <c r="N8" s="30">
        <f t="shared" ref="N8:N13" si="4">M8/E8</f>
        <v>22159</v>
      </c>
      <c r="O8" s="30">
        <f t="shared" ref="O8:O13" si="5">MROUND(N8,0.01)</f>
        <v>22159</v>
      </c>
      <c r="P8" s="31">
        <f t="shared" ref="P8:P13" si="6">O8*E8</f>
        <v>177272</v>
      </c>
    </row>
    <row r="9" spans="1:29" s="32" customFormat="1" ht="42">
      <c r="A9" s="21">
        <v>2</v>
      </c>
      <c r="B9" s="22" t="s">
        <v>28</v>
      </c>
      <c r="C9" s="23" t="s">
        <v>25</v>
      </c>
      <c r="D9" s="24" t="s">
        <v>26</v>
      </c>
      <c r="E9" s="25">
        <v>80</v>
      </c>
      <c r="F9" s="26">
        <v>1174</v>
      </c>
      <c r="G9" s="26">
        <v>1500</v>
      </c>
      <c r="H9" s="26">
        <v>1300</v>
      </c>
      <c r="I9" s="27" t="s">
        <v>27</v>
      </c>
      <c r="J9" s="28">
        <f t="shared" si="0"/>
        <v>1324.6666666666667</v>
      </c>
      <c r="K9" s="29">
        <f t="shared" si="1"/>
        <v>164.39383605638423</v>
      </c>
      <c r="L9" s="29">
        <f t="shared" si="2"/>
        <v>12.410204030426589</v>
      </c>
      <c r="M9" s="28">
        <f t="shared" si="3"/>
        <v>105973.33333333334</v>
      </c>
      <c r="N9" s="30">
        <f t="shared" si="4"/>
        <v>1324.6666666666667</v>
      </c>
      <c r="O9" s="30">
        <f t="shared" si="5"/>
        <v>1324.67</v>
      </c>
      <c r="P9" s="31">
        <f t="shared" si="6"/>
        <v>105973.6</v>
      </c>
    </row>
    <row r="10" spans="1:29" s="32" customFormat="1" ht="42">
      <c r="A10" s="21">
        <v>3</v>
      </c>
      <c r="B10" s="22" t="s">
        <v>29</v>
      </c>
      <c r="C10" s="23" t="s">
        <v>25</v>
      </c>
      <c r="D10" s="24" t="s">
        <v>26</v>
      </c>
      <c r="E10" s="25">
        <v>2</v>
      </c>
      <c r="F10" s="26">
        <v>1100</v>
      </c>
      <c r="G10" s="26">
        <v>1000</v>
      </c>
      <c r="H10" s="26">
        <v>800</v>
      </c>
      <c r="I10" s="27" t="s">
        <v>27</v>
      </c>
      <c r="J10" s="28">
        <f t="shared" si="0"/>
        <v>966.66666666666663</v>
      </c>
      <c r="K10" s="29">
        <f t="shared" si="1"/>
        <v>152.75252316519467</v>
      </c>
      <c r="L10" s="29">
        <f t="shared" si="2"/>
        <v>15.801985155020141</v>
      </c>
      <c r="M10" s="28">
        <f t="shared" si="3"/>
        <v>1933.3333333333333</v>
      </c>
      <c r="N10" s="30">
        <f t="shared" si="4"/>
        <v>966.66666666666663</v>
      </c>
      <c r="O10" s="30">
        <f t="shared" si="5"/>
        <v>966.67000000000007</v>
      </c>
      <c r="P10" s="31">
        <f t="shared" si="6"/>
        <v>1933.3400000000001</v>
      </c>
    </row>
    <row r="11" spans="1:29" s="32" customFormat="1" ht="42">
      <c r="A11" s="21">
        <v>4</v>
      </c>
      <c r="B11" s="22" t="s">
        <v>30</v>
      </c>
      <c r="C11" s="23" t="s">
        <v>25</v>
      </c>
      <c r="D11" s="24" t="s">
        <v>26</v>
      </c>
      <c r="E11" s="25">
        <v>5</v>
      </c>
      <c r="F11" s="26">
        <v>656</v>
      </c>
      <c r="G11" s="26">
        <v>1000</v>
      </c>
      <c r="H11" s="26">
        <v>800</v>
      </c>
      <c r="I11" s="27" t="s">
        <v>27</v>
      </c>
      <c r="J11" s="28">
        <f t="shared" si="0"/>
        <v>818.66666666666663</v>
      </c>
      <c r="K11" s="29">
        <f t="shared" si="1"/>
        <v>172.75801959195218</v>
      </c>
      <c r="L11" s="29">
        <f t="shared" si="2"/>
        <v>21.102363956671681</v>
      </c>
      <c r="M11" s="28">
        <f t="shared" si="3"/>
        <v>4093.3333333333335</v>
      </c>
      <c r="N11" s="30">
        <f t="shared" si="4"/>
        <v>818.66666666666674</v>
      </c>
      <c r="O11" s="30">
        <f t="shared" si="5"/>
        <v>818.67000000000007</v>
      </c>
      <c r="P11" s="31">
        <f t="shared" si="6"/>
        <v>4093.3500000000004</v>
      </c>
    </row>
    <row r="12" spans="1:29" s="32" customFormat="1" ht="42">
      <c r="A12" s="21">
        <v>5</v>
      </c>
      <c r="B12" s="22" t="s">
        <v>31</v>
      </c>
      <c r="C12" s="23" t="s">
        <v>25</v>
      </c>
      <c r="D12" s="24" t="s">
        <v>26</v>
      </c>
      <c r="E12" s="25">
        <v>10</v>
      </c>
      <c r="F12" s="26">
        <v>730</v>
      </c>
      <c r="G12" s="26">
        <v>1000</v>
      </c>
      <c r="H12" s="26">
        <v>750</v>
      </c>
      <c r="I12" s="27" t="s">
        <v>27</v>
      </c>
      <c r="J12" s="28">
        <f t="shared" si="0"/>
        <v>826.66666666666663</v>
      </c>
      <c r="K12" s="29">
        <f t="shared" si="1"/>
        <v>150.44378795195678</v>
      </c>
      <c r="L12" s="29">
        <f t="shared" si="2"/>
        <v>18.198845316768967</v>
      </c>
      <c r="M12" s="28">
        <f t="shared" si="3"/>
        <v>8266.6666666666679</v>
      </c>
      <c r="N12" s="30">
        <f t="shared" si="4"/>
        <v>826.66666666666674</v>
      </c>
      <c r="O12" s="30">
        <f t="shared" si="5"/>
        <v>826.67000000000007</v>
      </c>
      <c r="P12" s="31">
        <f t="shared" si="6"/>
        <v>8266.7000000000007</v>
      </c>
    </row>
    <row r="13" spans="1:29" s="32" customFormat="1" ht="42">
      <c r="A13" s="21">
        <v>6</v>
      </c>
      <c r="B13" s="22" t="s">
        <v>32</v>
      </c>
      <c r="C13" s="23" t="s">
        <v>25</v>
      </c>
      <c r="D13" s="24" t="s">
        <v>26</v>
      </c>
      <c r="E13" s="25">
        <v>40</v>
      </c>
      <c r="F13" s="26">
        <v>587</v>
      </c>
      <c r="G13" s="26">
        <v>1000</v>
      </c>
      <c r="H13" s="26">
        <v>600</v>
      </c>
      <c r="I13" s="27" t="s">
        <v>27</v>
      </c>
      <c r="J13" s="28">
        <f t="shared" si="0"/>
        <v>729</v>
      </c>
      <c r="K13" s="29">
        <f t="shared" si="1"/>
        <v>234.78287842174524</v>
      </c>
      <c r="L13" s="29">
        <f t="shared" si="2"/>
        <v>32.206156162104968</v>
      </c>
      <c r="M13" s="28">
        <f t="shared" si="3"/>
        <v>29160</v>
      </c>
      <c r="N13" s="30">
        <f t="shared" si="4"/>
        <v>729</v>
      </c>
      <c r="O13" s="30">
        <f t="shared" si="5"/>
        <v>729</v>
      </c>
      <c r="P13" s="31">
        <f t="shared" si="6"/>
        <v>29160</v>
      </c>
    </row>
    <row r="14" spans="1:29" s="34" customFormat="1" ht="40.5" customHeight="1">
      <c r="A14" s="8" t="s">
        <v>33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33">
        <f>SUM(P8:P13)</f>
        <v>326698.99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s="37" customFormat="1" ht="20.25" customHeight="1">
      <c r="A15" s="7" t="s">
        <v>34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35"/>
      <c r="M15" s="36"/>
      <c r="N15" s="36"/>
      <c r="O15" s="36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s="38" customFormat="1" ht="126" customHeight="1">
      <c r="A16" s="7" t="s">
        <v>35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s="17" customFormat="1" ht="29.25" customHeight="1">
      <c r="A17" s="6" t="s">
        <v>36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s="17" customFormat="1" ht="28.5" customHeight="1">
      <c r="A18" s="5" t="s">
        <v>37</v>
      </c>
      <c r="B18" s="5"/>
      <c r="C18" s="5"/>
      <c r="D18" s="39"/>
      <c r="E18" s="4" t="s">
        <v>38</v>
      </c>
      <c r="F18" s="4"/>
      <c r="G18" s="3" t="s">
        <v>39</v>
      </c>
      <c r="H18" s="3"/>
      <c r="I18" s="2" t="s">
        <v>40</v>
      </c>
      <c r="J18" s="2"/>
      <c r="K18" s="39"/>
      <c r="L18" s="39"/>
      <c r="M18" s="39"/>
      <c r="N18" s="39"/>
      <c r="O18" s="39"/>
      <c r="P18" s="39"/>
    </row>
    <row r="19" spans="1:29" s="41" customFormat="1" ht="17.25" customHeight="1">
      <c r="A19" s="1" t="s">
        <v>41</v>
      </c>
      <c r="B19" s="1"/>
      <c r="C19" s="1"/>
      <c r="D19" s="40"/>
      <c r="E19" s="1" t="s">
        <v>42</v>
      </c>
      <c r="F19" s="1"/>
      <c r="G19" s="1" t="s">
        <v>43</v>
      </c>
      <c r="H19" s="1"/>
      <c r="I19" s="1" t="s">
        <v>44</v>
      </c>
      <c r="J19" s="1"/>
      <c r="K19" s="40"/>
      <c r="L19" s="40"/>
      <c r="M19" s="40"/>
      <c r="N19" s="40"/>
      <c r="O19" s="40"/>
      <c r="P19" s="40"/>
    </row>
    <row r="20" spans="1:29" s="41" customFormat="1" ht="17.25" customHeight="1">
      <c r="A20" s="42"/>
      <c r="B20" s="42"/>
      <c r="C20" s="42"/>
      <c r="D20" s="40"/>
      <c r="E20" s="42"/>
      <c r="F20" s="42"/>
      <c r="G20" s="42"/>
      <c r="H20" s="42"/>
      <c r="I20" s="40"/>
      <c r="J20" s="42"/>
      <c r="K20" s="42"/>
      <c r="L20" s="42"/>
      <c r="M20" s="40"/>
      <c r="N20" s="40"/>
      <c r="O20" s="40"/>
      <c r="P20" s="40"/>
    </row>
    <row r="21" spans="1:29" s="17" customFormat="1" ht="39.75" customHeight="1">
      <c r="A21" s="6" t="s">
        <v>45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s="17" customFormat="1" ht="28.5" customHeight="1">
      <c r="A22" s="4"/>
      <c r="B22" s="4"/>
      <c r="C22" s="4"/>
      <c r="D22" s="39"/>
      <c r="E22" s="4" t="s">
        <v>38</v>
      </c>
      <c r="F22" s="4"/>
      <c r="G22" s="4"/>
      <c r="H22" s="4"/>
      <c r="I22" s="2" t="s">
        <v>46</v>
      </c>
      <c r="J22" s="2"/>
      <c r="K22" s="39"/>
      <c r="L22" s="39"/>
      <c r="M22" s="39"/>
      <c r="N22" s="39"/>
      <c r="O22" s="39"/>
      <c r="P22" s="39"/>
    </row>
    <row r="23" spans="1:29" s="41" customFormat="1" ht="17.25" customHeight="1">
      <c r="A23" s="1" t="s">
        <v>41</v>
      </c>
      <c r="B23" s="1"/>
      <c r="C23" s="1"/>
      <c r="D23" s="40"/>
      <c r="E23" s="1" t="s">
        <v>42</v>
      </c>
      <c r="F23" s="1"/>
      <c r="G23" s="1" t="s">
        <v>43</v>
      </c>
      <c r="H23" s="1"/>
      <c r="I23" s="1" t="s">
        <v>44</v>
      </c>
      <c r="J23" s="1"/>
      <c r="K23" s="40"/>
      <c r="L23" s="40"/>
      <c r="M23" s="40"/>
      <c r="N23" s="40"/>
      <c r="O23" s="40"/>
      <c r="P23" s="40"/>
    </row>
    <row r="24" spans="1:29" ht="21" customHeight="1"/>
  </sheetData>
  <autoFilter ref="A7:AC7"/>
  <mergeCells count="34">
    <mergeCell ref="A22:C22"/>
    <mergeCell ref="E22:F22"/>
    <mergeCell ref="G22:H22"/>
    <mergeCell ref="I22:J22"/>
    <mergeCell ref="A23:C23"/>
    <mergeCell ref="E23:F23"/>
    <mergeCell ref="G23:H23"/>
    <mergeCell ref="I23:J23"/>
    <mergeCell ref="A19:C19"/>
    <mergeCell ref="E19:F19"/>
    <mergeCell ref="G19:H19"/>
    <mergeCell ref="I19:J19"/>
    <mergeCell ref="A21:P21"/>
    <mergeCell ref="A14:O14"/>
    <mergeCell ref="A15:K15"/>
    <mergeCell ref="A16:P16"/>
    <mergeCell ref="A17:P17"/>
    <mergeCell ref="A18:C18"/>
    <mergeCell ref="E18:F18"/>
    <mergeCell ref="G18:H18"/>
    <mergeCell ref="I18:J18"/>
    <mergeCell ref="M1:P1"/>
    <mergeCell ref="J2:P2"/>
    <mergeCell ref="A4:P4"/>
    <mergeCell ref="A5:A7"/>
    <mergeCell ref="B5:C5"/>
    <mergeCell ref="D5:P5"/>
    <mergeCell ref="B6:B7"/>
    <mergeCell ref="C6:C7"/>
    <mergeCell ref="D6:D7"/>
    <mergeCell ref="E6:E7"/>
    <mergeCell ref="F6:H6"/>
    <mergeCell ref="J6:L6"/>
    <mergeCell ref="M6:P6"/>
  </mergeCells>
  <pageMargins left="0.23611111111111099" right="0.23611111111111099" top="0.55138888888888904" bottom="0.55138888888888904" header="0.511811023622047" footer="0.511811023622047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zoomScale="85" zoomScaleNormal="85" workbookViewId="0">
      <selection activeCell="A20" sqref="A20:N20"/>
    </sheetView>
  </sheetViews>
  <sheetFormatPr defaultColWidth="9.109375" defaultRowHeight="13.2"/>
  <cols>
    <col min="1" max="1" width="6.88671875" style="15" customWidth="1"/>
    <col min="2" max="2" width="46.109375" style="15" customWidth="1"/>
    <col min="3" max="3" width="27" style="15" customWidth="1"/>
    <col min="4" max="4" width="7.5546875" style="15" customWidth="1"/>
    <col min="5" max="5" width="13.109375" style="15" customWidth="1"/>
    <col min="6" max="8" width="20.6640625" style="15" customWidth="1"/>
    <col min="9" max="9" width="16.6640625" style="15" customWidth="1"/>
    <col min="10" max="12" width="20.109375" style="15" customWidth="1"/>
    <col min="13" max="13" width="15.6640625" style="15" customWidth="1"/>
    <col min="14" max="14" width="19.6640625" style="15" customWidth="1"/>
    <col min="15" max="15" width="14.6640625" style="15" customWidth="1"/>
    <col min="16" max="16" width="12.109375" style="15" customWidth="1"/>
    <col min="17" max="16384" width="9.109375" style="15"/>
  </cols>
  <sheetData>
    <row r="1" spans="1:27" ht="21.75" customHeight="1">
      <c r="M1" s="14" t="s">
        <v>0</v>
      </c>
      <c r="N1" s="14"/>
    </row>
    <row r="2" spans="1:27" ht="21.75" customHeight="1">
      <c r="J2" s="14" t="s">
        <v>47</v>
      </c>
      <c r="K2" s="14"/>
      <c r="L2" s="14"/>
      <c r="M2" s="14"/>
      <c r="N2" s="14"/>
    </row>
    <row r="3" spans="1:27" ht="21.75" customHeight="1">
      <c r="J3" s="16"/>
      <c r="K3" s="16"/>
      <c r="L3" s="16"/>
      <c r="M3" s="16"/>
      <c r="N3" s="16"/>
    </row>
    <row r="4" spans="1:27" s="17" customFormat="1" ht="41.25" customHeight="1">
      <c r="A4" s="13" t="s">
        <v>48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7" s="17" customFormat="1" ht="38.25" customHeight="1">
      <c r="A5" s="12" t="s">
        <v>3</v>
      </c>
      <c r="B5" s="11" t="s">
        <v>4</v>
      </c>
      <c r="C5" s="11"/>
      <c r="D5" s="11" t="s">
        <v>5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27" ht="53.25" customHeight="1">
      <c r="A6" s="12"/>
      <c r="B6" s="12" t="s">
        <v>6</v>
      </c>
      <c r="C6" s="12" t="s">
        <v>49</v>
      </c>
      <c r="D6" s="12" t="s">
        <v>8</v>
      </c>
      <c r="E6" s="12" t="s">
        <v>9</v>
      </c>
      <c r="F6" s="12" t="s">
        <v>10</v>
      </c>
      <c r="G6" s="12"/>
      <c r="H6" s="12"/>
      <c r="I6" s="9" t="s">
        <v>16</v>
      </c>
      <c r="J6" s="52" t="s">
        <v>50</v>
      </c>
      <c r="K6" s="52"/>
      <c r="L6" s="52"/>
      <c r="M6" s="12" t="s">
        <v>51</v>
      </c>
      <c r="N6" s="12"/>
    </row>
    <row r="7" spans="1:27" ht="130.5" customHeight="1">
      <c r="A7" s="12"/>
      <c r="B7" s="12"/>
      <c r="C7" s="12"/>
      <c r="D7" s="12"/>
      <c r="E7" s="12"/>
      <c r="F7" s="19" t="s">
        <v>52</v>
      </c>
      <c r="G7" s="19" t="s">
        <v>53</v>
      </c>
      <c r="H7" s="19" t="s">
        <v>54</v>
      </c>
      <c r="I7" s="9"/>
      <c r="J7" s="19" t="s">
        <v>55</v>
      </c>
      <c r="K7" s="19" t="s">
        <v>18</v>
      </c>
      <c r="L7" s="19" t="s">
        <v>56</v>
      </c>
      <c r="M7" s="19" t="s">
        <v>57</v>
      </c>
      <c r="N7" s="19" t="s">
        <v>58</v>
      </c>
    </row>
    <row r="8" spans="1:27" s="32" customFormat="1" ht="15.6">
      <c r="A8" s="21">
        <v>1</v>
      </c>
      <c r="B8" s="43"/>
      <c r="C8" s="43"/>
      <c r="D8" s="24"/>
      <c r="E8" s="44">
        <v>1</v>
      </c>
      <c r="F8" s="45"/>
      <c r="G8" s="46"/>
      <c r="H8" s="46"/>
      <c r="I8" s="27" t="s">
        <v>27</v>
      </c>
      <c r="J8" s="28" t="e">
        <f t="shared" ref="J8:J15" si="0">AVERAGE(F8:H8)</f>
        <v>#DIV/0!</v>
      </c>
      <c r="K8" s="29" t="e">
        <f t="shared" ref="K8:K15" si="1">SQRT(((SUM((POWER(H8-J8,2)),(POWER(G8-J8,2)),(POWER(F8-J8,2)))/(COLUMNS(F8:H8)-1))))</f>
        <v>#DIV/0!</v>
      </c>
      <c r="L8" s="29" t="e">
        <f t="shared" ref="L8:L15" si="2">K8/J8*100</f>
        <v>#DIV/0!</v>
      </c>
      <c r="M8" s="30">
        <f t="shared" ref="M8:M15" si="3">(F8+G8+H8)/3</f>
        <v>0</v>
      </c>
      <c r="N8" s="30">
        <f t="shared" ref="N8:N15" si="4">MROUND(M8,0.01)</f>
        <v>0</v>
      </c>
    </row>
    <row r="9" spans="1:27" s="32" customFormat="1" ht="15.6">
      <c r="A9" s="21">
        <v>2</v>
      </c>
      <c r="B9" s="43"/>
      <c r="C9" s="43"/>
      <c r="D9" s="24"/>
      <c r="E9" s="44">
        <v>1</v>
      </c>
      <c r="F9" s="47"/>
      <c r="G9" s="47"/>
      <c r="H9" s="47"/>
      <c r="I9" s="27" t="s">
        <v>27</v>
      </c>
      <c r="J9" s="28" t="e">
        <f t="shared" si="0"/>
        <v>#DIV/0!</v>
      </c>
      <c r="K9" s="29" t="e">
        <f t="shared" si="1"/>
        <v>#DIV/0!</v>
      </c>
      <c r="L9" s="29" t="e">
        <f t="shared" si="2"/>
        <v>#DIV/0!</v>
      </c>
      <c r="M9" s="30">
        <f t="shared" si="3"/>
        <v>0</v>
      </c>
      <c r="N9" s="30">
        <f t="shared" si="4"/>
        <v>0</v>
      </c>
    </row>
    <row r="10" spans="1:27" s="32" customFormat="1" ht="15.6">
      <c r="A10" s="21">
        <v>3</v>
      </c>
      <c r="B10" s="43"/>
      <c r="C10" s="43"/>
      <c r="D10" s="24"/>
      <c r="E10" s="44">
        <v>1</v>
      </c>
      <c r="F10" s="47"/>
      <c r="G10" s="47"/>
      <c r="H10" s="47"/>
      <c r="I10" s="27" t="s">
        <v>27</v>
      </c>
      <c r="J10" s="28" t="e">
        <f t="shared" si="0"/>
        <v>#DIV/0!</v>
      </c>
      <c r="K10" s="29" t="e">
        <f t="shared" si="1"/>
        <v>#DIV/0!</v>
      </c>
      <c r="L10" s="29" t="e">
        <f t="shared" si="2"/>
        <v>#DIV/0!</v>
      </c>
      <c r="M10" s="30">
        <f t="shared" si="3"/>
        <v>0</v>
      </c>
      <c r="N10" s="30">
        <f t="shared" si="4"/>
        <v>0</v>
      </c>
    </row>
    <row r="11" spans="1:27" s="32" customFormat="1" ht="15.6">
      <c r="A11" s="21">
        <v>4</v>
      </c>
      <c r="B11" s="43"/>
      <c r="C11" s="43"/>
      <c r="D11" s="24"/>
      <c r="E11" s="44">
        <v>1</v>
      </c>
      <c r="F11" s="47"/>
      <c r="G11" s="47"/>
      <c r="H11" s="47"/>
      <c r="I11" s="27" t="s">
        <v>27</v>
      </c>
      <c r="J11" s="28" t="e">
        <f t="shared" si="0"/>
        <v>#DIV/0!</v>
      </c>
      <c r="K11" s="29" t="e">
        <f t="shared" si="1"/>
        <v>#DIV/0!</v>
      </c>
      <c r="L11" s="29" t="e">
        <f t="shared" si="2"/>
        <v>#DIV/0!</v>
      </c>
      <c r="M11" s="30">
        <f t="shared" si="3"/>
        <v>0</v>
      </c>
      <c r="N11" s="30">
        <f t="shared" si="4"/>
        <v>0</v>
      </c>
    </row>
    <row r="12" spans="1:27" s="32" customFormat="1" ht="15.6">
      <c r="A12" s="21">
        <v>5</v>
      </c>
      <c r="B12" s="43"/>
      <c r="C12" s="43"/>
      <c r="D12" s="24"/>
      <c r="E12" s="44">
        <v>1</v>
      </c>
      <c r="F12" s="47"/>
      <c r="G12" s="47"/>
      <c r="H12" s="47"/>
      <c r="I12" s="27" t="s">
        <v>27</v>
      </c>
      <c r="J12" s="28" t="e">
        <f t="shared" si="0"/>
        <v>#DIV/0!</v>
      </c>
      <c r="K12" s="29" t="e">
        <f t="shared" si="1"/>
        <v>#DIV/0!</v>
      </c>
      <c r="L12" s="29" t="e">
        <f t="shared" si="2"/>
        <v>#DIV/0!</v>
      </c>
      <c r="M12" s="30">
        <f t="shared" si="3"/>
        <v>0</v>
      </c>
      <c r="N12" s="30">
        <f t="shared" si="4"/>
        <v>0</v>
      </c>
    </row>
    <row r="13" spans="1:27" s="32" customFormat="1" ht="15.6">
      <c r="A13" s="21">
        <v>6</v>
      </c>
      <c r="B13" s="43"/>
      <c r="C13" s="43"/>
      <c r="D13" s="24"/>
      <c r="E13" s="44">
        <v>1</v>
      </c>
      <c r="F13" s="47"/>
      <c r="G13" s="47"/>
      <c r="H13" s="47"/>
      <c r="I13" s="27" t="s">
        <v>27</v>
      </c>
      <c r="J13" s="28" t="e">
        <f t="shared" si="0"/>
        <v>#DIV/0!</v>
      </c>
      <c r="K13" s="29" t="e">
        <f t="shared" si="1"/>
        <v>#DIV/0!</v>
      </c>
      <c r="L13" s="29" t="e">
        <f t="shared" si="2"/>
        <v>#DIV/0!</v>
      </c>
      <c r="M13" s="30">
        <f t="shared" si="3"/>
        <v>0</v>
      </c>
      <c r="N13" s="30">
        <f t="shared" si="4"/>
        <v>0</v>
      </c>
    </row>
    <row r="14" spans="1:27" s="48" customFormat="1" ht="15.6">
      <c r="A14" s="21">
        <v>7</v>
      </c>
      <c r="B14" s="43"/>
      <c r="C14" s="43"/>
      <c r="D14" s="24"/>
      <c r="E14" s="44">
        <v>1</v>
      </c>
      <c r="F14" s="47"/>
      <c r="G14" s="47"/>
      <c r="H14" s="47"/>
      <c r="I14" s="27" t="s">
        <v>27</v>
      </c>
      <c r="J14" s="28" t="e">
        <f t="shared" si="0"/>
        <v>#DIV/0!</v>
      </c>
      <c r="K14" s="29" t="e">
        <f t="shared" si="1"/>
        <v>#DIV/0!</v>
      </c>
      <c r="L14" s="29" t="e">
        <f t="shared" si="2"/>
        <v>#DIV/0!</v>
      </c>
      <c r="M14" s="30">
        <f t="shared" si="3"/>
        <v>0</v>
      </c>
      <c r="N14" s="30">
        <f t="shared" si="4"/>
        <v>0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s="49" customFormat="1" ht="15.6">
      <c r="A15" s="21">
        <v>8</v>
      </c>
      <c r="B15" s="43"/>
      <c r="C15" s="43"/>
      <c r="D15" s="24"/>
      <c r="E15" s="44">
        <v>1</v>
      </c>
      <c r="F15" s="47"/>
      <c r="G15" s="47"/>
      <c r="H15" s="47"/>
      <c r="I15" s="27" t="s">
        <v>27</v>
      </c>
      <c r="J15" s="28" t="e">
        <f t="shared" si="0"/>
        <v>#DIV/0!</v>
      </c>
      <c r="K15" s="29" t="e">
        <f t="shared" si="1"/>
        <v>#DIV/0!</v>
      </c>
      <c r="L15" s="29" t="e">
        <f t="shared" si="2"/>
        <v>#DIV/0!</v>
      </c>
      <c r="M15" s="30">
        <f t="shared" si="3"/>
        <v>0</v>
      </c>
      <c r="N15" s="30">
        <f t="shared" si="4"/>
        <v>0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s="17" customFormat="1" ht="40.5" customHeight="1">
      <c r="A16" s="53" t="s">
        <v>59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0">
        <f>SUM(N8:N15)</f>
        <v>0</v>
      </c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s="17" customFormat="1" ht="48" customHeight="1">
      <c r="A17" s="54" t="s">
        <v>60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s="41" customFormat="1" ht="21" customHeight="1">
      <c r="A18" s="55" t="s">
        <v>61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spans="1:27" s="41" customFormat="1" ht="21" customHeight="1">
      <c r="A19" s="56" t="s">
        <v>62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s="17" customFormat="1" ht="31.5" customHeight="1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7" customFormat="1" ht="28.5" customHeight="1">
      <c r="A21" s="4"/>
      <c r="B21" s="4"/>
      <c r="C21" s="51"/>
      <c r="D21" s="39"/>
      <c r="E21" s="4" t="s">
        <v>38</v>
      </c>
      <c r="F21" s="4"/>
      <c r="G21" s="4"/>
      <c r="H21" s="4"/>
      <c r="I21" s="2" t="s">
        <v>46</v>
      </c>
      <c r="J21" s="2"/>
      <c r="K21" s="39"/>
      <c r="L21" s="39"/>
      <c r="M21" s="39"/>
      <c r="N21" s="39"/>
    </row>
    <row r="22" spans="1:27" s="41" customFormat="1" ht="17.25" customHeight="1">
      <c r="A22" s="1" t="s">
        <v>41</v>
      </c>
      <c r="B22" s="1"/>
      <c r="C22" s="42"/>
      <c r="D22" s="40"/>
      <c r="E22" s="1" t="s">
        <v>42</v>
      </c>
      <c r="F22" s="1"/>
      <c r="G22" s="1" t="s">
        <v>43</v>
      </c>
      <c r="H22" s="1"/>
      <c r="I22" s="1" t="s">
        <v>44</v>
      </c>
      <c r="J22" s="1"/>
      <c r="K22" s="40"/>
      <c r="L22" s="40"/>
      <c r="M22" s="40"/>
      <c r="N22" s="40"/>
    </row>
    <row r="23" spans="1:27" ht="17.25" customHeight="1">
      <c r="A23" s="42"/>
      <c r="B23" s="42"/>
      <c r="C23" s="42"/>
      <c r="D23" s="40"/>
      <c r="E23" s="42"/>
      <c r="F23" s="42"/>
      <c r="G23" s="42"/>
      <c r="H23" s="42"/>
      <c r="I23" s="42"/>
      <c r="J23" s="42"/>
      <c r="K23" s="40"/>
      <c r="L23" s="40"/>
      <c r="M23" s="40"/>
      <c r="N23" s="40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63.75" customHeight="1">
      <c r="A24" s="6" t="s">
        <v>64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7"/>
    </row>
    <row r="25" spans="1:27" ht="28.5" customHeight="1">
      <c r="A25" s="4"/>
      <c r="B25" s="4"/>
      <c r="C25" s="51"/>
      <c r="D25" s="39"/>
      <c r="E25" s="4" t="s">
        <v>38</v>
      </c>
      <c r="F25" s="4"/>
      <c r="G25" s="4"/>
      <c r="H25" s="4"/>
      <c r="I25" s="2" t="s">
        <v>46</v>
      </c>
      <c r="J25" s="2"/>
      <c r="K25" s="39"/>
      <c r="L25" s="39"/>
      <c r="M25" s="39"/>
      <c r="N25" s="39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7.25" customHeight="1">
      <c r="A26" s="1" t="s">
        <v>41</v>
      </c>
      <c r="B26" s="1"/>
      <c r="C26" s="42"/>
      <c r="D26" s="40"/>
      <c r="E26" s="1" t="s">
        <v>42</v>
      </c>
      <c r="F26" s="1"/>
      <c r="G26" s="1" t="s">
        <v>43</v>
      </c>
      <c r="H26" s="1"/>
      <c r="I26" s="1" t="s">
        <v>44</v>
      </c>
      <c r="J26" s="1"/>
      <c r="K26" s="40"/>
      <c r="L26" s="40"/>
      <c r="M26" s="40"/>
      <c r="N26" s="40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21" customHeight="1"/>
  </sheetData>
  <mergeCells count="36">
    <mergeCell ref="A26:B26"/>
    <mergeCell ref="E26:F26"/>
    <mergeCell ref="G26:H26"/>
    <mergeCell ref="I26:J26"/>
    <mergeCell ref="A24:N24"/>
    <mergeCell ref="A25:B25"/>
    <mergeCell ref="E25:F25"/>
    <mergeCell ref="G25:H25"/>
    <mergeCell ref="I25:J25"/>
    <mergeCell ref="A21:B21"/>
    <mergeCell ref="E21:F21"/>
    <mergeCell ref="G21:H21"/>
    <mergeCell ref="I21:J21"/>
    <mergeCell ref="A22:B22"/>
    <mergeCell ref="E22:F22"/>
    <mergeCell ref="G22:H22"/>
    <mergeCell ref="I22:J22"/>
    <mergeCell ref="A16:M16"/>
    <mergeCell ref="A17:N17"/>
    <mergeCell ref="A18:N18"/>
    <mergeCell ref="A19:N19"/>
    <mergeCell ref="A20:N20"/>
    <mergeCell ref="M1:N1"/>
    <mergeCell ref="J2:N2"/>
    <mergeCell ref="A4:N4"/>
    <mergeCell ref="A5:A7"/>
    <mergeCell ref="B5:C5"/>
    <mergeCell ref="D5:N5"/>
    <mergeCell ref="B6:B7"/>
    <mergeCell ref="C6:C7"/>
    <mergeCell ref="D6:D7"/>
    <mergeCell ref="E6:E7"/>
    <mergeCell ref="F6:H6"/>
    <mergeCell ref="I6:I7"/>
    <mergeCell ref="J6:L6"/>
    <mergeCell ref="M6:N6"/>
  </mergeCells>
  <pageMargins left="0.23611111111111099" right="0.23611111111111099" top="0.55138888888888904" bottom="0.55138888888888904" header="0.511811023622047" footer="0.511811023622047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Расчет НМЦК</vt:lpstr>
      <vt:lpstr>Расчет начальных цен единиц ТРУ</vt:lpstr>
      <vt:lpstr>'Расчет НМЦК'!Заголовки_для_печати</vt:lpstr>
      <vt:lpstr>'Расчет начальных цен единиц ТРУ'!Область_печати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SychevaT</cp:lastModifiedBy>
  <cp:revision>9</cp:revision>
  <cp:lastPrinted>2026-05-14T08:49:44Z</cp:lastPrinted>
  <dcterms:created xsi:type="dcterms:W3CDTF">2014-01-15T18:15:09Z</dcterms:created>
  <dcterms:modified xsi:type="dcterms:W3CDTF">2026-06-17T13:06:29Z</dcterms:modified>
  <dc:language>ru-RU</dc:language>
</cp:coreProperties>
</file>