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88.21\kontract\ЗАКУПКИ\44\малый объем\Поставка топлива\"/>
    </mc:Choice>
  </mc:AlternateContent>
  <bookViews>
    <workbookView xWindow="0" yWindow="0" windowWidth="23325" windowHeight="10005"/>
  </bookViews>
  <sheets>
    <sheet name="Расчет цены" sheetId="3" r:id="rId1"/>
    <sheet name="Лист2" sheetId="4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" i="3" l="1"/>
  <c r="L14" i="3"/>
  <c r="L17" i="3"/>
  <c r="F12" i="3" l="1"/>
  <c r="H12" i="3" s="1"/>
  <c r="F13" i="3"/>
  <c r="H13" i="3" s="1"/>
  <c r="F14" i="3"/>
  <c r="H14" i="3" s="1"/>
  <c r="J14" i="3" s="1"/>
  <c r="F15" i="3"/>
  <c r="H15" i="3" s="1"/>
  <c r="F16" i="3"/>
  <c r="H16" i="3" s="1"/>
  <c r="F17" i="3"/>
  <c r="H17" i="3" s="1"/>
  <c r="F18" i="3"/>
  <c r="H18" i="3" s="1"/>
  <c r="F19" i="3"/>
  <c r="H19" i="3" s="1"/>
  <c r="F20" i="3"/>
  <c r="H20" i="3" s="1"/>
  <c r="F21" i="3"/>
  <c r="H21" i="3" s="1"/>
  <c r="F22" i="3"/>
  <c r="H22" i="3" s="1"/>
  <c r="F11" i="3"/>
  <c r="J17" i="3" l="1"/>
  <c r="J20" i="3"/>
  <c r="I14" i="3"/>
  <c r="H11" i="3"/>
  <c r="I17" i="3"/>
  <c r="I20" i="3"/>
  <c r="L20" i="3" s="1"/>
  <c r="K20" i="3" l="1"/>
  <c r="K17" i="3"/>
  <c r="I11" i="3"/>
  <c r="L23" i="3" s="1"/>
  <c r="J11" i="3"/>
  <c r="K11" i="3" s="1"/>
  <c r="K14" i="3"/>
</calcChain>
</file>

<file path=xl/sharedStrings.xml><?xml version="1.0" encoding="utf-8"?>
<sst xmlns="http://schemas.openxmlformats.org/spreadsheetml/2006/main" count="47" uniqueCount="38">
  <si>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</si>
  <si>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</si>
  <si>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                                   (не должен превышать 33%)</t>
    </r>
  </si>
  <si>
    <t>Н(М)ЦД за 1 ед., принятая к расчету</t>
  </si>
  <si>
    <t xml:space="preserve">Начальник отдела закупок </t>
  </si>
  <si>
    <t>№ п/п</t>
  </si>
  <si>
    <t>Наименование товара</t>
  </si>
  <si>
    <t>Информация из источников для обоснования НМЦД</t>
  </si>
  <si>
    <t>Цена контракта, руб. за ед.</t>
  </si>
  <si>
    <t xml:space="preserve">1. </t>
  </si>
  <si>
    <t>Контракт № 1770103158525000194
(https://zakupki.gov.ru/epz/contract/contractCard/document-info.html?reestrNumber=1770103158525000194)</t>
  </si>
  <si>
    <t>2.</t>
  </si>
  <si>
    <t>3.</t>
  </si>
  <si>
    <t>Топливо дизельное межсезонное</t>
  </si>
  <si>
    <t>4.</t>
  </si>
  <si>
    <t>Топливо дизельное зимнее</t>
  </si>
  <si>
    <t>Источник - ЕИС (https://zakupki.gov.ru)</t>
  </si>
  <si>
    <t xml:space="preserve">Контракт № 1771308068225000163
(https://zakupki.gov.ru/epz/contract/contractCard/document-info.html?reestrNumber=1771308068225000163) </t>
  </si>
  <si>
    <t>Контракт № 1772401066225000463
(https://zakupki.gov.ru/epz/contract/contractCard/document-info.html?reestrNumber=1772401066225000463)</t>
  </si>
  <si>
    <t>Бензин автомобильный АИ-92</t>
  </si>
  <si>
    <t>Бензин автомобильный АИ-95</t>
  </si>
  <si>
    <t xml:space="preserve">Контракт № 1773606497626000004 (https://zakupki.gov.ru/epz/contract/contractCard/common-info.html?reestrNumber=1773606497626000004) </t>
  </si>
  <si>
    <t>Контракт № 1770824572325001322 (https://zakupki.gov.ru/epz/contract/contractCard/document-info.html?reestrNumber=1770824572325001322)</t>
  </si>
  <si>
    <t>Контракт № 1770824572325001324 (https://zakupki.gov.ru/epz/contract/contractCard/common-info.html?reestrNumber=1770824572325001324)</t>
  </si>
  <si>
    <t>Единица измерения</t>
  </si>
  <si>
    <t>Л; ДМ3</t>
  </si>
  <si>
    <t>Скорректированная цена, руб. за ед. (годовая инфляция в июле 2026 г. - 5,98%)</t>
  </si>
  <si>
    <r>
      <t>Дата подготовки обоснования начальной (максимальной) цены  договора:</t>
    </r>
    <r>
      <rPr>
        <u/>
        <sz val="12"/>
        <rFont val="Times New Roman"/>
        <family val="1"/>
        <charset val="204"/>
      </rPr>
      <t xml:space="preserve"> 24.08.2026 г.</t>
    </r>
  </si>
  <si>
    <r>
      <t xml:space="preserve">Источник информации: </t>
    </r>
    <r>
      <rPr>
        <u/>
        <sz val="12"/>
        <rFont val="Times New Roman"/>
        <family val="1"/>
        <charset val="204"/>
      </rPr>
      <t>Реестр контрактов, заключенных заказчиками, размещенный на официальном сайте Российской Федерации в информационно-телекоммуникационной сети "Интернет" для размещения информации о размещении заказов на поставки товаров, выполнение работ, оказание услуг www.zakupki.gov.ru</t>
    </r>
  </si>
  <si>
    <t>Обоснование начальной (максимальной) цены договора
 на поставку топлива</t>
  </si>
  <si>
    <r>
      <t xml:space="preserve">Используемый метод определения начальной (максимальной) цены договора: </t>
    </r>
    <r>
      <rPr>
        <u/>
        <sz val="12"/>
        <rFont val="Times New Roman"/>
        <family val="1"/>
        <charset val="204"/>
      </rPr>
      <t>Метод сопоставимых рыночных цен (анализ рынка). Расчет выполнен в соответствии с Методическими рекомендациями, утвержденными приказом МЭР РФ от 02.10.2013 № 567</t>
    </r>
    <r>
      <rPr>
        <sz val="12"/>
        <rFont val="Times New Roman"/>
        <family val="1"/>
        <charset val="204"/>
      </rPr>
      <t xml:space="preserve">
</t>
    </r>
  </si>
  <si>
    <r>
      <t xml:space="preserve">Обоснование выбранного метода обоснования начальной (максимальной) цены ,договора: </t>
    </r>
    <r>
      <rPr>
        <u/>
        <sz val="12"/>
        <rFont val="Times New Roman"/>
        <family val="1"/>
        <charset val="204"/>
      </rPr>
      <t>Наличие информации о рыночной стоимости идентичных товаров (работ, услуг)</t>
    </r>
  </si>
  <si>
    <t>Начальная сумма цен единицы товара. работы, услуги</t>
  </si>
  <si>
    <t>Скорректированная цена, руб. за ед. (с учетом коэффициента по п. 3.18 Приказа МЭР РФ № 567 )</t>
  </si>
  <si>
    <t>Коэффициент по п. 3.18 Приказа МЭР РФ № 567</t>
  </si>
  <si>
    <t>Максимальное значение цены Контракта - 410 000,00 (Четыреста десять тысяч рублей 00 копеек)</t>
  </si>
  <si>
    <t xml:space="preserve">Определено: Начальная сумма цен единицы товара. работы, услуги - 330,07 (Триста тридцать рублей 07 копеек) </t>
  </si>
  <si>
    <t>Финогенов Н.Н.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</si>
</sst>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000000"/>
  </numFmts>
  <fonts count="12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47">
    <xf numFmtId="0" fontId="0" fillId="0" borderId="0" xfId="0"/>
    <xf numFmtId="0" fontId="2" fillId="0" borderId="0" xfId="0" applyFont="1"/>
    <xf numFmtId="0" fontId="4" fillId="0" borderId="0" xfId="1" applyFont="1" applyAlignment="1">
      <alignment horizontal="left"/>
    </xf>
    <xf numFmtId="0" fontId="9" fillId="2" borderId="1" xfId="0" applyFont="1" applyFill="1" applyBorder="1" applyAlignment="1">
      <alignment horizontal="center" vertical="top" wrapText="1"/>
    </xf>
    <xf numFmtId="0" fontId="3" fillId="0" borderId="0" xfId="0" applyFont="1"/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1" xfId="0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top" wrapText="1"/>
    </xf>
    <xf numFmtId="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8" fillId="0" borderId="0" xfId="1" applyFont="1" applyAlignment="1">
      <alignment horizontal="left" vertical="top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2" fontId="9" fillId="2" borderId="1" xfId="0" applyNumberFormat="1" applyFont="1" applyFill="1" applyBorder="1" applyAlignment="1">
      <alignment horizontal="center" vertical="top" wrapText="1"/>
    </xf>
    <xf numFmtId="2" fontId="11" fillId="0" borderId="1" xfId="0" applyNumberFormat="1" applyFont="1" applyBorder="1"/>
    <xf numFmtId="0" fontId="6" fillId="0" borderId="0" xfId="1" applyFont="1" applyAlignment="1">
      <alignment horizontal="center" wrapText="1"/>
    </xf>
    <xf numFmtId="0" fontId="4" fillId="0" borderId="0" xfId="1" applyFont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horizontal="left" wrapText="1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2" fontId="11" fillId="0" borderId="3" xfId="0" applyNumberFormat="1" applyFont="1" applyBorder="1" applyAlignment="1">
      <alignment horizontal="center" vertical="center"/>
    </xf>
    <xf numFmtId="2" fontId="11" fillId="0" borderId="6" xfId="0" applyNumberFormat="1" applyFont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1" fillId="0" borderId="4" xfId="0" applyFont="1" applyBorder="1" applyAlignment="1">
      <alignment horizontal="right"/>
    </xf>
    <xf numFmtId="0" fontId="11" fillId="0" borderId="5" xfId="0" applyFont="1" applyBorder="1" applyAlignment="1">
      <alignment horizontal="right"/>
    </xf>
    <xf numFmtId="0" fontId="11" fillId="0" borderId="7" xfId="0" applyFont="1" applyBorder="1" applyAlignment="1">
      <alignment horizontal="right"/>
    </xf>
    <xf numFmtId="0" fontId="3" fillId="0" borderId="0" xfId="0" applyFont="1" applyAlignment="1">
      <alignment horizontal="left" wrapText="1"/>
    </xf>
    <xf numFmtId="2" fontId="9" fillId="2" borderId="1" xfId="0" applyNumberFormat="1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top" wrapText="1"/>
    </xf>
    <xf numFmtId="0" fontId="0" fillId="0" borderId="2" xfId="0" applyBorder="1"/>
    <xf numFmtId="0" fontId="8" fillId="0" borderId="0" xfId="1" applyFont="1" applyAlignment="1">
      <alignment horizontal="right" vertical="top"/>
    </xf>
    <xf numFmtId="0" fontId="8" fillId="0" borderId="0" xfId="1" applyFont="1" applyFill="1" applyAlignment="1">
      <alignment horizontal="left" vertical="top"/>
    </xf>
    <xf numFmtId="0" fontId="0" fillId="0" borderId="0" xfId="0" applyFill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9</xdr:row>
      <xdr:rowOff>1314449</xdr:rowOff>
    </xdr:from>
    <xdr:to>
      <xdr:col>10</xdr:col>
      <xdr:colOff>0</xdr:colOff>
      <xdr:row>9</xdr:row>
      <xdr:rowOff>1666874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6151BBA-975E-46F5-95A4-6C885192D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800" y="3514724"/>
          <a:ext cx="1085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190500</xdr:colOff>
      <xdr:row>9</xdr:row>
      <xdr:rowOff>1171574</xdr:rowOff>
    </xdr:from>
    <xdr:to>
      <xdr:col>10</xdr:col>
      <xdr:colOff>1295401</xdr:colOff>
      <xdr:row>9</xdr:row>
      <xdr:rowOff>1466849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42A127B7-8E8A-4299-931A-97F1A46D3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7150" y="3371849"/>
          <a:ext cx="1104901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workbookViewId="0">
      <selection activeCell="H33" sqref="H33"/>
    </sheetView>
  </sheetViews>
  <sheetFormatPr defaultRowHeight="15" x14ac:dyDescent="0.25"/>
  <cols>
    <col min="1" max="1" width="5.5703125" customWidth="1"/>
    <col min="2" max="2" width="17" customWidth="1"/>
    <col min="3" max="3" width="12.5703125" customWidth="1"/>
    <col min="4" max="4" width="32" customWidth="1"/>
    <col min="5" max="5" width="14.7109375" customWidth="1"/>
    <col min="6" max="8" width="15.85546875" customWidth="1"/>
    <col min="9" max="9" width="19" customWidth="1"/>
    <col min="10" max="10" width="21.7109375" customWidth="1"/>
    <col min="11" max="11" width="19.42578125" customWidth="1"/>
    <col min="12" max="12" width="12.42578125" customWidth="1"/>
  </cols>
  <sheetData>
    <row r="1" spans="1:15" x14ac:dyDescent="0.25">
      <c r="L1" s="45"/>
      <c r="M1" s="46"/>
      <c r="N1" s="46"/>
      <c r="O1" s="46"/>
    </row>
    <row r="2" spans="1:15" ht="31.5" customHeight="1" x14ac:dyDescent="0.25">
      <c r="A2" s="18" t="s">
        <v>29</v>
      </c>
      <c r="B2" s="18"/>
      <c r="C2" s="18"/>
      <c r="D2" s="18"/>
      <c r="E2" s="18"/>
      <c r="F2" s="18"/>
      <c r="G2" s="18"/>
      <c r="H2" s="18"/>
      <c r="I2" s="18"/>
      <c r="J2" s="18"/>
      <c r="K2" s="18"/>
      <c r="M2" s="11"/>
      <c r="N2" s="11"/>
    </row>
    <row r="3" spans="1:15" ht="15.75" x14ac:dyDescent="0.25">
      <c r="A3" s="19" t="s">
        <v>27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"/>
      <c r="N3" s="1"/>
    </row>
    <row r="4" spans="1:15" ht="31.5" customHeight="1" x14ac:dyDescent="0.25">
      <c r="A4" s="20" t="s">
        <v>30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"/>
      <c r="M4" s="1"/>
      <c r="N4" s="1"/>
    </row>
    <row r="5" spans="1:15" ht="34.5" customHeight="1" x14ac:dyDescent="0.25">
      <c r="A5" s="20" t="s">
        <v>28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1"/>
      <c r="N5" s="1"/>
    </row>
    <row r="6" spans="1:15" ht="15.75" customHeight="1" x14ac:dyDescent="0.25">
      <c r="A6" s="21" t="s">
        <v>31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1"/>
      <c r="N6" s="1"/>
    </row>
    <row r="7" spans="1:15" ht="13.5" customHeight="1" x14ac:dyDescent="0.25"/>
    <row r="9" spans="1:15" ht="31.5" customHeight="1" x14ac:dyDescent="0.25">
      <c r="A9" s="42" t="s">
        <v>5</v>
      </c>
      <c r="B9" s="42" t="s">
        <v>6</v>
      </c>
      <c r="C9" s="8" t="s">
        <v>24</v>
      </c>
      <c r="D9" s="39" t="s">
        <v>7</v>
      </c>
      <c r="E9" s="39"/>
      <c r="F9" s="39"/>
      <c r="G9" s="16"/>
      <c r="H9" s="16"/>
      <c r="I9" s="39"/>
      <c r="J9" s="39"/>
      <c r="K9" s="39"/>
      <c r="L9" s="40" t="s">
        <v>3</v>
      </c>
    </row>
    <row r="10" spans="1:15" ht="184.5" customHeight="1" x14ac:dyDescent="0.25">
      <c r="A10" s="43"/>
      <c r="B10" s="43"/>
      <c r="C10" s="6"/>
      <c r="D10" s="3" t="s">
        <v>16</v>
      </c>
      <c r="E10" s="3" t="s">
        <v>8</v>
      </c>
      <c r="F10" s="3" t="s">
        <v>26</v>
      </c>
      <c r="G10" s="3" t="s">
        <v>34</v>
      </c>
      <c r="H10" s="3" t="s">
        <v>33</v>
      </c>
      <c r="I10" s="3" t="s">
        <v>0</v>
      </c>
      <c r="J10" s="3" t="s">
        <v>1</v>
      </c>
      <c r="K10" s="3" t="s">
        <v>2</v>
      </c>
      <c r="L10" s="41"/>
    </row>
    <row r="11" spans="1:15" ht="75" x14ac:dyDescent="0.25">
      <c r="A11" s="31" t="s">
        <v>9</v>
      </c>
      <c r="B11" s="28" t="s">
        <v>19</v>
      </c>
      <c r="C11" s="28" t="s">
        <v>25</v>
      </c>
      <c r="D11" s="5" t="s">
        <v>10</v>
      </c>
      <c r="E11" s="9">
        <v>66.98</v>
      </c>
      <c r="F11" s="7">
        <f>E11*1.0598</f>
        <v>70.985404000000003</v>
      </c>
      <c r="G11" s="7">
        <v>1.054</v>
      </c>
      <c r="H11" s="14">
        <f>F11*G11</f>
        <v>74.818615816000005</v>
      </c>
      <c r="I11" s="22">
        <f>AVERAGE(H11:H13)</f>
        <v>73.742798705333328</v>
      </c>
      <c r="J11" s="22">
        <f>STDEV(H11:H13)</f>
        <v>0.995443276327035</v>
      </c>
      <c r="K11" s="22">
        <f>J11/I11*100</f>
        <v>1.3498854041391857</v>
      </c>
      <c r="L11" s="25">
        <f>I11</f>
        <v>73.742798705333328</v>
      </c>
    </row>
    <row r="12" spans="1:15" ht="75" x14ac:dyDescent="0.25">
      <c r="A12" s="32"/>
      <c r="B12" s="29"/>
      <c r="C12" s="29"/>
      <c r="D12" s="5" t="s">
        <v>18</v>
      </c>
      <c r="E12" s="9">
        <v>66.099999999999994</v>
      </c>
      <c r="F12" s="7">
        <f t="shared" ref="F12:F22" si="0">E12*1.0598</f>
        <v>70.052779999999998</v>
      </c>
      <c r="G12" s="7">
        <v>1.05</v>
      </c>
      <c r="H12" s="14">
        <f t="shared" ref="H12:H21" si="1">F12*G12</f>
        <v>73.555419000000001</v>
      </c>
      <c r="I12" s="23"/>
      <c r="J12" s="23"/>
      <c r="K12" s="23"/>
      <c r="L12" s="26"/>
    </row>
    <row r="13" spans="1:15" ht="75" x14ac:dyDescent="0.25">
      <c r="A13" s="33"/>
      <c r="B13" s="30"/>
      <c r="C13" s="30"/>
      <c r="D13" s="5" t="s">
        <v>17</v>
      </c>
      <c r="E13" s="9">
        <v>65.47</v>
      </c>
      <c r="F13" s="7">
        <f t="shared" si="0"/>
        <v>69.385106000000007</v>
      </c>
      <c r="G13" s="7">
        <v>1.05</v>
      </c>
      <c r="H13" s="14">
        <f t="shared" si="1"/>
        <v>72.854361300000008</v>
      </c>
      <c r="I13" s="24"/>
      <c r="J13" s="24"/>
      <c r="K13" s="24"/>
      <c r="L13" s="27"/>
    </row>
    <row r="14" spans="1:15" ht="75" x14ac:dyDescent="0.25">
      <c r="A14" s="31" t="s">
        <v>11</v>
      </c>
      <c r="B14" s="28" t="s">
        <v>20</v>
      </c>
      <c r="C14" s="28" t="s">
        <v>25</v>
      </c>
      <c r="D14" s="5" t="s">
        <v>10</v>
      </c>
      <c r="E14" s="9">
        <v>74.34</v>
      </c>
      <c r="F14" s="7">
        <f t="shared" si="0"/>
        <v>78.785532000000003</v>
      </c>
      <c r="G14" s="7">
        <v>1.054</v>
      </c>
      <c r="H14" s="14">
        <f t="shared" si="1"/>
        <v>83.039950728000008</v>
      </c>
      <c r="I14" s="22">
        <f>AVERAGE(H14:H16)</f>
        <v>81.587240476000019</v>
      </c>
      <c r="J14" s="22">
        <f>STDEV(H14:H16)</f>
        <v>1.2581947087219194</v>
      </c>
      <c r="K14" s="22">
        <f>J14/I14*100</f>
        <v>1.5421464206673765</v>
      </c>
      <c r="L14" s="25">
        <f t="shared" ref="L14" si="2">I14</f>
        <v>81.587240476000019</v>
      </c>
    </row>
    <row r="15" spans="1:15" ht="75" x14ac:dyDescent="0.25">
      <c r="A15" s="32"/>
      <c r="B15" s="29"/>
      <c r="C15" s="29"/>
      <c r="D15" s="5" t="s">
        <v>18</v>
      </c>
      <c r="E15" s="9">
        <v>72.650000000000006</v>
      </c>
      <c r="F15" s="7">
        <f t="shared" si="0"/>
        <v>76.994470000000007</v>
      </c>
      <c r="G15" s="7">
        <v>1.05</v>
      </c>
      <c r="H15" s="14">
        <f t="shared" si="1"/>
        <v>80.844193500000017</v>
      </c>
      <c r="I15" s="23"/>
      <c r="J15" s="23"/>
      <c r="K15" s="23"/>
      <c r="L15" s="26"/>
    </row>
    <row r="16" spans="1:15" ht="75" x14ac:dyDescent="0.25">
      <c r="A16" s="33"/>
      <c r="B16" s="30"/>
      <c r="C16" s="30"/>
      <c r="D16" s="5" t="s">
        <v>17</v>
      </c>
      <c r="E16" s="9">
        <v>72.680000000000007</v>
      </c>
      <c r="F16" s="7">
        <f t="shared" si="0"/>
        <v>77.026264000000012</v>
      </c>
      <c r="G16" s="7">
        <v>1.05</v>
      </c>
      <c r="H16" s="14">
        <f t="shared" si="1"/>
        <v>80.877577200000019</v>
      </c>
      <c r="I16" s="24"/>
      <c r="J16" s="24"/>
      <c r="K16" s="24"/>
      <c r="L16" s="27"/>
    </row>
    <row r="17" spans="1:13" ht="75" x14ac:dyDescent="0.25">
      <c r="A17" s="31" t="s">
        <v>12</v>
      </c>
      <c r="B17" s="28" t="s">
        <v>13</v>
      </c>
      <c r="C17" s="28" t="s">
        <v>25</v>
      </c>
      <c r="D17" s="5" t="s">
        <v>10</v>
      </c>
      <c r="E17" s="9">
        <v>80.069999999999993</v>
      </c>
      <c r="F17" s="7">
        <f t="shared" si="0"/>
        <v>84.858186000000003</v>
      </c>
      <c r="G17" s="7">
        <v>1.054</v>
      </c>
      <c r="H17" s="14">
        <f t="shared" si="1"/>
        <v>89.440528044000004</v>
      </c>
      <c r="I17" s="22">
        <f>AVERAGE(H17:H19)</f>
        <v>87.960496148000018</v>
      </c>
      <c r="J17" s="22">
        <f>STDEV(H17:H19)</f>
        <v>1.2886824095540508</v>
      </c>
      <c r="K17" s="22">
        <f>J17/I17*100</f>
        <v>1.4650695095963848</v>
      </c>
      <c r="L17" s="25">
        <f t="shared" ref="L17" si="3">I17</f>
        <v>87.960496148000018</v>
      </c>
    </row>
    <row r="18" spans="1:13" ht="75" x14ac:dyDescent="0.25">
      <c r="A18" s="32"/>
      <c r="B18" s="29"/>
      <c r="C18" s="29"/>
      <c r="D18" s="5" t="s">
        <v>18</v>
      </c>
      <c r="E18" s="9">
        <v>78.5</v>
      </c>
      <c r="F18" s="7">
        <f t="shared" si="0"/>
        <v>83.194300000000013</v>
      </c>
      <c r="G18" s="7">
        <v>1.05</v>
      </c>
      <c r="H18" s="14">
        <f t="shared" si="1"/>
        <v>87.354015000000018</v>
      </c>
      <c r="I18" s="23"/>
      <c r="J18" s="23"/>
      <c r="K18" s="23"/>
      <c r="L18" s="26"/>
    </row>
    <row r="19" spans="1:13" ht="75" x14ac:dyDescent="0.25">
      <c r="A19" s="33"/>
      <c r="B19" s="30"/>
      <c r="C19" s="30"/>
      <c r="D19" s="5" t="s">
        <v>17</v>
      </c>
      <c r="E19" s="9">
        <v>78.260000000000005</v>
      </c>
      <c r="F19" s="7">
        <f t="shared" si="0"/>
        <v>82.939948000000015</v>
      </c>
      <c r="G19" s="7">
        <v>1.05</v>
      </c>
      <c r="H19" s="14">
        <f>F19*G19</f>
        <v>87.086945400000019</v>
      </c>
      <c r="I19" s="24"/>
      <c r="J19" s="24"/>
      <c r="K19" s="24"/>
      <c r="L19" s="27"/>
    </row>
    <row r="20" spans="1:13" ht="75" x14ac:dyDescent="0.25">
      <c r="A20" s="31" t="s">
        <v>14</v>
      </c>
      <c r="B20" s="34" t="s">
        <v>15</v>
      </c>
      <c r="C20" s="28" t="s">
        <v>25</v>
      </c>
      <c r="D20" s="5" t="s">
        <v>21</v>
      </c>
      <c r="E20" s="9">
        <v>77.09</v>
      </c>
      <c r="F20" s="7">
        <f t="shared" si="0"/>
        <v>81.699982000000006</v>
      </c>
      <c r="G20" s="7">
        <v>1.0469999999999999</v>
      </c>
      <c r="H20" s="14">
        <f t="shared" si="1"/>
        <v>85.539881154</v>
      </c>
      <c r="I20" s="22">
        <f>AVERAGE(H20:H22)</f>
        <v>86.781861565441702</v>
      </c>
      <c r="J20" s="22">
        <f>STDEV(H20:H22)</f>
        <v>1.7705822734387779</v>
      </c>
      <c r="K20" s="22">
        <f>J20/I20*100</f>
        <v>2.0402676797888137</v>
      </c>
      <c r="L20" s="25">
        <f>I20</f>
        <v>86.781861565441702</v>
      </c>
    </row>
    <row r="21" spans="1:13" ht="75" x14ac:dyDescent="0.25">
      <c r="A21" s="32"/>
      <c r="B21" s="34"/>
      <c r="C21" s="29"/>
      <c r="D21" s="5" t="s">
        <v>22</v>
      </c>
      <c r="E21" s="10">
        <v>79.807773562240001</v>
      </c>
      <c r="F21" s="7">
        <f t="shared" si="0"/>
        <v>84.580278421261966</v>
      </c>
      <c r="G21" s="7">
        <v>1.05</v>
      </c>
      <c r="H21" s="14">
        <f t="shared" si="1"/>
        <v>88.809292342325065</v>
      </c>
      <c r="I21" s="23"/>
      <c r="J21" s="23"/>
      <c r="K21" s="23"/>
      <c r="L21" s="26"/>
    </row>
    <row r="22" spans="1:13" ht="75" x14ac:dyDescent="0.25">
      <c r="A22" s="33"/>
      <c r="B22" s="34"/>
      <c r="C22" s="30"/>
      <c r="D22" s="5" t="s">
        <v>23</v>
      </c>
      <c r="E22" s="9">
        <v>77.28</v>
      </c>
      <c r="F22" s="7">
        <f t="shared" si="0"/>
        <v>81.901344000000009</v>
      </c>
      <c r="G22" s="7">
        <v>1.05</v>
      </c>
      <c r="H22" s="14">
        <f>F22*G22</f>
        <v>85.996411200000011</v>
      </c>
      <c r="I22" s="24"/>
      <c r="J22" s="24"/>
      <c r="K22" s="24"/>
      <c r="L22" s="27"/>
    </row>
    <row r="23" spans="1:13" x14ac:dyDescent="0.25">
      <c r="A23" s="35" t="s">
        <v>32</v>
      </c>
      <c r="B23" s="36"/>
      <c r="C23" s="36"/>
      <c r="D23" s="36"/>
      <c r="E23" s="36"/>
      <c r="F23" s="36"/>
      <c r="G23" s="36"/>
      <c r="H23" s="36"/>
      <c r="I23" s="36"/>
      <c r="J23" s="36"/>
      <c r="K23" s="37"/>
      <c r="L23" s="17">
        <f>SUM(L11,L14,L17,L20)</f>
        <v>330.07239689477507</v>
      </c>
    </row>
    <row r="25" spans="1:13" x14ac:dyDescent="0.25">
      <c r="A25" s="38" t="s">
        <v>36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1:13" x14ac:dyDescent="0.25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</row>
    <row r="27" spans="1:13" ht="15.75" x14ac:dyDescent="0.25">
      <c r="A27" s="12"/>
      <c r="B27" s="13" t="s">
        <v>35</v>
      </c>
      <c r="C27" s="12"/>
      <c r="D27" s="12"/>
      <c r="E27" s="12"/>
      <c r="F27" s="12"/>
      <c r="G27" s="15"/>
      <c r="H27" s="15"/>
      <c r="I27" s="15"/>
      <c r="J27" s="12"/>
      <c r="K27" s="12"/>
      <c r="L27" s="12"/>
      <c r="M27" s="12"/>
    </row>
    <row r="28" spans="1:13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5.75" x14ac:dyDescent="0.25">
      <c r="A29" s="4" t="s">
        <v>4</v>
      </c>
      <c r="B29" s="4"/>
      <c r="C29" s="4"/>
      <c r="D29" s="4" t="s">
        <v>37</v>
      </c>
      <c r="E29" s="4"/>
      <c r="F29" s="4"/>
      <c r="G29" s="4"/>
      <c r="H29" s="4"/>
      <c r="I29" s="4"/>
      <c r="J29" s="4"/>
      <c r="K29" s="4"/>
      <c r="L29" s="1"/>
      <c r="M29" s="1"/>
    </row>
  </sheetData>
  <mergeCells count="40">
    <mergeCell ref="A23:K23"/>
    <mergeCell ref="A25:M26"/>
    <mergeCell ref="D9:F9"/>
    <mergeCell ref="I9:K9"/>
    <mergeCell ref="L9:L10"/>
    <mergeCell ref="A11:A13"/>
    <mergeCell ref="B11:B13"/>
    <mergeCell ref="A9:A10"/>
    <mergeCell ref="B9:B10"/>
    <mergeCell ref="C11:C13"/>
    <mergeCell ref="K11:K13"/>
    <mergeCell ref="L11:L13"/>
    <mergeCell ref="B14:B16"/>
    <mergeCell ref="A14:A16"/>
    <mergeCell ref="B17:B19"/>
    <mergeCell ref="A17:A19"/>
    <mergeCell ref="B20:B22"/>
    <mergeCell ref="A20:A22"/>
    <mergeCell ref="C14:C16"/>
    <mergeCell ref="C17:C19"/>
    <mergeCell ref="C20:C22"/>
    <mergeCell ref="J11:J13"/>
    <mergeCell ref="J14:J16"/>
    <mergeCell ref="J17:J19"/>
    <mergeCell ref="J20:J22"/>
    <mergeCell ref="I11:I13"/>
    <mergeCell ref="I14:I16"/>
    <mergeCell ref="I17:I19"/>
    <mergeCell ref="I20:I22"/>
    <mergeCell ref="K20:K22"/>
    <mergeCell ref="L20:L22"/>
    <mergeCell ref="K14:K16"/>
    <mergeCell ref="L14:L16"/>
    <mergeCell ref="L17:L19"/>
    <mergeCell ref="K17:K19"/>
    <mergeCell ref="A2:K2"/>
    <mergeCell ref="A3:L3"/>
    <mergeCell ref="A4:K4"/>
    <mergeCell ref="A5:L5"/>
    <mergeCell ref="A6:L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I20" sqref="I20"/>
    </sheetView>
  </sheetViews>
  <sheetFormatPr defaultRowHeight="15" x14ac:dyDescent="0.25"/>
  <sheetData>
    <row r="1" spans="1:14" ht="15.75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  <c r="K1" s="44"/>
      <c r="L1" s="44"/>
      <c r="M1" s="44"/>
      <c r="N1" s="44"/>
    </row>
    <row r="2" spans="1:14" ht="15.75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"/>
      <c r="M2" s="1"/>
      <c r="N2" s="1"/>
    </row>
    <row r="3" spans="1:14" ht="15.75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"/>
      <c r="L3" s="1"/>
      <c r="M3" s="1"/>
      <c r="N3" s="1"/>
    </row>
    <row r="4" spans="1:14" ht="15.75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1"/>
      <c r="M4" s="1"/>
      <c r="N4" s="1"/>
    </row>
    <row r="5" spans="1:14" ht="15.75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1"/>
      <c r="M5" s="1"/>
      <c r="N5" s="1"/>
    </row>
  </sheetData>
  <mergeCells count="6">
    <mergeCell ref="A5:K5"/>
    <mergeCell ref="A1:J1"/>
    <mergeCell ref="K1:N1"/>
    <mergeCell ref="A2:K2"/>
    <mergeCell ref="A3:J3"/>
    <mergeCell ref="A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цены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Риль</dc:creator>
  <cp:lastModifiedBy>Николай Финогенов</cp:lastModifiedBy>
  <cp:lastPrinted>2022-05-18T08:20:03Z</cp:lastPrinted>
  <dcterms:created xsi:type="dcterms:W3CDTF">2014-02-03T17:42:58Z</dcterms:created>
  <dcterms:modified xsi:type="dcterms:W3CDTF">2026-08-25T10:06:24Z</dcterms:modified>
</cp:coreProperties>
</file>