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DATA-копия на ДОМАШНИЙ 22.05.2026\22.05.2026-ADATA+Apacer-ДОМАШНИЙ\! ДОГОВОРА ФИЦ ИнБЮМ-44-ФЗ-ЕП 2026 !!!\+----328-БОРОДИНА (СОЛДАТОВ)-Хим.реактивы-К.___\2) КП+НМЦК=85тыс\"/>
    </mc:Choice>
  </mc:AlternateContent>
  <xr:revisionPtr revIDLastSave="0" documentId="13_ncr:1_{3080B684-0191-42C1-9448-E8031DC1D3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ОБОСНОВАНИЕ НМЦК" sheetId="4" r:id="rId1"/>
    <sheet name="Лист1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5" l="1"/>
  <c r="F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" i="5"/>
  <c r="L6" i="4"/>
  <c r="M6" i="4" s="1"/>
  <c r="N6" i="4" s="1"/>
  <c r="O6" i="4" s="1"/>
  <c r="I6" i="4"/>
  <c r="J6" i="4" s="1"/>
  <c r="K6" i="4" s="1"/>
  <c r="L5" i="4"/>
  <c r="M5" i="4" s="1"/>
  <c r="N5" i="4" s="1"/>
  <c r="O5" i="4" s="1"/>
  <c r="I5" i="4"/>
  <c r="J5" i="4" s="1"/>
  <c r="K5" i="4" s="1"/>
  <c r="F18" i="5" l="1"/>
  <c r="O7" i="4"/>
  <c r="I9" i="4" s="1"/>
</calcChain>
</file>

<file path=xl/sharedStrings.xml><?xml version="1.0" encoding="utf-8"?>
<sst xmlns="http://schemas.openxmlformats.org/spreadsheetml/2006/main" count="50" uniqueCount="33">
  <si>
    <t>№</t>
  </si>
  <si>
    <t>Кол-во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</si>
  <si>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</si>
  <si>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</si>
  <si>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 xml:space="preserve">Средняя арифметическая цена за единицу     &lt;ц&gt; </t>
  </si>
  <si>
    <t>НМЦК, определенная методом сопоставимых рыночных цен (анализа рынка)*</t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</si>
  <si>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</si>
  <si>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</si>
  <si>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</si>
  <si>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>Однородность совокупности значений выявленных цен, используемых в расчете НМЦК**</t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</si>
  <si>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</si>
  <si>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Федеральное государственное бюджетное учреждение науки Федеральный исследовательский центр «Институт биологии южных морей имени А.О.Ковалевского РАН» (ФИЦ ИнБЮМ)</t>
  </si>
  <si>
    <t>В результате проведенного выше расчета НМЦК составила, руб.:</t>
  </si>
  <si>
    <t>ОКПД2</t>
  </si>
  <si>
    <t>Наименование предмета закупки</t>
  </si>
  <si>
    <t>Ед. изм.</t>
  </si>
  <si>
    <t xml:space="preserve">* Используемый метод определения и обоснования начальной (максимальной) цены Контракта – метод сопоставимых рыночных цен (анализа рынка) (п. 1 ч. 1 ст. 22 Федерального закона от 05.04.2013 № 44-ФЗ). 
ОБОСНОВАНИЕ ВЫБРАННОГО МЕТОДА ОБОСНОВАНИЯ НАЧАЛЬНОЙ (МАКСИМАЛЬНОЙ) ЦЕНЫ КОНТРАКТА: в соответствии со ст. 22 Федерального закона от 05.04.2013 № 44-ФЗ "О контрактной системе в сфере закупок товаров, работ, услуг для обеспечения государственных и муниципальных нужд" и Методическими рекомендациями по применению методов определения начальной (максимальной) цены контракта, утвержденными Приказом Минэкономразвития России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 было проведено исследование рынка методом сопоставимых рыночных цен (анализ рынка) на товары / работы / услуги, соотвествующие предмету закупки, и получено 3 (три) ценовых предложения. </t>
  </si>
  <si>
    <t>Источник ценовой информации (руб./ед.изм.)</t>
  </si>
  <si>
    <t>** В соответствии с п. 3.20.1 Методических рекомендаций, утвержденных приказом Минэкономразвития России от 02.10.2013 № 567 расчет произведен с помощью стандартных функций табличного редактора EXCEL.</t>
  </si>
  <si>
    <t>ОБОСНОВАНИЕ НАЧАЛЬНОЙ (МАКСИМАЛЬНОЙ) ЦЕНЫ КОНТРАКТА / ЦЕНЫ КОНТРАКТА, ЗАКЛЮЧАЕМОГО С ЕДИНСТВЕННЫМ ПОСТАВЩИКОМ (ПОДРЯДЧИКОМ, ИСПОЛНИТЕЛЕМ)</t>
  </si>
  <si>
    <t>шт</t>
  </si>
  <si>
    <t>20.59.52.194 — Реактивы химические общелабораторного назначения</t>
  </si>
  <si>
    <t>упак</t>
  </si>
  <si>
    <t>20.59.52.194</t>
  </si>
  <si>
    <t>Фитостерины (брассикастерин, кампестерин, стигмастерин, бета-ситостерин), стандарт смеси аналитический Эврика S0105KVclh, по ГОСТ 33490-2015, 5 мг/мл (в сумме), в смеси хлороформа и гексана, 1 мл, ампула</t>
  </si>
  <si>
    <t>Холестерин, стандарт аналитический Эврика S0201EN по ГОСТ 33490-2015, ГОСТ 34456-2018, ГОСТ 32886-2014 и ГОСТ ISO 17678-2015 (ГОСТ ISO 17678-2021), 500 мг, виала 5 мл</t>
  </si>
  <si>
    <t>21.20.23.111 — Препараты диагностические</t>
  </si>
  <si>
    <t xml:space="preserve">ИЦИ 1
(вх. № 1244 от 27.05.2026)
</t>
  </si>
  <si>
    <t xml:space="preserve">ИЦИ 1
(вх. № 1245 от 27.05.2026)
</t>
  </si>
  <si>
    <t xml:space="preserve">ИЦИ 1
(вх. № 1246 от 27.05.2026)
</t>
  </si>
  <si>
    <t>(Восемьдесят семь тысяч восемьсот сорок рублей 00 копеек).</t>
  </si>
  <si>
    <r>
      <t xml:space="preserve">
</t>
    </r>
    <r>
      <rPr>
        <u/>
        <sz val="12"/>
        <rFont val="Times New Roman"/>
        <family val="1"/>
        <charset val="204"/>
      </rPr>
      <t>Главный специалист по закупкам Контрактной службы ОУПОиЗД  ФИЦ ИнБЮМ</t>
    </r>
    <r>
      <rPr>
        <sz val="12"/>
        <rFont val="Times New Roman"/>
        <family val="1"/>
        <charset val="204"/>
      </rPr>
      <t xml:space="preserve">
</t>
    </r>
    <r>
      <rPr>
        <sz val="10"/>
        <rFont val="Times New Roman"/>
        <family val="1"/>
        <charset val="204"/>
      </rPr>
      <t>(должность)</t>
    </r>
    <r>
      <rPr>
        <sz val="12"/>
        <rFont val="Times New Roman"/>
        <family val="1"/>
        <charset val="204"/>
      </rPr>
      <t xml:space="preserve">
_________________ /Н.Ю. Тимченко/
</t>
    </r>
    <r>
      <rPr>
        <sz val="10"/>
        <rFont val="Times New Roman"/>
        <family val="1"/>
        <charset val="204"/>
      </rPr>
      <t>(подпись/расшифровка подписи)</t>
    </r>
    <r>
      <rPr>
        <sz val="12"/>
        <rFont val="Times New Roman"/>
        <family val="1"/>
        <charset val="204"/>
      </rPr>
      <t xml:space="preserve">
«28» мая 2026 г.
</t>
    </r>
  </si>
  <si>
    <t xml:space="preserve">ИТОГО, стартовая цена = 85 420,00 руб.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</si>
</sst>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B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8" fillId="0" borderId="0" xfId="0" applyFont="1"/>
    <xf numFmtId="0" fontId="1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0" xfId="0" applyFont="1" applyAlignment="1">
      <alignment vertical="center"/>
    </xf>
    <xf numFmtId="2" fontId="9" fillId="0" borderId="0" xfId="0" applyNumberFormat="1" applyFont="1" applyAlignment="1">
      <alignment vertical="center"/>
    </xf>
    <xf numFmtId="0" fontId="8" fillId="0" borderId="0" xfId="0" applyFont="1" applyAlignment="1">
      <alignment wrapText="1"/>
    </xf>
    <xf numFmtId="4" fontId="2" fillId="0" borderId="1" xfId="0" applyNumberFormat="1" applyFont="1" applyBorder="1" applyAlignment="1">
      <alignment horizontal="center" vertical="center" wrapText="1"/>
    </xf>
    <xf numFmtId="4" fontId="9" fillId="2" borderId="0" xfId="0" applyNumberFormat="1" applyFont="1" applyFill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4" fontId="9" fillId="0" borderId="0" xfId="0" applyNumberFormat="1" applyFont="1"/>
    <xf numFmtId="0" fontId="2" fillId="0" borderId="2" xfId="0" applyFont="1" applyBorder="1" applyAlignment="1">
      <alignment horizontal="center" vertical="center" wrapText="1"/>
    </xf>
    <xf numFmtId="4" fontId="2" fillId="0" borderId="0" xfId="0" applyNumberFormat="1" applyFont="1"/>
    <xf numFmtId="0" fontId="2" fillId="0" borderId="0" xfId="0" applyFont="1"/>
    <xf numFmtId="4" fontId="2" fillId="0" borderId="1" xfId="0" applyNumberFormat="1" applyFont="1" applyBorder="1" applyAlignment="1">
      <alignment horizontal="center" vertical="center"/>
    </xf>
    <xf numFmtId="4" fontId="8" fillId="0" borderId="0" xfId="0" applyNumberFormat="1" applyFont="1"/>
    <xf numFmtId="4" fontId="10" fillId="0" borderId="0" xfId="0" applyNumberFormat="1" applyFont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4" fontId="11" fillId="3" borderId="1" xfId="0" applyNumberFormat="1" applyFont="1" applyFill="1" applyBorder="1" applyAlignment="1">
      <alignment horizontal="center" vertical="center" wrapText="1"/>
    </xf>
    <xf numFmtId="4" fontId="10" fillId="2" borderId="0" xfId="0" applyNumberFormat="1" applyFont="1" applyFill="1"/>
    <xf numFmtId="4" fontId="13" fillId="3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5" fillId="0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top" wrapText="1"/>
    </xf>
    <xf numFmtId="0" fontId="8" fillId="0" borderId="0" xfId="0" applyFont="1" applyAlignment="1">
      <alignment horizontal="justify" vertical="top" wrapText="1"/>
    </xf>
    <xf numFmtId="0" fontId="0" fillId="0" borderId="0" xfId="0" applyAlignment="1">
      <alignment horizontal="justify" vertical="top"/>
    </xf>
    <xf numFmtId="0" fontId="10" fillId="3" borderId="0" xfId="0" applyFont="1" applyFill="1" applyAlignment="1">
      <alignment vertical="center"/>
    </xf>
    <xf numFmtId="0" fontId="12" fillId="3" borderId="0" xfId="0" applyFont="1" applyFill="1"/>
    <xf numFmtId="0" fontId="14" fillId="4" borderId="0" xfId="0" applyFont="1" applyFill="1" applyAlignment="1">
      <alignment vertical="top" wrapText="1"/>
    </xf>
    <xf numFmtId="0" fontId="15" fillId="4" borderId="0" xfId="0" applyFont="1" applyFill="1" applyAlignment="1">
      <alignment vertical="top" wrapText="1"/>
    </xf>
    <xf numFmtId="0" fontId="4" fillId="6" borderId="0" xfId="0" applyFont="1" applyFill="1" applyAlignment="1">
      <alignment horizontal="center" vertical="top" wrapText="1"/>
    </xf>
    <xf numFmtId="0" fontId="0" fillId="6" borderId="0" xfId="0" applyFill="1" applyAlignment="1">
      <alignment horizontal="center" vertical="top"/>
    </xf>
    <xf numFmtId="0" fontId="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7" xfId="0" applyBorder="1"/>
    <xf numFmtId="0" fontId="1" fillId="0" borderId="2" xfId="0" applyFont="1" applyBorder="1" applyAlignment="1">
      <alignment horizontal="center" vertical="top" wrapText="1"/>
    </xf>
    <xf numFmtId="0" fontId="8" fillId="0" borderId="3" xfId="0" applyFont="1" applyBorder="1"/>
    <xf numFmtId="0" fontId="8" fillId="0" borderId="4" xfId="0" applyFont="1" applyBorder="1"/>
    <xf numFmtId="0" fontId="4" fillId="0" borderId="0" xfId="0" applyFont="1" applyAlignment="1">
      <alignment horizontal="right" vertical="center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3</xdr:row>
      <xdr:rowOff>952500</xdr:rowOff>
    </xdr:from>
    <xdr:to>
      <xdr:col>9</xdr:col>
      <xdr:colOff>0</xdr:colOff>
      <xdr:row>3</xdr:row>
      <xdr:rowOff>1304925</xdr:rowOff>
    </xdr:to>
    <xdr:pic>
      <xdr:nvPicPr>
        <xdr:cNvPr id="8227" name="Picture 1">
          <a:extLst>
            <a:ext uri="{FF2B5EF4-FFF2-40B4-BE49-F238E27FC236}">
              <a16:creationId xmlns:a16="http://schemas.microsoft.com/office/drawing/2014/main" id="{BC6B8649-FB98-4EDA-D30F-9B4481C5E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600325"/>
          <a:ext cx="12573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3</xdr:row>
      <xdr:rowOff>1238250</xdr:rowOff>
    </xdr:from>
    <xdr:to>
      <xdr:col>9</xdr:col>
      <xdr:colOff>457200</xdr:colOff>
      <xdr:row>3</xdr:row>
      <xdr:rowOff>1466850</xdr:rowOff>
    </xdr:to>
    <xdr:pic>
      <xdr:nvPicPr>
        <xdr:cNvPr id="8228" name="Picture 6">
          <a:extLst>
            <a:ext uri="{FF2B5EF4-FFF2-40B4-BE49-F238E27FC236}">
              <a16:creationId xmlns:a16="http://schemas.microsoft.com/office/drawing/2014/main" id="{99FC900E-8F76-9D59-6DAB-B8DC4343A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288607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3</xdr:row>
      <xdr:rowOff>952500</xdr:rowOff>
    </xdr:from>
    <xdr:to>
      <xdr:col>9</xdr:col>
      <xdr:colOff>0</xdr:colOff>
      <xdr:row>3</xdr:row>
      <xdr:rowOff>1304925</xdr:rowOff>
    </xdr:to>
    <xdr:pic>
      <xdr:nvPicPr>
        <xdr:cNvPr id="8229" name="Picture 1">
          <a:extLst>
            <a:ext uri="{FF2B5EF4-FFF2-40B4-BE49-F238E27FC236}">
              <a16:creationId xmlns:a16="http://schemas.microsoft.com/office/drawing/2014/main" id="{3B4FE925-69A0-3ADB-E81A-17F962903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600325"/>
          <a:ext cx="12573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3</xdr:row>
      <xdr:rowOff>1238250</xdr:rowOff>
    </xdr:from>
    <xdr:to>
      <xdr:col>9</xdr:col>
      <xdr:colOff>457200</xdr:colOff>
      <xdr:row>3</xdr:row>
      <xdr:rowOff>1466850</xdr:rowOff>
    </xdr:to>
    <xdr:pic>
      <xdr:nvPicPr>
        <xdr:cNvPr id="8230" name="Picture 6">
          <a:extLst>
            <a:ext uri="{FF2B5EF4-FFF2-40B4-BE49-F238E27FC236}">
              <a16:creationId xmlns:a16="http://schemas.microsoft.com/office/drawing/2014/main" id="{5FBD2F6A-19A5-2CD5-BC6E-3C7820966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288607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</xdr:colOff>
      <xdr:row>3</xdr:row>
      <xdr:rowOff>952500</xdr:rowOff>
    </xdr:from>
    <xdr:to>
      <xdr:col>11</xdr:col>
      <xdr:colOff>0</xdr:colOff>
      <xdr:row>3</xdr:row>
      <xdr:rowOff>1304925</xdr:rowOff>
    </xdr:to>
    <xdr:pic>
      <xdr:nvPicPr>
        <xdr:cNvPr id="8231" name="Picture 1">
          <a:extLst>
            <a:ext uri="{FF2B5EF4-FFF2-40B4-BE49-F238E27FC236}">
              <a16:creationId xmlns:a16="http://schemas.microsoft.com/office/drawing/2014/main" id="{999306B0-8701-40F7-8883-7BC68461D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10800" y="2600325"/>
          <a:ext cx="8191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3</xdr:row>
      <xdr:rowOff>904875</xdr:rowOff>
    </xdr:from>
    <xdr:to>
      <xdr:col>9</xdr:col>
      <xdr:colOff>1019175</xdr:colOff>
      <xdr:row>3</xdr:row>
      <xdr:rowOff>1343025</xdr:rowOff>
    </xdr:to>
    <xdr:pic>
      <xdr:nvPicPr>
        <xdr:cNvPr id="8232" name="Picture 2">
          <a:extLst>
            <a:ext uri="{FF2B5EF4-FFF2-40B4-BE49-F238E27FC236}">
              <a16:creationId xmlns:a16="http://schemas.microsoft.com/office/drawing/2014/main" id="{2B515695-ECC1-1E65-2C4E-9DA1C55DE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01200" y="2400300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180975</xdr:colOff>
      <xdr:row>3</xdr:row>
      <xdr:rowOff>1600200</xdr:rowOff>
    </xdr:from>
    <xdr:to>
      <xdr:col>11</xdr:col>
      <xdr:colOff>1666875</xdr:colOff>
      <xdr:row>3</xdr:row>
      <xdr:rowOff>1962150</xdr:rowOff>
    </xdr:to>
    <xdr:pic>
      <xdr:nvPicPr>
        <xdr:cNvPr id="8233" name="Picture 5">
          <a:extLst>
            <a:ext uri="{FF2B5EF4-FFF2-40B4-BE49-F238E27FC236}">
              <a16:creationId xmlns:a16="http://schemas.microsoft.com/office/drawing/2014/main" id="{01E9FCAC-8FD5-B316-559D-E60858E8F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15775" y="3086100"/>
          <a:ext cx="1485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304800</xdr:colOff>
      <xdr:row>3</xdr:row>
      <xdr:rowOff>1238250</xdr:rowOff>
    </xdr:from>
    <xdr:to>
      <xdr:col>11</xdr:col>
      <xdr:colOff>457200</xdr:colOff>
      <xdr:row>3</xdr:row>
      <xdr:rowOff>1466850</xdr:rowOff>
    </xdr:to>
    <xdr:pic>
      <xdr:nvPicPr>
        <xdr:cNvPr id="8234" name="Picture 6">
          <a:extLst>
            <a:ext uri="{FF2B5EF4-FFF2-40B4-BE49-F238E27FC236}">
              <a16:creationId xmlns:a16="http://schemas.microsoft.com/office/drawing/2014/main" id="{8AB4576F-8D15-6727-E53B-95C311C9F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288607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6"/>
  <sheetViews>
    <sheetView tabSelected="1" workbookViewId="0">
      <selection activeCell="A11" sqref="A11:O11"/>
    </sheetView>
  </sheetViews>
  <sheetFormatPr defaultRowHeight="12.75" x14ac:dyDescent="0.2"/>
  <cols>
    <col min="1" max="1" width="3.140625" style="3" customWidth="1"/>
    <col min="2" max="2" width="43.7109375" style="3" customWidth="1"/>
    <col min="3" max="3" width="18" style="3" customWidth="1"/>
    <col min="4" max="4" width="8.42578125" style="3" customWidth="1"/>
    <col min="5" max="5" width="8.140625" style="3" customWidth="1"/>
    <col min="6" max="6" width="13.85546875" style="3" customWidth="1"/>
    <col min="7" max="7" width="14.7109375" style="3" customWidth="1"/>
    <col min="8" max="8" width="14.5703125" style="3" customWidth="1"/>
    <col min="9" max="9" width="19.140625" style="3" customWidth="1"/>
    <col min="10" max="10" width="19.7109375" style="3" customWidth="1"/>
    <col min="11" max="11" width="12.5703125" style="3" customWidth="1"/>
    <col min="12" max="12" width="29" style="3" customWidth="1"/>
    <col min="13" max="13" width="16.42578125" style="3" customWidth="1"/>
    <col min="14" max="14" width="13.7109375" style="3" customWidth="1"/>
    <col min="15" max="15" width="13.85546875" style="3" customWidth="1"/>
    <col min="16" max="16" width="4.28515625" style="3" customWidth="1"/>
    <col min="17" max="17" width="16.42578125" style="3" customWidth="1"/>
    <col min="18" max="16384" width="9.140625" style="3"/>
  </cols>
  <sheetData>
    <row r="1" spans="1:30" ht="39.75" customHeight="1" x14ac:dyDescent="0.2">
      <c r="A1" s="37" t="s">
        <v>19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8"/>
      <c r="N1" s="38"/>
      <c r="O1" s="3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</row>
    <row r="2" spans="1:30" ht="39" customHeight="1" x14ac:dyDescent="0.25">
      <c r="A2" s="41" t="s">
        <v>11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2"/>
      <c r="N2" s="42"/>
      <c r="O2" s="42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pans="1:30" ht="39" customHeight="1" x14ac:dyDescent="0.2">
      <c r="A3" s="48" t="s">
        <v>0</v>
      </c>
      <c r="B3" s="29" t="s">
        <v>14</v>
      </c>
      <c r="C3" s="39" t="s">
        <v>13</v>
      </c>
      <c r="D3" s="29" t="s">
        <v>15</v>
      </c>
      <c r="E3" s="29" t="s">
        <v>1</v>
      </c>
      <c r="F3" s="29" t="s">
        <v>17</v>
      </c>
      <c r="G3" s="29"/>
      <c r="H3" s="29"/>
      <c r="I3" s="47" t="s">
        <v>9</v>
      </c>
      <c r="J3" s="47"/>
      <c r="K3" s="47"/>
      <c r="L3" s="43" t="s">
        <v>5</v>
      </c>
      <c r="M3" s="44"/>
      <c r="N3" s="44"/>
      <c r="O3" s="45"/>
    </row>
    <row r="4" spans="1:30" ht="159" customHeight="1" x14ac:dyDescent="0.2">
      <c r="A4" s="48"/>
      <c r="B4" s="29"/>
      <c r="C4" s="40"/>
      <c r="D4" s="29"/>
      <c r="E4" s="29"/>
      <c r="F4" s="25" t="s">
        <v>27</v>
      </c>
      <c r="G4" s="25" t="s">
        <v>28</v>
      </c>
      <c r="H4" s="25" t="s">
        <v>29</v>
      </c>
      <c r="I4" s="4" t="s">
        <v>4</v>
      </c>
      <c r="J4" s="4" t="s">
        <v>2</v>
      </c>
      <c r="K4" s="4" t="s">
        <v>3</v>
      </c>
      <c r="L4" s="1" t="s">
        <v>10</v>
      </c>
      <c r="M4" s="5" t="s">
        <v>6</v>
      </c>
      <c r="N4" s="5" t="s">
        <v>7</v>
      </c>
      <c r="O4" s="5" t="s">
        <v>8</v>
      </c>
    </row>
    <row r="5" spans="1:30" s="2" customFormat="1" ht="63.75" x14ac:dyDescent="0.25">
      <c r="A5" s="15">
        <v>1</v>
      </c>
      <c r="B5" s="27" t="s">
        <v>24</v>
      </c>
      <c r="C5" s="21" t="s">
        <v>21</v>
      </c>
      <c r="D5" s="21" t="s">
        <v>20</v>
      </c>
      <c r="E5" s="21">
        <v>1</v>
      </c>
      <c r="F5" s="24">
        <v>68320</v>
      </c>
      <c r="G5" s="22">
        <v>70000</v>
      </c>
      <c r="H5" s="22">
        <v>72000</v>
      </c>
      <c r="I5" s="9">
        <f t="shared" ref="I5:I6" si="0">AVERAGE(F5:H5)</f>
        <v>70106.666666666672</v>
      </c>
      <c r="J5" s="18">
        <f t="shared" ref="J5:J6" si="1">SQRT(((SUM((POWER(F5-I5,2)),(POWER(G5-I5,2)),(POWER(H5-I5,2)))/(COLUMNS(F5:H5)-1))))</f>
        <v>1842.3173812710268</v>
      </c>
      <c r="K5" s="18">
        <f t="shared" ref="K5:K6" si="2">J5/I5*100</f>
        <v>2.6278775883477938</v>
      </c>
      <c r="L5" s="18">
        <f t="shared" ref="L5:L6" si="3">((E5/3)*(SUM(F5:H5)))</f>
        <v>70106.666666666657</v>
      </c>
      <c r="M5" s="18">
        <f t="shared" ref="M5:M6" si="4">L5/E5</f>
        <v>70106.666666666657</v>
      </c>
      <c r="N5" s="18">
        <f t="shared" ref="N5:N6" si="5">ROUND(M5,2)</f>
        <v>70106.67</v>
      </c>
      <c r="O5" s="18">
        <f t="shared" ref="O5:O6" si="6">N5*E5</f>
        <v>70106.67</v>
      </c>
      <c r="Q5" s="26" t="s">
        <v>23</v>
      </c>
    </row>
    <row r="6" spans="1:30" s="2" customFormat="1" ht="51" x14ac:dyDescent="0.25">
      <c r="A6" s="15">
        <v>2</v>
      </c>
      <c r="B6" s="27" t="s">
        <v>25</v>
      </c>
      <c r="C6" s="21" t="s">
        <v>26</v>
      </c>
      <c r="D6" s="21" t="s">
        <v>20</v>
      </c>
      <c r="E6" s="21">
        <v>1</v>
      </c>
      <c r="F6" s="24">
        <v>17100</v>
      </c>
      <c r="G6" s="22">
        <v>18000</v>
      </c>
      <c r="H6" s="22">
        <v>18100</v>
      </c>
      <c r="I6" s="9">
        <f t="shared" si="0"/>
        <v>17733.333333333332</v>
      </c>
      <c r="J6" s="18">
        <f t="shared" si="1"/>
        <v>550.75705472861023</v>
      </c>
      <c r="K6" s="18">
        <f t="shared" si="2"/>
        <v>3.1057728650109602</v>
      </c>
      <c r="L6" s="18">
        <f t="shared" si="3"/>
        <v>17733.333333333332</v>
      </c>
      <c r="M6" s="18">
        <f t="shared" si="4"/>
        <v>17733.333333333332</v>
      </c>
      <c r="N6" s="18">
        <f t="shared" si="5"/>
        <v>17733.330000000002</v>
      </c>
      <c r="O6" s="18">
        <f t="shared" si="6"/>
        <v>17733.330000000002</v>
      </c>
      <c r="Q6" s="26" t="s">
        <v>23</v>
      </c>
    </row>
    <row r="7" spans="1:30" ht="18" customHeight="1" x14ac:dyDescent="0.25">
      <c r="A7" s="17"/>
      <c r="B7" s="17"/>
      <c r="C7" s="17"/>
      <c r="D7" s="17"/>
      <c r="E7" s="17"/>
      <c r="F7" s="16"/>
      <c r="G7" s="16"/>
      <c r="H7" s="16"/>
      <c r="I7" s="17"/>
      <c r="J7" s="17"/>
      <c r="K7" s="17"/>
      <c r="L7" s="17"/>
      <c r="M7" s="17"/>
      <c r="N7" s="17"/>
      <c r="O7" s="23">
        <f>SUM(O5:O6)</f>
        <v>87840</v>
      </c>
    </row>
    <row r="9" spans="1:30" ht="15.75" customHeight="1" x14ac:dyDescent="0.3">
      <c r="A9" s="46" t="s">
        <v>12</v>
      </c>
      <c r="B9" s="46"/>
      <c r="C9" s="46"/>
      <c r="D9" s="46"/>
      <c r="E9" s="46"/>
      <c r="F9" s="46"/>
      <c r="G9" s="46"/>
      <c r="H9" s="46"/>
      <c r="I9" s="20">
        <f>O7</f>
        <v>87840</v>
      </c>
      <c r="J9" s="33" t="s">
        <v>30</v>
      </c>
      <c r="K9" s="34"/>
      <c r="L9" s="34"/>
      <c r="M9" s="34"/>
      <c r="N9" s="34"/>
      <c r="O9" s="34"/>
    </row>
    <row r="10" spans="1:30" ht="15.75" customHeight="1" x14ac:dyDescent="0.2">
      <c r="A10" s="12"/>
      <c r="B10" s="13"/>
      <c r="C10" s="13"/>
      <c r="D10" s="13"/>
      <c r="E10" s="13"/>
      <c r="F10" s="13"/>
      <c r="G10" s="13"/>
      <c r="H10" s="13"/>
      <c r="I10" s="14"/>
      <c r="J10" s="11"/>
      <c r="K10" s="6"/>
      <c r="L10" s="7"/>
      <c r="O10" s="10"/>
    </row>
    <row r="11" spans="1:30" ht="72.75" customHeight="1" x14ac:dyDescent="0.2">
      <c r="A11" s="30" t="s">
        <v>16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2"/>
      <c r="N11" s="32"/>
      <c r="O11" s="32"/>
    </row>
    <row r="12" spans="1:30" ht="18.75" customHeight="1" x14ac:dyDescent="0.2">
      <c r="A12" s="17" t="s">
        <v>18</v>
      </c>
    </row>
    <row r="14" spans="1:30" ht="26.25" x14ac:dyDescent="0.2">
      <c r="B14" s="35" t="s">
        <v>32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</row>
    <row r="16" spans="1:30" ht="98.25" customHeight="1" x14ac:dyDescent="0.2">
      <c r="B16" s="28" t="s">
        <v>31</v>
      </c>
      <c r="C16" s="28"/>
      <c r="D16" s="28"/>
      <c r="E16" s="28"/>
      <c r="F16" s="28"/>
      <c r="I16" s="19"/>
      <c r="M16" s="19"/>
    </row>
  </sheetData>
  <mergeCells count="15">
    <mergeCell ref="A1:O1"/>
    <mergeCell ref="C3:C4"/>
    <mergeCell ref="A2:O2"/>
    <mergeCell ref="L3:O3"/>
    <mergeCell ref="A9:H9"/>
    <mergeCell ref="F3:H3"/>
    <mergeCell ref="I3:K3"/>
    <mergeCell ref="A3:A4"/>
    <mergeCell ref="B16:F16"/>
    <mergeCell ref="B3:B4"/>
    <mergeCell ref="D3:D4"/>
    <mergeCell ref="E3:E4"/>
    <mergeCell ref="A11:O11"/>
    <mergeCell ref="J9:O9"/>
    <mergeCell ref="B14:O14"/>
  </mergeCells>
  <phoneticPr fontId="0" type="noConversion"/>
  <printOptions horizontalCentered="1"/>
  <pageMargins left="0.59055118110236227" right="0.59055118110236227" top="0.78740157480314965" bottom="0.39370078740157483" header="0.31496062992125984" footer="0.31496062992125984"/>
  <pageSetup paperSize="9" scale="5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72E7E-CE9C-42E2-B53C-40652FAFA98B}">
  <dimension ref="B1:F18"/>
  <sheetViews>
    <sheetView workbookViewId="0">
      <selection activeCell="K17" sqref="K17"/>
    </sheetView>
  </sheetViews>
  <sheetFormatPr defaultRowHeight="15" x14ac:dyDescent="0.25"/>
  <cols>
    <col min="4" max="4" width="12" customWidth="1"/>
    <col min="6" max="6" width="15" customWidth="1"/>
  </cols>
  <sheetData>
    <row r="1" spans="2:6" x14ac:dyDescent="0.25">
      <c r="B1" s="21" t="s">
        <v>20</v>
      </c>
      <c r="C1" s="21">
        <v>1</v>
      </c>
      <c r="D1" s="24">
        <v>4522.32</v>
      </c>
      <c r="F1">
        <f>C1*D1</f>
        <v>4522.32</v>
      </c>
    </row>
    <row r="2" spans="2:6" x14ac:dyDescent="0.25">
      <c r="B2" s="21" t="s">
        <v>20</v>
      </c>
      <c r="C2" s="21">
        <v>1</v>
      </c>
      <c r="D2" s="24">
        <v>1755.42</v>
      </c>
      <c r="F2">
        <f t="shared" ref="F2:F16" si="0">C2*D2</f>
        <v>1755.42</v>
      </c>
    </row>
    <row r="3" spans="2:6" x14ac:dyDescent="0.25">
      <c r="B3" s="21" t="s">
        <v>20</v>
      </c>
      <c r="C3" s="21">
        <v>1</v>
      </c>
      <c r="D3" s="24">
        <v>2778.11</v>
      </c>
      <c r="F3">
        <f t="shared" si="0"/>
        <v>2778.11</v>
      </c>
    </row>
    <row r="4" spans="2:6" x14ac:dyDescent="0.25">
      <c r="B4" s="21" t="s">
        <v>20</v>
      </c>
      <c r="C4" s="21">
        <v>1</v>
      </c>
      <c r="D4" s="24">
        <v>7561</v>
      </c>
      <c r="F4">
        <f t="shared" si="0"/>
        <v>7561</v>
      </c>
    </row>
    <row r="5" spans="2:6" x14ac:dyDescent="0.25">
      <c r="B5" s="21" t="s">
        <v>20</v>
      </c>
      <c r="C5" s="21">
        <v>1</v>
      </c>
      <c r="D5" s="24">
        <v>1389.06</v>
      </c>
      <c r="F5">
        <f t="shared" si="0"/>
        <v>1389.06</v>
      </c>
    </row>
    <row r="6" spans="2:6" x14ac:dyDescent="0.25">
      <c r="B6" s="21" t="s">
        <v>20</v>
      </c>
      <c r="C6" s="21">
        <v>1</v>
      </c>
      <c r="D6" s="24">
        <v>8398.59</v>
      </c>
      <c r="F6">
        <f t="shared" si="0"/>
        <v>8398.59</v>
      </c>
    </row>
    <row r="7" spans="2:6" x14ac:dyDescent="0.25">
      <c r="B7" s="21" t="s">
        <v>20</v>
      </c>
      <c r="C7" s="21">
        <v>1</v>
      </c>
      <c r="D7" s="24">
        <v>13566.94</v>
      </c>
      <c r="F7">
        <f t="shared" si="0"/>
        <v>13566.94</v>
      </c>
    </row>
    <row r="8" spans="2:6" x14ac:dyDescent="0.25">
      <c r="B8" s="21" t="s">
        <v>20</v>
      </c>
      <c r="C8" s="21">
        <v>1</v>
      </c>
      <c r="D8" s="24">
        <v>1104.3</v>
      </c>
      <c r="F8">
        <f t="shared" si="0"/>
        <v>1104.3</v>
      </c>
    </row>
    <row r="9" spans="2:6" x14ac:dyDescent="0.25">
      <c r="B9" s="21" t="s">
        <v>20</v>
      </c>
      <c r="C9" s="21">
        <v>1</v>
      </c>
      <c r="D9" s="24">
        <v>10821.24</v>
      </c>
      <c r="F9">
        <f t="shared" si="0"/>
        <v>10821.24</v>
      </c>
    </row>
    <row r="10" spans="2:6" x14ac:dyDescent="0.25">
      <c r="B10" s="21" t="s">
        <v>20</v>
      </c>
      <c r="C10" s="21">
        <v>1</v>
      </c>
      <c r="D10" s="24">
        <v>5491.38</v>
      </c>
      <c r="F10">
        <f t="shared" si="0"/>
        <v>5491.38</v>
      </c>
    </row>
    <row r="11" spans="2:6" x14ac:dyDescent="0.25">
      <c r="B11" s="21" t="s">
        <v>20</v>
      </c>
      <c r="C11" s="21">
        <v>1</v>
      </c>
      <c r="D11" s="24">
        <v>295.17</v>
      </c>
      <c r="F11">
        <f t="shared" si="0"/>
        <v>295.17</v>
      </c>
    </row>
    <row r="12" spans="2:6" x14ac:dyDescent="0.25">
      <c r="B12" s="21" t="s">
        <v>20</v>
      </c>
      <c r="C12" s="21">
        <v>1</v>
      </c>
      <c r="D12" s="24">
        <v>6944.97</v>
      </c>
      <c r="F12">
        <f t="shared" si="0"/>
        <v>6944.97</v>
      </c>
    </row>
    <row r="13" spans="2:6" x14ac:dyDescent="0.25">
      <c r="B13" s="21" t="s">
        <v>22</v>
      </c>
      <c r="C13" s="21">
        <v>1</v>
      </c>
      <c r="D13" s="24">
        <v>923.72</v>
      </c>
      <c r="F13">
        <f t="shared" si="0"/>
        <v>923.72</v>
      </c>
    </row>
    <row r="14" spans="2:6" x14ac:dyDescent="0.25">
      <c r="B14" s="21" t="s">
        <v>20</v>
      </c>
      <c r="C14" s="21">
        <v>1</v>
      </c>
      <c r="D14" s="24">
        <v>42539.88</v>
      </c>
      <c r="F14">
        <f t="shared" si="0"/>
        <v>42539.88</v>
      </c>
    </row>
    <row r="15" spans="2:6" x14ac:dyDescent="0.25">
      <c r="B15" s="21" t="s">
        <v>20</v>
      </c>
      <c r="C15" s="21">
        <v>1</v>
      </c>
      <c r="D15" s="24">
        <v>2035.02</v>
      </c>
      <c r="F15">
        <f t="shared" si="0"/>
        <v>2035.02</v>
      </c>
    </row>
    <row r="16" spans="2:6" x14ac:dyDescent="0.25">
      <c r="B16" s="21" t="s">
        <v>20</v>
      </c>
      <c r="C16" s="21">
        <v>1</v>
      </c>
      <c r="D16" s="24">
        <v>4070.04</v>
      </c>
      <c r="F16">
        <f t="shared" si="0"/>
        <v>4070.04</v>
      </c>
    </row>
    <row r="18" spans="6:6" x14ac:dyDescent="0.25">
      <c r="F18">
        <f>SUM(F1:F17)</f>
        <v>114197.16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ОБОСНОВАНИЕ НМЦК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User</cp:lastModifiedBy>
  <cp:lastPrinted>2023-12-12T15:15:49Z</cp:lastPrinted>
  <dcterms:created xsi:type="dcterms:W3CDTF">2014-01-15T18:15:09Z</dcterms:created>
  <dcterms:modified xsi:type="dcterms:W3CDTF">2026-05-28T07:28:13Z</dcterms:modified>
</cp:coreProperties>
</file>