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TiiT\Desktop\Татьяна\2026\НМЦК\Волков\Березка Диски\"/>
    </mc:Choice>
  </mc:AlternateContent>
  <xr:revisionPtr revIDLastSave="0" documentId="13_ncr:1_{1EEF294F-FCD4-4E89-91F2-E85D623E998C}" xr6:coauthVersionLast="47" xr6:coauthVersionMax="47" xr10:uidLastSave="{00000000-0000-0000-0000-000000000000}"/>
  <bookViews>
    <workbookView xWindow="-120" yWindow="-120" windowWidth="29040" windowHeight="15840" activeTab="1" xr2:uid="{00000000-000D-0000-FFFF-FFFF00000000}"/>
  </bookViews>
  <sheets>
    <sheet name="2" sheetId="2" r:id="rId1"/>
    <sheet name="Лист1" sheetId="3" r:id="rId2"/>
  </sheets>
  <definedNames>
    <definedName name="_Hlk196143109" localSheetId="0">'2'!#REF!</definedName>
    <definedName name="_xlnm.Print_Area" localSheetId="0">'2'!$A$1:$T$14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11" i="3" l="1"/>
  <c r="T6" i="3"/>
  <c r="T7" i="3"/>
  <c r="T8" i="3"/>
  <c r="T9" i="3"/>
  <c r="S6" i="3"/>
  <c r="R6" i="3"/>
  <c r="Q6" i="3"/>
  <c r="P6" i="3"/>
  <c r="P7" i="3"/>
  <c r="Q7" i="3" s="1"/>
  <c r="R7" i="3" s="1"/>
  <c r="P8" i="3"/>
  <c r="Q8" i="3" s="1"/>
  <c r="R8" i="3" s="1"/>
  <c r="P9" i="3"/>
  <c r="M6" i="3"/>
  <c r="M7" i="3"/>
  <c r="S7" i="3" s="1"/>
  <c r="M8" i="3"/>
  <c r="S8" i="3" s="1"/>
  <c r="M9" i="3"/>
  <c r="S9" i="3" s="1"/>
  <c r="Q9" i="3" l="1"/>
  <c r="R9" i="3" s="1"/>
  <c r="M10" i="3" l="1"/>
  <c r="S10" i="3" s="1"/>
  <c r="P10" i="3"/>
  <c r="T10" i="3"/>
  <c r="O10" i="3"/>
  <c r="C3" i="3" l="1"/>
  <c r="S11" i="3"/>
  <c r="Q10" i="3"/>
  <c r="R10" i="3" s="1"/>
  <c r="N10" i="3"/>
  <c r="T8" i="2"/>
  <c r="P8" i="2"/>
  <c r="O8" i="2"/>
  <c r="M8" i="2"/>
  <c r="N8" i="2" s="1"/>
  <c r="Q8" i="2" l="1"/>
  <c r="R8" i="2" s="1"/>
  <c r="S8" i="2"/>
  <c r="T7" i="2" l="1"/>
  <c r="P7" i="2"/>
  <c r="O7" i="2"/>
  <c r="M7" i="2"/>
  <c r="N7" i="2" s="1"/>
  <c r="Q7" i="2" l="1"/>
  <c r="R7" i="2" s="1"/>
  <c r="S7" i="2"/>
  <c r="P6" i="2"/>
  <c r="M6" i="2"/>
  <c r="T6" i="2" l="1"/>
  <c r="T9" i="2" s="1"/>
  <c r="O6" i="2"/>
  <c r="N6" i="2"/>
  <c r="C3" i="2" l="1"/>
  <c r="S6" i="2"/>
  <c r="S9" i="2" s="1"/>
  <c r="Q6" i="2"/>
  <c r="R6" i="2" s="1"/>
</calcChain>
</file>

<file path=xl/sharedStrings.xml><?xml version="1.0" encoding="utf-8"?>
<sst xmlns="http://schemas.openxmlformats.org/spreadsheetml/2006/main" count="90" uniqueCount="44">
  <si>
    <t>дата</t>
  </si>
  <si>
    <t>Начальник планово-экономического отдела:</t>
  </si>
  <si>
    <t>Д.С. Вяткин</t>
  </si>
  <si>
    <t>Источник №4</t>
  </si>
  <si>
    <t>Источник №5</t>
  </si>
  <si>
    <t>Округление</t>
  </si>
  <si>
    <t>Кол-во знач.</t>
  </si>
  <si>
    <t>Сред. квадр. откл. σ=</t>
  </si>
  <si>
    <t>Совокупность значений</t>
  </si>
  <si>
    <t>№ п/п</t>
  </si>
  <si>
    <t>Наименование товара, работ, услуг</t>
  </si>
  <si>
    <t>Объем</t>
  </si>
  <si>
    <t>Ед.изм.</t>
  </si>
  <si>
    <t>Кол-во</t>
  </si>
  <si>
    <t>Цена за ед.изм.</t>
  </si>
  <si>
    <t>подпись, расшифровка подписи</t>
  </si>
  <si>
    <t>Средняя цена (руб.)</t>
  </si>
  <si>
    <t>Коэфф. вариации V=</t>
  </si>
  <si>
    <t>Источник №6</t>
  </si>
  <si>
    <t>Обоснование начальной (максимальной) цены договора, цены договора, заключаемого с единственным поставщиком (подрядчиком, исполнителем) (Н(М)ЦД, ЦДЕП)</t>
  </si>
  <si>
    <t>Цена договора, заключаемого с единственным поставщиком</t>
  </si>
  <si>
    <t>Рассчет Н(М)ЦД, ЦДЕП произвел:</t>
  </si>
  <si>
    <t>Н(М)ЦД по средней цене</t>
  </si>
  <si>
    <t>ЦДЕП по наименьшей цене</t>
  </si>
  <si>
    <t>Приложение 1 к Отчету о невозможности (нецелесообразности) использования иных способов определения поставщика (подрядчика, исполнителя), обоснование цены договора и иных существенных условий исполнения договора при осуществлении закупки у единственного поставщика</t>
  </si>
  <si>
    <t>Существенные условия исполнения договора</t>
  </si>
  <si>
    <t>В связи с тем, что коэффициенты вариации не превышают 33%, указанные значения считаются однородными и принимаются для расчета стоимости продукции. Цена договора не должна превышать начальную максимальную цену договора, рассчитанную методом сопоставимых рыночных цен. Цена договора определена на основании наименьшей из предложенных цен (коммерческих предложений), эта сумма минимальная. При расчете корректирующие коэффициенты и индексы не применялись.</t>
  </si>
  <si>
    <t>2025г.</t>
  </si>
  <si>
    <t>шт</t>
  </si>
  <si>
    <t xml:space="preserve">Источник №1 </t>
  </si>
  <si>
    <t xml:space="preserve">Источник №2 </t>
  </si>
  <si>
    <t xml:space="preserve">Источник №3 </t>
  </si>
  <si>
    <t>Перчатки трикотажные АРТ. NL13NT</t>
  </si>
  <si>
    <t>Краги ВОСТОЧНЫЕ ТИГРЫ G128 (РУС) (размер 11)</t>
  </si>
  <si>
    <t>пар</t>
  </si>
  <si>
    <t>Куртка КОНСТРУКТОР</t>
  </si>
  <si>
    <t>шт.</t>
  </si>
  <si>
    <t>Обоснование начальной (максимальной) цены контракта, цены контракта, заключаемого с единственным поставщиком (подрядчиком, исполнителем) (Н(М)ЦК, ЦДЕП)</t>
  </si>
  <si>
    <t>Цена контракта, заключаемого с единственным поставщиком</t>
  </si>
  <si>
    <t>Жесткий диск ST14000VE0008 HDD 3.5  14 Tb</t>
  </si>
  <si>
    <t>Жесткий диск WD5000AZLX HDD 3.5 500 Gb</t>
  </si>
  <si>
    <t>Жесткий диск ST2000NM003A SAS 3.5   2 Tb</t>
  </si>
  <si>
    <t>Жесткий диск ST1000LM049 HDD 2.5      1 Tb</t>
  </si>
  <si>
    <t>Жесткий диск R3MS0256G8 SSD 2.5     256 Gb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</si>
</sst>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р_."/>
  </numFmts>
  <fonts count="15" x14ac:knownFonts="1">
    <font>
      <sz val="10"/>
      <name val="Arial"/>
      <family val="2"/>
      <charset val="204"/>
    </font>
    <font>
      <sz val="10"/>
      <name val="Arial"/>
      <family val="2"/>
      <charset val="204"/>
    </font>
    <font>
      <sz val="10"/>
      <color indexed="8"/>
      <name val="Times New Roman"/>
      <family val="1"/>
      <charset val="204"/>
    </font>
    <font>
      <b/>
      <sz val="10"/>
      <color indexed="8"/>
      <name val="Times New Roman"/>
      <family val="1"/>
      <charset val="204"/>
    </font>
    <font>
      <sz val="10"/>
      <name val="Times New Roman"/>
      <family val="1"/>
      <charset val="204"/>
    </font>
    <font>
      <sz val="11"/>
      <color indexed="8"/>
      <name val="Times New Roman"/>
      <family val="1"/>
      <charset val="204"/>
    </font>
    <font>
      <sz val="11"/>
      <color theme="1"/>
      <name val="Calibri"/>
      <family val="2"/>
      <scheme val="minor"/>
    </font>
    <font>
      <sz val="10"/>
      <color rgb="FF000000"/>
      <name val="Times New Roman"/>
      <family val="1"/>
      <charset val="204"/>
    </font>
    <font>
      <u/>
      <sz val="11"/>
      <color theme="10"/>
      <name val="Calibri"/>
      <family val="2"/>
      <scheme val="minor"/>
    </font>
    <font>
      <u/>
      <sz val="11"/>
      <color theme="10"/>
      <name val="Times New Roman"/>
      <family val="1"/>
      <charset val="204"/>
    </font>
    <font>
      <b/>
      <sz val="11"/>
      <color indexed="8"/>
      <name val="Times New Roman"/>
      <family val="1"/>
      <charset val="204"/>
    </font>
    <font>
      <i/>
      <sz val="11"/>
      <color indexed="8"/>
      <name val="Times New Roman"/>
      <family val="1"/>
      <charset val="204"/>
    </font>
    <font>
      <b/>
      <sz val="11"/>
      <color rgb="FF000000"/>
      <name val="Times New Roman"/>
      <family val="1"/>
      <charset val="204"/>
    </font>
    <font>
      <b/>
      <sz val="11"/>
      <color theme="1"/>
      <name val="Times New Roman"/>
      <family val="1"/>
      <charset val="204"/>
    </font>
    <font>
      <b/>
      <sz val="10"/>
      <name val="Times New Roman"/>
      <family val="1"/>
      <charset val="204"/>
    </font>
  </fonts>
  <fills count="3">
    <fill>
      <patternFill patternType="none"/>
    </fill>
    <fill>
      <patternFill patternType="gray125"/>
    </fill>
    <fill>
      <patternFill patternType="solid">
        <fgColor theme="0"/>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4">
    <xf numFmtId="0" fontId="0" fillId="0" borderId="0"/>
    <xf numFmtId="0" fontId="1" fillId="0" borderId="0"/>
    <xf numFmtId="0" fontId="6" fillId="0" borderId="0"/>
    <xf numFmtId="0" fontId="8" fillId="0" borderId="0" applyNumberFormat="0" applyFill="0" applyBorder="0" applyAlignment="0" applyProtection="0"/>
  </cellStyleXfs>
  <cellXfs count="59">
    <xf numFmtId="0" fontId="0" fillId="0" borderId="0" xfId="0"/>
    <xf numFmtId="0" fontId="2" fillId="2" borderId="0" xfId="1" applyFont="1" applyFill="1"/>
    <xf numFmtId="0" fontId="3" fillId="2" borderId="0" xfId="1" applyFont="1" applyFill="1" applyBorder="1" applyAlignment="1">
      <alignment horizontal="left" wrapText="1"/>
    </xf>
    <xf numFmtId="0" fontId="5" fillId="2" borderId="0" xfId="1" applyFont="1" applyFill="1" applyAlignment="1" applyProtection="1">
      <alignment vertical="center"/>
      <protection locked="0"/>
    </xf>
    <xf numFmtId="0" fontId="4" fillId="2" borderId="2" xfId="1" applyFont="1" applyFill="1" applyBorder="1" applyAlignment="1">
      <alignment horizontal="center" vertical="center" wrapText="1"/>
    </xf>
    <xf numFmtId="164" fontId="4" fillId="2" borderId="2" xfId="1" applyNumberFormat="1" applyFont="1" applyFill="1" applyBorder="1" applyAlignment="1">
      <alignment horizontal="center" vertical="center" wrapText="1"/>
    </xf>
    <xf numFmtId="0" fontId="2" fillId="2" borderId="2" xfId="1" applyFont="1" applyFill="1" applyBorder="1" applyAlignment="1">
      <alignment horizontal="left" vertical="center" wrapText="1"/>
    </xf>
    <xf numFmtId="0" fontId="2" fillId="2" borderId="2" xfId="1" applyFont="1" applyFill="1" applyBorder="1" applyAlignment="1">
      <alignment horizontal="center" vertical="center" wrapText="1"/>
    </xf>
    <xf numFmtId="1" fontId="7" fillId="0" borderId="2" xfId="2" applyNumberFormat="1" applyFont="1" applyBorder="1" applyAlignment="1">
      <alignment horizontal="center" vertical="center"/>
    </xf>
    <xf numFmtId="164" fontId="2" fillId="2" borderId="2" xfId="1" applyNumberFormat="1" applyFont="1" applyFill="1" applyBorder="1" applyAlignment="1">
      <alignment horizontal="center" vertical="center" wrapText="1"/>
    </xf>
    <xf numFmtId="2" fontId="3" fillId="2" borderId="2" xfId="1" applyNumberFormat="1" applyFont="1" applyFill="1" applyBorder="1" applyAlignment="1">
      <alignment horizontal="center" vertical="center" wrapText="1"/>
    </xf>
    <xf numFmtId="0" fontId="5" fillId="2" borderId="0" xfId="1" applyFont="1" applyFill="1" applyBorder="1" applyAlignment="1" applyProtection="1">
      <alignment vertical="center"/>
      <protection locked="0"/>
    </xf>
    <xf numFmtId="0" fontId="9" fillId="0" borderId="0" xfId="3" applyFont="1"/>
    <xf numFmtId="0" fontId="7" fillId="0" borderId="2" xfId="2" applyFont="1" applyBorder="1" applyAlignment="1">
      <alignment vertical="center" wrapText="1"/>
    </xf>
    <xf numFmtId="2" fontId="7" fillId="0" borderId="2" xfId="2" applyNumberFormat="1" applyFont="1" applyBorder="1" applyAlignment="1">
      <alignment horizontal="center" vertical="center"/>
    </xf>
    <xf numFmtId="0" fontId="5" fillId="2" borderId="0" xfId="1" applyFont="1" applyFill="1"/>
    <xf numFmtId="0" fontId="10" fillId="2" borderId="0" xfId="1" applyFont="1" applyFill="1" applyBorder="1" applyAlignment="1">
      <alignment vertical="center" wrapText="1"/>
    </xf>
    <xf numFmtId="0" fontId="12" fillId="0" borderId="0" xfId="2" applyFont="1" applyBorder="1"/>
    <xf numFmtId="0" fontId="5" fillId="2" borderId="0" xfId="1" applyFont="1" applyFill="1" applyBorder="1"/>
    <xf numFmtId="0" fontId="5" fillId="2" borderId="0" xfId="1" applyFont="1" applyFill="1" applyBorder="1" applyAlignment="1" applyProtection="1">
      <alignment vertical="top" wrapText="1"/>
      <protection locked="0"/>
    </xf>
    <xf numFmtId="0" fontId="5" fillId="0" borderId="0" xfId="1" applyFont="1" applyBorder="1" applyAlignment="1"/>
    <xf numFmtId="0" fontId="11" fillId="2" borderId="0" xfId="1" applyFont="1" applyFill="1" applyBorder="1" applyAlignment="1" applyProtection="1">
      <alignment horizontal="center" wrapText="1"/>
      <protection locked="0"/>
    </xf>
    <xf numFmtId="0" fontId="2" fillId="2" borderId="0" xfId="1" applyFont="1" applyFill="1" applyAlignment="1">
      <alignment vertical="center"/>
    </xf>
    <xf numFmtId="14" fontId="5" fillId="2" borderId="1" xfId="1" applyNumberFormat="1" applyFont="1" applyFill="1" applyBorder="1" applyAlignment="1"/>
    <xf numFmtId="164" fontId="4" fillId="2" borderId="2" xfId="1" applyNumberFormat="1" applyFont="1" applyFill="1" applyBorder="1" applyAlignment="1">
      <alignment horizontal="center" vertical="center" wrapText="1"/>
    </xf>
    <xf numFmtId="164" fontId="4" fillId="2" borderId="2" xfId="1" applyNumberFormat="1" applyFont="1" applyFill="1" applyBorder="1" applyAlignment="1">
      <alignment horizontal="center" vertical="center" wrapText="1"/>
    </xf>
    <xf numFmtId="0" fontId="2" fillId="2" borderId="2" xfId="1" applyFont="1" applyFill="1" applyBorder="1" applyAlignment="1">
      <alignment horizontal="center" vertical="center" wrapText="1"/>
    </xf>
    <xf numFmtId="0" fontId="2" fillId="2" borderId="2" xfId="1" applyFont="1" applyFill="1" applyBorder="1" applyAlignment="1">
      <alignment horizontal="left" vertical="center" wrapText="1"/>
    </xf>
    <xf numFmtId="4" fontId="2" fillId="0" borderId="2" xfId="0" applyNumberFormat="1" applyFont="1" applyFill="1" applyBorder="1" applyAlignment="1">
      <alignment horizontal="center" vertical="center" wrapText="1"/>
    </xf>
    <xf numFmtId="4" fontId="3" fillId="0" borderId="2" xfId="0" applyNumberFormat="1" applyFont="1" applyFill="1" applyBorder="1" applyAlignment="1">
      <alignment horizontal="center" vertical="center" wrapText="1"/>
    </xf>
    <xf numFmtId="0" fontId="2" fillId="2" borderId="2" xfId="1" applyFont="1" applyFill="1" applyBorder="1" applyAlignment="1">
      <alignment horizontal="center" vertical="center" wrapText="1"/>
    </xf>
    <xf numFmtId="0" fontId="2" fillId="2" borderId="2" xfId="1" applyFont="1" applyFill="1" applyBorder="1" applyAlignment="1">
      <alignment horizontal="left" vertical="center" wrapText="1"/>
    </xf>
    <xf numFmtId="4" fontId="3" fillId="0" borderId="2" xfId="0" applyNumberFormat="1" applyFont="1" applyBorder="1" applyAlignment="1">
      <alignment horizontal="center" vertical="center" wrapText="1"/>
    </xf>
    <xf numFmtId="4" fontId="2" fillId="0" borderId="2" xfId="0" applyNumberFormat="1" applyFont="1" applyBorder="1" applyAlignment="1">
      <alignment horizontal="center" vertical="center" wrapText="1"/>
    </xf>
    <xf numFmtId="0" fontId="11" fillId="2" borderId="0" xfId="1" applyFont="1" applyFill="1" applyBorder="1" applyAlignment="1" applyProtection="1">
      <alignment horizontal="center" wrapText="1"/>
      <protection locked="0"/>
    </xf>
    <xf numFmtId="0" fontId="4" fillId="2" borderId="2" xfId="1" applyFont="1" applyFill="1" applyBorder="1" applyAlignment="1">
      <alignment horizontal="center" vertical="center" wrapText="1"/>
    </xf>
    <xf numFmtId="164" fontId="4" fillId="2" borderId="2" xfId="1" applyNumberFormat="1" applyFont="1" applyFill="1" applyBorder="1" applyAlignment="1">
      <alignment horizontal="center" vertical="center" wrapText="1"/>
    </xf>
    <xf numFmtId="0" fontId="2" fillId="2" borderId="2" xfId="1" applyFont="1" applyFill="1" applyBorder="1" applyAlignment="1">
      <alignment horizontal="left" vertical="center" wrapText="1"/>
    </xf>
    <xf numFmtId="0" fontId="2" fillId="2" borderId="2" xfId="1" applyFont="1" applyFill="1" applyBorder="1" applyAlignment="1">
      <alignment horizontal="center" vertical="center" wrapText="1"/>
    </xf>
    <xf numFmtId="0" fontId="4" fillId="2" borderId="2" xfId="1" applyFont="1" applyFill="1" applyBorder="1" applyAlignment="1">
      <alignment horizontal="center" vertical="center" wrapText="1"/>
    </xf>
    <xf numFmtId="164" fontId="4" fillId="2" borderId="2" xfId="1" applyNumberFormat="1" applyFont="1" applyFill="1" applyBorder="1" applyAlignment="1">
      <alignment horizontal="center" vertical="center" wrapText="1"/>
    </xf>
    <xf numFmtId="0" fontId="2" fillId="2" borderId="2" xfId="1" applyFont="1" applyFill="1" applyBorder="1" applyAlignment="1">
      <alignment horizontal="center" vertical="center" wrapText="1"/>
    </xf>
    <xf numFmtId="4" fontId="13" fillId="0" borderId="2" xfId="0" applyNumberFormat="1" applyFont="1" applyBorder="1" applyAlignment="1">
      <alignment horizontal="center" vertical="center"/>
    </xf>
    <xf numFmtId="0" fontId="2" fillId="2" borderId="0" xfId="1" applyFont="1" applyFill="1" applyBorder="1" applyAlignment="1">
      <alignment horizontal="left" vertical="top" wrapText="1"/>
    </xf>
    <xf numFmtId="0" fontId="11" fillId="2" borderId="0" xfId="1" applyFont="1" applyFill="1" applyBorder="1" applyAlignment="1" applyProtection="1">
      <alignment horizontal="center" wrapText="1"/>
      <protection locked="0"/>
    </xf>
    <xf numFmtId="0" fontId="5" fillId="2" borderId="1" xfId="1" applyFont="1" applyFill="1" applyBorder="1" applyAlignment="1" applyProtection="1">
      <alignment horizontal="right" wrapText="1"/>
      <protection locked="0"/>
    </xf>
    <xf numFmtId="0" fontId="5" fillId="2" borderId="0" xfId="1" applyFont="1" applyFill="1" applyBorder="1" applyAlignment="1">
      <alignment horizontal="left"/>
    </xf>
    <xf numFmtId="0" fontId="10" fillId="2" borderId="0" xfId="1" applyFont="1" applyFill="1" applyBorder="1" applyAlignment="1">
      <alignment horizontal="center" vertical="center" wrapText="1"/>
    </xf>
    <xf numFmtId="0" fontId="4" fillId="2" borderId="2" xfId="1" applyFont="1" applyFill="1" applyBorder="1" applyAlignment="1">
      <alignment horizontal="center" vertical="center" wrapText="1"/>
    </xf>
    <xf numFmtId="164" fontId="3" fillId="2" borderId="2" xfId="1" applyNumberFormat="1" applyFont="1" applyFill="1" applyBorder="1" applyAlignment="1">
      <alignment horizontal="center" vertical="center" wrapText="1"/>
    </xf>
    <xf numFmtId="164" fontId="4" fillId="2" borderId="2" xfId="1" applyNumberFormat="1" applyFont="1" applyFill="1" applyBorder="1" applyAlignment="1">
      <alignment horizontal="center" vertical="center" wrapText="1"/>
    </xf>
    <xf numFmtId="164" fontId="4" fillId="2" borderId="3" xfId="1" applyNumberFormat="1" applyFont="1" applyFill="1" applyBorder="1" applyAlignment="1">
      <alignment horizontal="center" vertical="center" wrapText="1"/>
    </xf>
    <xf numFmtId="164" fontId="4" fillId="2" borderId="4" xfId="1" applyNumberFormat="1" applyFont="1" applyFill="1" applyBorder="1" applyAlignment="1">
      <alignment horizontal="center" vertical="center" wrapText="1"/>
    </xf>
    <xf numFmtId="0" fontId="2" fillId="2" borderId="2" xfId="1" applyFont="1" applyFill="1" applyBorder="1" applyAlignment="1">
      <alignment horizontal="left" vertical="center" wrapText="1"/>
    </xf>
    <xf numFmtId="0" fontId="2" fillId="2" borderId="5" xfId="1" applyFont="1" applyFill="1" applyBorder="1" applyAlignment="1">
      <alignment horizontal="left" vertical="center" wrapText="1"/>
    </xf>
    <xf numFmtId="0" fontId="2" fillId="2" borderId="0" xfId="1" applyFont="1" applyFill="1" applyBorder="1" applyAlignment="1">
      <alignment horizontal="left" wrapText="1"/>
    </xf>
    <xf numFmtId="0" fontId="3" fillId="2" borderId="2" xfId="1" applyFont="1" applyFill="1" applyBorder="1" applyAlignment="1">
      <alignment horizontal="center" vertical="center" wrapText="1"/>
    </xf>
    <xf numFmtId="0" fontId="2" fillId="2" borderId="2" xfId="1" applyFont="1" applyFill="1" applyBorder="1" applyAlignment="1">
      <alignment horizontal="center" vertical="center" wrapText="1"/>
    </xf>
    <xf numFmtId="164" fontId="14" fillId="2" borderId="2" xfId="1" applyNumberFormat="1" applyFont="1" applyFill="1" applyBorder="1" applyAlignment="1">
      <alignment horizontal="center" vertical="center" wrapText="1"/>
    </xf>
  </cellXfs>
  <cellStyles count="4">
    <cellStyle name="Гиперссылка" xfId="3" builtinId="8"/>
    <cellStyle name="Обычный" xfId="0" builtinId="0"/>
    <cellStyle name="Обычный 2" xfId="1" xr:uid="{00000000-0005-0000-0000-000002000000}"/>
    <cellStyle name="Обычный 3" xfId="2" xr:uid="{00000000-0005-0000-0000-000003000000}"/>
  </cellStyles>
  <dxfs count="20">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wmf"/><Relationship Id="rId1" Type="http://schemas.openxmlformats.org/officeDocument/2006/relationships/image" Target="../media/image1.wmf"/><Relationship Id="rId4" Type="http://schemas.openxmlformats.org/officeDocument/2006/relationships/image" Target="../media/image4.wmf"/></Relationships>
</file>

<file path=xl/drawings/_rels/drawing2.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wmf"/><Relationship Id="rId1" Type="http://schemas.openxmlformats.org/officeDocument/2006/relationships/image" Target="../media/image1.wmf"/><Relationship Id="rId4" Type="http://schemas.openxmlformats.org/officeDocument/2006/relationships/image" Target="../media/image4.wmf"/></Relationships>
</file>

<file path=xl/drawings/drawing1.xml><?xml version="1.0" encoding="utf-8"?>
<xdr:wsDr xmlns:xdr="http://schemas.openxmlformats.org/drawingml/2006/spreadsheetDrawing" xmlns:a="http://schemas.openxmlformats.org/drawingml/2006/main">
  <xdr:twoCellAnchor>
    <xdr:from>
      <xdr:col>14</xdr:col>
      <xdr:colOff>19050</xdr:colOff>
      <xdr:row>2</xdr:row>
      <xdr:rowOff>0</xdr:rowOff>
    </xdr:from>
    <xdr:to>
      <xdr:col>15</xdr:col>
      <xdr:colOff>0</xdr:colOff>
      <xdr:row>2</xdr:row>
      <xdr:rowOff>0</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15625" y="1733550"/>
          <a:ext cx="881063"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13</xdr:col>
      <xdr:colOff>19050</xdr:colOff>
      <xdr:row>2</xdr:row>
      <xdr:rowOff>0</xdr:rowOff>
    </xdr:from>
    <xdr:to>
      <xdr:col>13</xdr:col>
      <xdr:colOff>1019175</xdr:colOff>
      <xdr:row>2</xdr:row>
      <xdr:rowOff>0</xdr:rowOff>
    </xdr:to>
    <xdr:pic>
      <xdr:nvPicPr>
        <xdr:cNvPr id="3" name="Picture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15513" y="1733550"/>
          <a:ext cx="881063"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20</xdr:col>
      <xdr:colOff>19050</xdr:colOff>
      <xdr:row>2</xdr:row>
      <xdr:rowOff>0</xdr:rowOff>
    </xdr:from>
    <xdr:to>
      <xdr:col>20</xdr:col>
      <xdr:colOff>952500</xdr:colOff>
      <xdr:row>2</xdr:row>
      <xdr:rowOff>0</xdr:rowOff>
    </xdr:to>
    <xdr:pic>
      <xdr:nvPicPr>
        <xdr:cNvPr id="4" name="Picture 5">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773525" y="1733550"/>
          <a:ext cx="93345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20</xdr:col>
      <xdr:colOff>266700</xdr:colOff>
      <xdr:row>2</xdr:row>
      <xdr:rowOff>0</xdr:rowOff>
    </xdr:from>
    <xdr:to>
      <xdr:col>20</xdr:col>
      <xdr:colOff>419100</xdr:colOff>
      <xdr:row>2</xdr:row>
      <xdr:rowOff>0</xdr:rowOff>
    </xdr:to>
    <xdr:pic>
      <xdr:nvPicPr>
        <xdr:cNvPr id="5" name="Picture 6">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021175" y="1733550"/>
          <a:ext cx="15240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14</xdr:col>
      <xdr:colOff>19050</xdr:colOff>
      <xdr:row>2</xdr:row>
      <xdr:rowOff>0</xdr:rowOff>
    </xdr:from>
    <xdr:to>
      <xdr:col>15</xdr:col>
      <xdr:colOff>0</xdr:colOff>
      <xdr:row>2</xdr:row>
      <xdr:rowOff>0</xdr:rowOff>
    </xdr:to>
    <xdr:pic>
      <xdr:nvPicPr>
        <xdr:cNvPr id="6" name="Picture 1">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15625" y="1733550"/>
          <a:ext cx="881063"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13</xdr:col>
      <xdr:colOff>19050</xdr:colOff>
      <xdr:row>2</xdr:row>
      <xdr:rowOff>0</xdr:rowOff>
    </xdr:from>
    <xdr:to>
      <xdr:col>13</xdr:col>
      <xdr:colOff>1019175</xdr:colOff>
      <xdr:row>2</xdr:row>
      <xdr:rowOff>0</xdr:rowOff>
    </xdr:to>
    <xdr:pic>
      <xdr:nvPicPr>
        <xdr:cNvPr id="7" name="Picture 2">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15513" y="1733550"/>
          <a:ext cx="881063"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20</xdr:col>
      <xdr:colOff>19050</xdr:colOff>
      <xdr:row>2</xdr:row>
      <xdr:rowOff>0</xdr:rowOff>
    </xdr:from>
    <xdr:to>
      <xdr:col>20</xdr:col>
      <xdr:colOff>952500</xdr:colOff>
      <xdr:row>2</xdr:row>
      <xdr:rowOff>0</xdr:rowOff>
    </xdr:to>
    <xdr:pic>
      <xdr:nvPicPr>
        <xdr:cNvPr id="8" name="Picture 5">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773525" y="1733550"/>
          <a:ext cx="93345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20</xdr:col>
      <xdr:colOff>266700</xdr:colOff>
      <xdr:row>2</xdr:row>
      <xdr:rowOff>0</xdr:rowOff>
    </xdr:from>
    <xdr:to>
      <xdr:col>20</xdr:col>
      <xdr:colOff>419100</xdr:colOff>
      <xdr:row>2</xdr:row>
      <xdr:rowOff>0</xdr:rowOff>
    </xdr:to>
    <xdr:pic>
      <xdr:nvPicPr>
        <xdr:cNvPr id="9" name="Picture 6">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021175" y="1733550"/>
          <a:ext cx="15240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19</xdr:col>
      <xdr:colOff>19050</xdr:colOff>
      <xdr:row>2</xdr:row>
      <xdr:rowOff>0</xdr:rowOff>
    </xdr:from>
    <xdr:to>
      <xdr:col>20</xdr:col>
      <xdr:colOff>0</xdr:colOff>
      <xdr:row>2</xdr:row>
      <xdr:rowOff>0</xdr:rowOff>
    </xdr:to>
    <xdr:pic>
      <xdr:nvPicPr>
        <xdr:cNvPr id="10" name="Picture 1">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654338" y="1733550"/>
          <a:ext cx="1100137"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18</xdr:col>
      <xdr:colOff>19050</xdr:colOff>
      <xdr:row>2</xdr:row>
      <xdr:rowOff>0</xdr:rowOff>
    </xdr:from>
    <xdr:to>
      <xdr:col>18</xdr:col>
      <xdr:colOff>952500</xdr:colOff>
      <xdr:row>2</xdr:row>
      <xdr:rowOff>0</xdr:rowOff>
    </xdr:to>
    <xdr:pic>
      <xdr:nvPicPr>
        <xdr:cNvPr id="11" name="Picture 2">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35150" y="1733550"/>
          <a:ext cx="93345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19050</xdr:colOff>
      <xdr:row>2</xdr:row>
      <xdr:rowOff>0</xdr:rowOff>
    </xdr:from>
    <xdr:to>
      <xdr:col>15</xdr:col>
      <xdr:colOff>0</xdr:colOff>
      <xdr:row>2</xdr:row>
      <xdr:rowOff>0</xdr:rowOff>
    </xdr:to>
    <xdr:pic>
      <xdr:nvPicPr>
        <xdr:cNvPr id="2" name="Picture 1">
          <a:extLst>
            <a:ext uri="{FF2B5EF4-FFF2-40B4-BE49-F238E27FC236}">
              <a16:creationId xmlns:a16="http://schemas.microsoft.com/office/drawing/2014/main" id="{F6AF9F95-A029-4252-8FB3-1D7417A99A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62725" y="1524000"/>
          <a:ext cx="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13</xdr:col>
      <xdr:colOff>19050</xdr:colOff>
      <xdr:row>2</xdr:row>
      <xdr:rowOff>0</xdr:rowOff>
    </xdr:from>
    <xdr:to>
      <xdr:col>13</xdr:col>
      <xdr:colOff>1019175</xdr:colOff>
      <xdr:row>2</xdr:row>
      <xdr:rowOff>0</xdr:rowOff>
    </xdr:to>
    <xdr:pic>
      <xdr:nvPicPr>
        <xdr:cNvPr id="3" name="Picture 2">
          <a:extLst>
            <a:ext uri="{FF2B5EF4-FFF2-40B4-BE49-F238E27FC236}">
              <a16:creationId xmlns:a16="http://schemas.microsoft.com/office/drawing/2014/main" id="{3DB010CB-DF0E-4C86-B5A1-D2A170624AB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562725" y="1524000"/>
          <a:ext cx="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20</xdr:col>
      <xdr:colOff>19050</xdr:colOff>
      <xdr:row>2</xdr:row>
      <xdr:rowOff>0</xdr:rowOff>
    </xdr:from>
    <xdr:to>
      <xdr:col>20</xdr:col>
      <xdr:colOff>952500</xdr:colOff>
      <xdr:row>2</xdr:row>
      <xdr:rowOff>0</xdr:rowOff>
    </xdr:to>
    <xdr:pic>
      <xdr:nvPicPr>
        <xdr:cNvPr id="4" name="Picture 5">
          <a:extLst>
            <a:ext uri="{FF2B5EF4-FFF2-40B4-BE49-F238E27FC236}">
              <a16:creationId xmlns:a16="http://schemas.microsoft.com/office/drawing/2014/main" id="{7995195E-BB91-4E2A-8EF1-B7F0B622F67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706100" y="1524000"/>
          <a:ext cx="93345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20</xdr:col>
      <xdr:colOff>266700</xdr:colOff>
      <xdr:row>2</xdr:row>
      <xdr:rowOff>0</xdr:rowOff>
    </xdr:from>
    <xdr:to>
      <xdr:col>20</xdr:col>
      <xdr:colOff>419100</xdr:colOff>
      <xdr:row>2</xdr:row>
      <xdr:rowOff>0</xdr:rowOff>
    </xdr:to>
    <xdr:pic>
      <xdr:nvPicPr>
        <xdr:cNvPr id="5" name="Picture 6">
          <a:extLst>
            <a:ext uri="{FF2B5EF4-FFF2-40B4-BE49-F238E27FC236}">
              <a16:creationId xmlns:a16="http://schemas.microsoft.com/office/drawing/2014/main" id="{32F626FF-6A97-45FF-A6CE-5D09B9EACFE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953750" y="1524000"/>
          <a:ext cx="15240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14</xdr:col>
      <xdr:colOff>19050</xdr:colOff>
      <xdr:row>2</xdr:row>
      <xdr:rowOff>0</xdr:rowOff>
    </xdr:from>
    <xdr:to>
      <xdr:col>15</xdr:col>
      <xdr:colOff>0</xdr:colOff>
      <xdr:row>2</xdr:row>
      <xdr:rowOff>0</xdr:rowOff>
    </xdr:to>
    <xdr:pic>
      <xdr:nvPicPr>
        <xdr:cNvPr id="6" name="Picture 1">
          <a:extLst>
            <a:ext uri="{FF2B5EF4-FFF2-40B4-BE49-F238E27FC236}">
              <a16:creationId xmlns:a16="http://schemas.microsoft.com/office/drawing/2014/main" id="{880837C6-77F9-4A2B-BD65-3E2923A49B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62725" y="1524000"/>
          <a:ext cx="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13</xdr:col>
      <xdr:colOff>19050</xdr:colOff>
      <xdr:row>2</xdr:row>
      <xdr:rowOff>0</xdr:rowOff>
    </xdr:from>
    <xdr:to>
      <xdr:col>13</xdr:col>
      <xdr:colOff>1019175</xdr:colOff>
      <xdr:row>2</xdr:row>
      <xdr:rowOff>0</xdr:rowOff>
    </xdr:to>
    <xdr:pic>
      <xdr:nvPicPr>
        <xdr:cNvPr id="7" name="Picture 2">
          <a:extLst>
            <a:ext uri="{FF2B5EF4-FFF2-40B4-BE49-F238E27FC236}">
              <a16:creationId xmlns:a16="http://schemas.microsoft.com/office/drawing/2014/main" id="{517AC148-C265-4B77-B54D-5B0F32E0D59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562725" y="1524000"/>
          <a:ext cx="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20</xdr:col>
      <xdr:colOff>19050</xdr:colOff>
      <xdr:row>2</xdr:row>
      <xdr:rowOff>0</xdr:rowOff>
    </xdr:from>
    <xdr:to>
      <xdr:col>20</xdr:col>
      <xdr:colOff>952500</xdr:colOff>
      <xdr:row>2</xdr:row>
      <xdr:rowOff>0</xdr:rowOff>
    </xdr:to>
    <xdr:pic>
      <xdr:nvPicPr>
        <xdr:cNvPr id="8" name="Picture 5">
          <a:extLst>
            <a:ext uri="{FF2B5EF4-FFF2-40B4-BE49-F238E27FC236}">
              <a16:creationId xmlns:a16="http://schemas.microsoft.com/office/drawing/2014/main" id="{D850610D-D52E-453A-A93B-3DBD1322467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706100" y="1524000"/>
          <a:ext cx="93345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20</xdr:col>
      <xdr:colOff>266700</xdr:colOff>
      <xdr:row>2</xdr:row>
      <xdr:rowOff>0</xdr:rowOff>
    </xdr:from>
    <xdr:to>
      <xdr:col>20</xdr:col>
      <xdr:colOff>419100</xdr:colOff>
      <xdr:row>2</xdr:row>
      <xdr:rowOff>0</xdr:rowOff>
    </xdr:to>
    <xdr:pic>
      <xdr:nvPicPr>
        <xdr:cNvPr id="9" name="Picture 6">
          <a:extLst>
            <a:ext uri="{FF2B5EF4-FFF2-40B4-BE49-F238E27FC236}">
              <a16:creationId xmlns:a16="http://schemas.microsoft.com/office/drawing/2014/main" id="{2C7F83BB-710E-45C0-947D-03363BBE78F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953750" y="1524000"/>
          <a:ext cx="15240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19</xdr:col>
      <xdr:colOff>19050</xdr:colOff>
      <xdr:row>2</xdr:row>
      <xdr:rowOff>0</xdr:rowOff>
    </xdr:from>
    <xdr:to>
      <xdr:col>20</xdr:col>
      <xdr:colOff>0</xdr:colOff>
      <xdr:row>2</xdr:row>
      <xdr:rowOff>0</xdr:rowOff>
    </xdr:to>
    <xdr:pic>
      <xdr:nvPicPr>
        <xdr:cNvPr id="10" name="Picture 1">
          <a:extLst>
            <a:ext uri="{FF2B5EF4-FFF2-40B4-BE49-F238E27FC236}">
              <a16:creationId xmlns:a16="http://schemas.microsoft.com/office/drawing/2014/main" id="{AF14EF9B-888E-404C-B3EB-52D03230C0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01225" y="1524000"/>
          <a:ext cx="885825"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18</xdr:col>
      <xdr:colOff>19050</xdr:colOff>
      <xdr:row>2</xdr:row>
      <xdr:rowOff>0</xdr:rowOff>
    </xdr:from>
    <xdr:to>
      <xdr:col>18</xdr:col>
      <xdr:colOff>952500</xdr:colOff>
      <xdr:row>2</xdr:row>
      <xdr:rowOff>0</xdr:rowOff>
    </xdr:to>
    <xdr:pic>
      <xdr:nvPicPr>
        <xdr:cNvPr id="11" name="Picture 2">
          <a:extLst>
            <a:ext uri="{FF2B5EF4-FFF2-40B4-BE49-F238E27FC236}">
              <a16:creationId xmlns:a16="http://schemas.microsoft.com/office/drawing/2014/main" id="{17E241D8-55B3-49CB-9521-D90338AC363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896350" y="1524000"/>
          <a:ext cx="885825"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14"/>
  <sheetViews>
    <sheetView zoomScale="89" zoomScaleNormal="89" zoomScaleSheetLayoutView="100" workbookViewId="0">
      <selection sqref="A1:XFD1048576"/>
    </sheetView>
  </sheetViews>
  <sheetFormatPr defaultColWidth="9.140625" defaultRowHeight="15" x14ac:dyDescent="0.25"/>
  <cols>
    <col min="1" max="1" width="3.140625" style="15" customWidth="1"/>
    <col min="2" max="2" width="23.5703125" style="15" customWidth="1"/>
    <col min="3" max="3" width="8.28515625" style="15" customWidth="1"/>
    <col min="4" max="5" width="6.5703125" style="15" customWidth="1"/>
    <col min="6" max="8" width="12.5703125" style="15" customWidth="1"/>
    <col min="9" max="12" width="12.5703125" style="15" hidden="1" customWidth="1"/>
    <col min="13" max="13" width="12.5703125" style="15" customWidth="1"/>
    <col min="14" max="14" width="12.5703125" style="15" hidden="1" customWidth="1"/>
    <col min="15" max="15" width="10.5703125" style="15" hidden="1" customWidth="1"/>
    <col min="16" max="17" width="10.5703125" style="15" customWidth="1"/>
    <col min="18" max="20" width="13.5703125" style="15" customWidth="1"/>
    <col min="21" max="21" width="14.28515625" style="15" customWidth="1"/>
    <col min="22" max="22" width="22.7109375" style="15" customWidth="1"/>
    <col min="23" max="23" width="3" style="15" customWidth="1"/>
    <col min="24" max="24" width="0" style="15" hidden="1" customWidth="1"/>
    <col min="25" max="25" width="9.5703125" style="15" hidden="1" customWidth="1"/>
    <col min="26" max="16384" width="9.140625" style="15"/>
  </cols>
  <sheetData>
    <row r="1" spans="1:25" s="1" customFormat="1" ht="60" customHeight="1" x14ac:dyDescent="0.2">
      <c r="P1" s="43" t="s">
        <v>24</v>
      </c>
      <c r="Q1" s="43"/>
      <c r="R1" s="43"/>
      <c r="S1" s="43"/>
      <c r="T1" s="43"/>
      <c r="U1" s="2"/>
      <c r="V1" s="2"/>
    </row>
    <row r="2" spans="1:25" ht="60" customHeight="1" x14ac:dyDescent="0.25">
      <c r="A2" s="47" t="s">
        <v>19</v>
      </c>
      <c r="B2" s="47"/>
      <c r="C2" s="47"/>
      <c r="D2" s="47"/>
      <c r="E2" s="47"/>
      <c r="F2" s="47"/>
      <c r="G2" s="47"/>
      <c r="H2" s="47"/>
      <c r="I2" s="47"/>
      <c r="J2" s="47"/>
      <c r="K2" s="47"/>
      <c r="L2" s="47"/>
      <c r="M2" s="47"/>
      <c r="N2" s="47"/>
      <c r="O2" s="47"/>
      <c r="P2" s="47"/>
      <c r="Q2" s="47"/>
      <c r="R2" s="47"/>
      <c r="S2" s="47"/>
      <c r="T2" s="47"/>
      <c r="U2" s="16"/>
      <c r="V2" s="16"/>
      <c r="W2" s="16"/>
      <c r="X2" s="16"/>
      <c r="Y2" s="16"/>
    </row>
    <row r="3" spans="1:25" s="22" customFormat="1" ht="35.85" customHeight="1" x14ac:dyDescent="0.2">
      <c r="A3" s="48" t="s">
        <v>20</v>
      </c>
      <c r="B3" s="48"/>
      <c r="C3" s="49">
        <f>VALUE(T9)</f>
        <v>29112</v>
      </c>
      <c r="D3" s="49"/>
      <c r="E3" s="49"/>
      <c r="F3" s="50" t="s">
        <v>29</v>
      </c>
      <c r="G3" s="50" t="s">
        <v>30</v>
      </c>
      <c r="H3" s="50" t="s">
        <v>31</v>
      </c>
      <c r="I3" s="51" t="s">
        <v>3</v>
      </c>
      <c r="J3" s="51" t="s">
        <v>4</v>
      </c>
      <c r="K3" s="50" t="s">
        <v>3</v>
      </c>
      <c r="L3" s="51" t="s">
        <v>18</v>
      </c>
      <c r="M3" s="50" t="s">
        <v>16</v>
      </c>
      <c r="N3" s="50" t="s">
        <v>5</v>
      </c>
      <c r="O3" s="48" t="s">
        <v>6</v>
      </c>
      <c r="P3" s="48" t="s">
        <v>7</v>
      </c>
      <c r="Q3" s="48" t="s">
        <v>17</v>
      </c>
      <c r="R3" s="48" t="s">
        <v>8</v>
      </c>
      <c r="S3" s="50" t="s">
        <v>22</v>
      </c>
      <c r="T3" s="56" t="s">
        <v>23</v>
      </c>
    </row>
    <row r="4" spans="1:25" s="22" customFormat="1" ht="12.75" x14ac:dyDescent="0.2">
      <c r="A4" s="48" t="s">
        <v>9</v>
      </c>
      <c r="B4" s="48" t="s">
        <v>10</v>
      </c>
      <c r="C4" s="57" t="s">
        <v>25</v>
      </c>
      <c r="D4" s="48" t="s">
        <v>11</v>
      </c>
      <c r="E4" s="48"/>
      <c r="F4" s="50"/>
      <c r="G4" s="50"/>
      <c r="H4" s="50"/>
      <c r="I4" s="52"/>
      <c r="J4" s="52"/>
      <c r="K4" s="50"/>
      <c r="L4" s="52"/>
      <c r="M4" s="50"/>
      <c r="N4" s="50"/>
      <c r="O4" s="48"/>
      <c r="P4" s="48"/>
      <c r="Q4" s="48"/>
      <c r="R4" s="48"/>
      <c r="S4" s="50"/>
      <c r="T4" s="56"/>
    </row>
    <row r="5" spans="1:25" s="22" customFormat="1" ht="25.5" x14ac:dyDescent="0.2">
      <c r="A5" s="48"/>
      <c r="B5" s="48"/>
      <c r="C5" s="57"/>
      <c r="D5" s="4" t="s">
        <v>12</v>
      </c>
      <c r="E5" s="4" t="s">
        <v>13</v>
      </c>
      <c r="F5" s="5" t="s">
        <v>14</v>
      </c>
      <c r="G5" s="5" t="s">
        <v>14</v>
      </c>
      <c r="H5" s="25" t="s">
        <v>14</v>
      </c>
      <c r="I5" s="24"/>
      <c r="J5" s="5"/>
      <c r="K5" s="5" t="s">
        <v>14</v>
      </c>
      <c r="L5" s="5" t="s">
        <v>14</v>
      </c>
      <c r="M5" s="50"/>
      <c r="N5" s="50"/>
      <c r="O5" s="48"/>
      <c r="P5" s="48"/>
      <c r="Q5" s="48"/>
      <c r="R5" s="48"/>
      <c r="S5" s="50"/>
      <c r="T5" s="56"/>
    </row>
    <row r="6" spans="1:25" s="22" customFormat="1" ht="25.5" x14ac:dyDescent="0.2">
      <c r="A6" s="6">
        <v>1</v>
      </c>
      <c r="B6" s="13" t="s">
        <v>32</v>
      </c>
      <c r="C6" s="6" t="s">
        <v>27</v>
      </c>
      <c r="D6" s="30" t="s">
        <v>34</v>
      </c>
      <c r="E6" s="8">
        <v>20</v>
      </c>
      <c r="F6" s="29">
        <v>99</v>
      </c>
      <c r="G6" s="28">
        <v>115.92</v>
      </c>
      <c r="H6" s="28">
        <v>119</v>
      </c>
      <c r="I6" s="14"/>
      <c r="J6" s="14"/>
      <c r="K6" s="9"/>
      <c r="L6" s="9"/>
      <c r="M6" s="9">
        <f>AVERAGE(F6,G6,H6,I6,J6,K6,L6)</f>
        <v>111.30666666666667</v>
      </c>
      <c r="N6" s="9">
        <f t="shared" ref="N6:N7" si="0">ROUND(M6,2)</f>
        <v>111.31</v>
      </c>
      <c r="O6" s="7">
        <f>COUNT(F6:L6)</f>
        <v>3</v>
      </c>
      <c r="P6" s="7">
        <f>STDEV(F6,G6,H6,I6,J6,K6,L6)</f>
        <v>10.768571554915413</v>
      </c>
      <c r="Q6" s="7">
        <f t="shared" ref="Q6:Q7" si="1">P6/M6*100</f>
        <v>9.6746869503911821</v>
      </c>
      <c r="R6" s="7" t="str">
        <f t="shared" ref="R6:R7" si="2">IF(Q6&lt;33,"ОДНОРОДНЫЕ","НЕОДНОРОДНЫЕ")</f>
        <v>ОДНОРОДНЫЕ</v>
      </c>
      <c r="S6" s="9">
        <f t="shared" ref="S6:S7" si="3">M6*E6</f>
        <v>2226.1333333333332</v>
      </c>
      <c r="T6" s="10">
        <f>SMALL(F6:K6,1)*E6</f>
        <v>1980</v>
      </c>
    </row>
    <row r="7" spans="1:25" s="22" customFormat="1" ht="25.5" x14ac:dyDescent="0.2">
      <c r="A7" s="27">
        <v>2</v>
      </c>
      <c r="B7" s="13" t="s">
        <v>35</v>
      </c>
      <c r="C7" s="27" t="s">
        <v>27</v>
      </c>
      <c r="D7" s="30" t="s">
        <v>28</v>
      </c>
      <c r="E7" s="8">
        <v>2</v>
      </c>
      <c r="F7" s="32">
        <v>5700</v>
      </c>
      <c r="G7" s="33">
        <v>5700</v>
      </c>
      <c r="H7" s="33">
        <v>6160</v>
      </c>
      <c r="I7" s="14"/>
      <c r="J7" s="14"/>
      <c r="K7" s="9"/>
      <c r="L7" s="9"/>
      <c r="M7" s="9">
        <f>AVERAGE(F7,G7,H7,I7,J7,K7,L7)</f>
        <v>5853.333333333333</v>
      </c>
      <c r="N7" s="9">
        <f t="shared" si="0"/>
        <v>5853.33</v>
      </c>
      <c r="O7" s="26">
        <f>COUNT(F7:L7)</f>
        <v>3</v>
      </c>
      <c r="P7" s="26">
        <f>STDEV(F7,G7,H7,I7,J7,K7,L7)</f>
        <v>265.58112382722783</v>
      </c>
      <c r="Q7" s="26">
        <f t="shared" si="1"/>
        <v>4.537262935544895</v>
      </c>
      <c r="R7" s="26" t="str">
        <f t="shared" si="2"/>
        <v>ОДНОРОДНЫЕ</v>
      </c>
      <c r="S7" s="9">
        <f t="shared" si="3"/>
        <v>11706.666666666666</v>
      </c>
      <c r="T7" s="10">
        <f>SMALL(F7:K7,1)*E7</f>
        <v>11400</v>
      </c>
    </row>
    <row r="8" spans="1:25" s="22" customFormat="1" ht="38.25" x14ac:dyDescent="0.2">
      <c r="A8" s="31">
        <v>3</v>
      </c>
      <c r="B8" s="13" t="s">
        <v>33</v>
      </c>
      <c r="C8" s="31" t="s">
        <v>27</v>
      </c>
      <c r="D8" s="30" t="s">
        <v>34</v>
      </c>
      <c r="E8" s="8">
        <v>12</v>
      </c>
      <c r="F8" s="29">
        <v>1311</v>
      </c>
      <c r="G8" s="28">
        <v>1596</v>
      </c>
      <c r="H8" s="28">
        <v>1766</v>
      </c>
      <c r="I8" s="14"/>
      <c r="J8" s="14"/>
      <c r="K8" s="9"/>
      <c r="L8" s="9"/>
      <c r="M8" s="9">
        <f>AVERAGE(F8,G8,H8,I8,J8,K8,L8)</f>
        <v>1557.6666666666667</v>
      </c>
      <c r="N8" s="9">
        <f t="shared" ref="N8" si="4">ROUND(M8,2)</f>
        <v>1557.67</v>
      </c>
      <c r="O8" s="30">
        <f>COUNT(F8:L8)</f>
        <v>3</v>
      </c>
      <c r="P8" s="30">
        <f>STDEV(F8,G8,H8,I8,J8,K8,L8)</f>
        <v>229.90940244655826</v>
      </c>
      <c r="Q8" s="30">
        <f t="shared" ref="Q8" si="5">P8/M8*100</f>
        <v>14.759858920172796</v>
      </c>
      <c r="R8" s="30" t="str">
        <f t="shared" ref="R8" si="6">IF(Q8&lt;33,"ОДНОРОДНЫЕ","НЕОДНОРОДНЫЕ")</f>
        <v>ОДНОРОДНЫЕ</v>
      </c>
      <c r="S8" s="9">
        <f t="shared" ref="S8" si="7">M8*E8</f>
        <v>18692</v>
      </c>
      <c r="T8" s="10">
        <f>SMALL(F8:K8,1)*E8</f>
        <v>15732</v>
      </c>
    </row>
    <row r="9" spans="1:25" s="22" customFormat="1" ht="39" customHeight="1" x14ac:dyDescent="0.2">
      <c r="A9" s="53" t="s">
        <v>26</v>
      </c>
      <c r="B9" s="53"/>
      <c r="C9" s="53"/>
      <c r="D9" s="53"/>
      <c r="E9" s="53"/>
      <c r="F9" s="53"/>
      <c r="G9" s="53"/>
      <c r="H9" s="53"/>
      <c r="I9" s="53"/>
      <c r="J9" s="53"/>
      <c r="K9" s="53"/>
      <c r="L9" s="53"/>
      <c r="M9" s="53"/>
      <c r="N9" s="53"/>
      <c r="O9" s="53"/>
      <c r="P9" s="53"/>
      <c r="Q9" s="53"/>
      <c r="R9" s="54"/>
      <c r="S9" s="9">
        <f>SUM(S6:S7)</f>
        <v>13932.8</v>
      </c>
      <c r="T9" s="10">
        <f>SUM(T6:T8)</f>
        <v>29112</v>
      </c>
    </row>
    <row r="10" spans="1:25" s="22" customFormat="1" ht="39" customHeight="1" x14ac:dyDescent="0.2">
      <c r="A10" s="55"/>
      <c r="B10" s="55"/>
      <c r="C10" s="55"/>
      <c r="D10" s="55"/>
      <c r="E10" s="55"/>
      <c r="F10" s="55"/>
      <c r="G10" s="55"/>
      <c r="H10" s="55"/>
      <c r="I10" s="55"/>
      <c r="J10" s="55"/>
      <c r="K10" s="55"/>
      <c r="L10" s="55"/>
      <c r="M10" s="55"/>
      <c r="N10" s="55"/>
      <c r="O10" s="55"/>
      <c r="P10" s="55"/>
      <c r="Q10" s="55"/>
      <c r="R10" s="55"/>
      <c r="S10" s="55"/>
      <c r="T10" s="55"/>
    </row>
    <row r="11" spans="1:25" ht="32.25" customHeight="1" x14ac:dyDescent="0.25">
      <c r="A11" s="46" t="s">
        <v>21</v>
      </c>
      <c r="B11" s="46"/>
      <c r="C11" s="46"/>
      <c r="G11" s="18"/>
      <c r="H11" s="18"/>
      <c r="I11" s="18"/>
      <c r="J11" s="18"/>
      <c r="K11" s="18"/>
      <c r="L11" s="18"/>
      <c r="M11" s="18"/>
      <c r="N11" s="18"/>
      <c r="O11" s="18"/>
      <c r="P11" s="18"/>
      <c r="Q11" s="23"/>
      <c r="R11" s="45"/>
      <c r="S11" s="45"/>
      <c r="T11" s="45"/>
      <c r="U11" s="17"/>
    </row>
    <row r="12" spans="1:25" ht="13.15" customHeight="1" x14ac:dyDescent="0.25">
      <c r="A12" s="19"/>
      <c r="B12" s="19"/>
      <c r="C12" s="19"/>
      <c r="G12" s="11"/>
      <c r="H12" s="11"/>
      <c r="I12" s="11"/>
      <c r="J12" s="11"/>
      <c r="K12" s="11"/>
      <c r="L12" s="11"/>
      <c r="M12" s="11"/>
      <c r="N12" s="11"/>
      <c r="O12" s="11"/>
      <c r="Q12" s="21" t="s">
        <v>0</v>
      </c>
      <c r="R12" s="44" t="s">
        <v>15</v>
      </c>
      <c r="S12" s="44"/>
      <c r="T12" s="44"/>
      <c r="U12" s="12"/>
      <c r="V12" s="3"/>
      <c r="W12" s="3"/>
      <c r="X12" s="3"/>
      <c r="Y12" s="3"/>
    </row>
    <row r="13" spans="1:25" ht="26.25" customHeight="1" x14ac:dyDescent="0.25">
      <c r="A13" s="46" t="s">
        <v>1</v>
      </c>
      <c r="B13" s="46"/>
      <c r="C13" s="46"/>
      <c r="G13" s="11"/>
      <c r="H13" s="11"/>
      <c r="I13" s="11"/>
      <c r="J13" s="11"/>
      <c r="K13" s="11"/>
      <c r="L13" s="11"/>
      <c r="M13" s="11"/>
      <c r="N13" s="11"/>
      <c r="O13" s="11"/>
      <c r="P13" s="11"/>
      <c r="Q13" s="23"/>
      <c r="R13" s="45" t="s">
        <v>2</v>
      </c>
      <c r="S13" s="45"/>
      <c r="T13" s="45"/>
      <c r="U13" s="3"/>
      <c r="V13" s="3"/>
      <c r="W13" s="3"/>
      <c r="X13" s="3"/>
      <c r="Y13" s="3"/>
    </row>
    <row r="14" spans="1:25" ht="13.15" customHeight="1" x14ac:dyDescent="0.25">
      <c r="A14" s="20"/>
      <c r="B14" s="20"/>
      <c r="C14" s="20"/>
      <c r="G14" s="11"/>
      <c r="H14" s="11"/>
      <c r="I14" s="11"/>
      <c r="J14" s="11"/>
      <c r="K14" s="11"/>
      <c r="L14" s="11"/>
      <c r="M14" s="11"/>
      <c r="N14" s="11"/>
      <c r="O14" s="11"/>
      <c r="P14" s="11"/>
      <c r="Q14" s="21" t="s">
        <v>0</v>
      </c>
      <c r="R14" s="44" t="s">
        <v>15</v>
      </c>
      <c r="S14" s="44"/>
      <c r="T14" s="44"/>
      <c r="U14" s="3"/>
      <c r="V14" s="3"/>
      <c r="W14" s="3"/>
      <c r="X14" s="3"/>
      <c r="Y14" s="3"/>
    </row>
  </sheetData>
  <mergeCells count="31">
    <mergeCell ref="R14:T14"/>
    <mergeCell ref="A11:C11"/>
    <mergeCell ref="R3:R5"/>
    <mergeCell ref="S3:S5"/>
    <mergeCell ref="T3:T5"/>
    <mergeCell ref="A4:A5"/>
    <mergeCell ref="B4:B5"/>
    <mergeCell ref="C4:C5"/>
    <mergeCell ref="D4:E4"/>
    <mergeCell ref="L3:L4"/>
    <mergeCell ref="M3:M5"/>
    <mergeCell ref="N3:N5"/>
    <mergeCell ref="O3:O5"/>
    <mergeCell ref="P3:P5"/>
    <mergeCell ref="Q3:Q5"/>
    <mergeCell ref="P1:T1"/>
    <mergeCell ref="R12:T12"/>
    <mergeCell ref="R11:T11"/>
    <mergeCell ref="A13:C13"/>
    <mergeCell ref="R13:T13"/>
    <mergeCell ref="A2:T2"/>
    <mergeCell ref="A3:B3"/>
    <mergeCell ref="C3:E3"/>
    <mergeCell ref="F3:F4"/>
    <mergeCell ref="G3:G4"/>
    <mergeCell ref="J3:J4"/>
    <mergeCell ref="K3:K4"/>
    <mergeCell ref="H3:H4"/>
    <mergeCell ref="I3:I4"/>
    <mergeCell ref="A9:R9"/>
    <mergeCell ref="A10:T10"/>
  </mergeCells>
  <conditionalFormatting sqref="R6">
    <cfRule type="containsText" dxfId="19" priority="170" operator="containsText" text="ОДНОРОДНЫЕ">
      <formula>NOT(ISERROR(SEARCH("ОДНОРОДНЫЕ",R6)))</formula>
    </cfRule>
    <cfRule type="containsText" dxfId="18" priority="171" operator="containsText" text="НЕОДНОРОДНЫЕ">
      <formula>NOT(ISERROR(SEARCH("НЕОДНОРОДНЫЕ",R6)))</formula>
    </cfRule>
    <cfRule type="containsText" dxfId="17" priority="172" operator="containsText" text="НЕ">
      <formula>NOT(ISERROR(SEARCH("НЕ",R6)))</formula>
    </cfRule>
    <cfRule type="containsText" dxfId="16" priority="173" operator="containsText" text="ОДНОРОДНЫЕ">
      <formula>NOT(ISERROR(SEARCH("ОДНОРОДНЫЕ",R6)))</formula>
    </cfRule>
    <cfRule type="containsText" dxfId="15" priority="174" operator="containsText" text="НЕОДНОРОДНЫЕ">
      <formula>NOT(ISERROR(SEARCH("НЕОДНОРОДНЫЕ",R6)))</formula>
    </cfRule>
  </conditionalFormatting>
  <conditionalFormatting sqref="R6:R7">
    <cfRule type="containsText" dxfId="14" priority="168" operator="containsText" text="НЕОДНОРОДНЫЕ">
      <formula>NOT(ISERROR(SEARCH("НЕОДНОРОДНЫЕ",R6)))</formula>
    </cfRule>
  </conditionalFormatting>
  <conditionalFormatting sqref="R7">
    <cfRule type="containsText" dxfId="13" priority="166" operator="containsText" text="НЕ">
      <formula>NOT(ISERROR(SEARCH("НЕ",R7)))</formula>
    </cfRule>
    <cfRule type="containsText" dxfId="12" priority="167" operator="containsText" text="ОДНОРОДНЫЕ">
      <formula>NOT(ISERROR(SEARCH("ОДНОРОДНЫЕ",R7)))</formula>
    </cfRule>
  </conditionalFormatting>
  <conditionalFormatting sqref="R7:R8">
    <cfRule type="containsText" dxfId="11" priority="20" operator="containsText" text="ОДНОРОДНЫЕ">
      <formula>NOT(ISERROR(SEARCH("ОДНОРОДНЫЕ",R7)))</formula>
    </cfRule>
    <cfRule type="containsText" dxfId="10" priority="21" operator="containsText" text="НЕОДНОРОДНЫЕ">
      <formula>NOT(ISERROR(SEARCH("НЕОДНОРОДНЫЕ",R7)))</formula>
    </cfRule>
  </conditionalFormatting>
  <conditionalFormatting sqref="R8">
    <cfRule type="containsText" dxfId="9" priority="16" operator="containsText" text="НЕОДНОРОДНЫЕ">
      <formula>NOT(ISERROR(SEARCH("НЕОДНОРОДНЫЕ",R8)))</formula>
    </cfRule>
    <cfRule type="containsText" dxfId="8" priority="17" operator="containsText" text="ОДНОРОДНЫЕ">
      <formula>NOT(ISERROR(SEARCH("ОДНОРОДНЫЕ",R8)))</formula>
    </cfRule>
    <cfRule type="containsText" dxfId="7" priority="18" operator="containsText" text="НЕОДНОРОДНЫЕ">
      <formula>NOT(ISERROR(SEARCH("НЕОДНОРОДНЫЕ",R8)))</formula>
    </cfRule>
    <cfRule type="containsText" dxfId="6" priority="19" operator="containsText" text="НЕ">
      <formula>NOT(ISERROR(SEARCH("НЕ",R8)))</formula>
    </cfRule>
  </conditionalFormatting>
  <pageMargins left="0.23622047244094491" right="0.23622047244094491" top="0.74803149606299213" bottom="0.74803149606299213" header="0.31496062992125984" footer="0.31496062992125984"/>
  <pageSetup paperSize="9" scale="9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661B7-4B6E-4027-A3A4-E327C0D993E0}">
  <dimension ref="A1:Y16"/>
  <sheetViews>
    <sheetView tabSelected="1" topLeftCell="A2" workbookViewId="0">
      <selection activeCell="A12" sqref="A12:T12"/>
    </sheetView>
  </sheetViews>
  <sheetFormatPr defaultColWidth="9.140625" defaultRowHeight="15" x14ac:dyDescent="0.25"/>
  <cols>
    <col min="1" max="1" width="3.140625" style="15" customWidth="1"/>
    <col min="2" max="2" width="23.5703125" style="15" customWidth="1"/>
    <col min="3" max="3" width="8.28515625" style="15" hidden="1" customWidth="1"/>
    <col min="4" max="5" width="6.5703125" style="15" customWidth="1"/>
    <col min="6" max="8" width="12.5703125" style="15" customWidth="1"/>
    <col min="9" max="12" width="12.5703125" style="15" hidden="1" customWidth="1"/>
    <col min="13" max="13" width="12.5703125" style="15" customWidth="1"/>
    <col min="14" max="14" width="12.5703125" style="15" hidden="1" customWidth="1"/>
    <col min="15" max="15" width="10.5703125" style="15" hidden="1" customWidth="1"/>
    <col min="16" max="17" width="10.5703125" style="15" customWidth="1"/>
    <col min="18" max="18" width="13.5703125" style="15" customWidth="1"/>
    <col min="19" max="19" width="11.140625" style="15" customWidth="1"/>
    <col min="20" max="20" width="13.5703125" style="15" customWidth="1"/>
    <col min="21" max="21" width="14.28515625" style="15" customWidth="1"/>
    <col min="22" max="22" width="22.7109375" style="15" customWidth="1"/>
    <col min="23" max="23" width="3" style="15" customWidth="1"/>
    <col min="24" max="24" width="0" style="15" hidden="1" customWidth="1"/>
    <col min="25" max="25" width="9.5703125" style="15" hidden="1" customWidth="1"/>
    <col min="26" max="16384" width="9.140625" style="15"/>
  </cols>
  <sheetData>
    <row r="1" spans="1:25" s="1" customFormat="1" ht="60" customHeight="1" x14ac:dyDescent="0.2">
      <c r="P1" s="43"/>
      <c r="Q1" s="43"/>
      <c r="R1" s="43"/>
      <c r="S1" s="43"/>
      <c r="T1" s="43"/>
      <c r="U1" s="2"/>
      <c r="V1" s="2"/>
    </row>
    <row r="2" spans="1:25" ht="60" customHeight="1" x14ac:dyDescent="0.25">
      <c r="A2" s="47" t="s">
        <v>37</v>
      </c>
      <c r="B2" s="47"/>
      <c r="C2" s="47"/>
      <c r="D2" s="47"/>
      <c r="E2" s="47"/>
      <c r="F2" s="47"/>
      <c r="G2" s="47"/>
      <c r="H2" s="47"/>
      <c r="I2" s="47"/>
      <c r="J2" s="47"/>
      <c r="K2" s="47"/>
      <c r="L2" s="47"/>
      <c r="M2" s="47"/>
      <c r="N2" s="47"/>
      <c r="O2" s="47"/>
      <c r="P2" s="47"/>
      <c r="Q2" s="47"/>
      <c r="R2" s="47"/>
      <c r="S2" s="47"/>
      <c r="T2" s="47"/>
      <c r="U2" s="16"/>
      <c r="V2" s="16"/>
      <c r="W2" s="16"/>
      <c r="X2" s="16"/>
      <c r="Y2" s="16"/>
    </row>
    <row r="3" spans="1:25" s="22" customFormat="1" ht="35.85" customHeight="1" x14ac:dyDescent="0.2">
      <c r="A3" s="48" t="s">
        <v>38</v>
      </c>
      <c r="B3" s="48"/>
      <c r="C3" s="49">
        <f>VALUE(T11)</f>
        <v>351348</v>
      </c>
      <c r="D3" s="49"/>
      <c r="E3" s="49"/>
      <c r="F3" s="50" t="s">
        <v>29</v>
      </c>
      <c r="G3" s="50" t="s">
        <v>30</v>
      </c>
      <c r="H3" s="50" t="s">
        <v>31</v>
      </c>
      <c r="I3" s="51" t="s">
        <v>3</v>
      </c>
      <c r="J3" s="51" t="s">
        <v>4</v>
      </c>
      <c r="K3" s="50" t="s">
        <v>3</v>
      </c>
      <c r="L3" s="51" t="s">
        <v>18</v>
      </c>
      <c r="M3" s="50" t="s">
        <v>16</v>
      </c>
      <c r="N3" s="50" t="s">
        <v>5</v>
      </c>
      <c r="O3" s="48" t="s">
        <v>6</v>
      </c>
      <c r="P3" s="48" t="s">
        <v>7</v>
      </c>
      <c r="Q3" s="48" t="s">
        <v>17</v>
      </c>
      <c r="R3" s="48" t="s">
        <v>8</v>
      </c>
      <c r="S3" s="50" t="s">
        <v>22</v>
      </c>
      <c r="T3" s="56" t="s">
        <v>23</v>
      </c>
    </row>
    <row r="4" spans="1:25" s="22" customFormat="1" ht="12.75" x14ac:dyDescent="0.2">
      <c r="A4" s="48" t="s">
        <v>9</v>
      </c>
      <c r="B4" s="48" t="s">
        <v>10</v>
      </c>
      <c r="C4" s="57" t="s">
        <v>25</v>
      </c>
      <c r="D4" s="48" t="s">
        <v>11</v>
      </c>
      <c r="E4" s="48"/>
      <c r="F4" s="50"/>
      <c r="G4" s="50"/>
      <c r="H4" s="50"/>
      <c r="I4" s="52"/>
      <c r="J4" s="52"/>
      <c r="K4" s="50"/>
      <c r="L4" s="52"/>
      <c r="M4" s="50"/>
      <c r="N4" s="50"/>
      <c r="O4" s="48"/>
      <c r="P4" s="48"/>
      <c r="Q4" s="48"/>
      <c r="R4" s="48"/>
      <c r="S4" s="50"/>
      <c r="T4" s="56"/>
    </row>
    <row r="5" spans="1:25" s="22" customFormat="1" ht="25.5" x14ac:dyDescent="0.2">
      <c r="A5" s="48"/>
      <c r="B5" s="48"/>
      <c r="C5" s="57"/>
      <c r="D5" s="35" t="s">
        <v>12</v>
      </c>
      <c r="E5" s="35" t="s">
        <v>13</v>
      </c>
      <c r="F5" s="36" t="s">
        <v>14</v>
      </c>
      <c r="G5" s="36" t="s">
        <v>14</v>
      </c>
      <c r="H5" s="36" t="s">
        <v>14</v>
      </c>
      <c r="I5" s="36"/>
      <c r="J5" s="36"/>
      <c r="K5" s="36" t="s">
        <v>14</v>
      </c>
      <c r="L5" s="36" t="s">
        <v>14</v>
      </c>
      <c r="M5" s="50"/>
      <c r="N5" s="50"/>
      <c r="O5" s="48"/>
      <c r="P5" s="48"/>
      <c r="Q5" s="48"/>
      <c r="R5" s="48"/>
      <c r="S5" s="50"/>
      <c r="T5" s="56"/>
    </row>
    <row r="6" spans="1:25" s="22" customFormat="1" ht="38.25" x14ac:dyDescent="0.2">
      <c r="A6" s="39">
        <v>1</v>
      </c>
      <c r="B6" s="39" t="s">
        <v>39</v>
      </c>
      <c r="C6" s="41"/>
      <c r="D6" s="41" t="s">
        <v>36</v>
      </c>
      <c r="E6" s="39">
        <v>6</v>
      </c>
      <c r="F6" s="58">
        <v>27545</v>
      </c>
      <c r="G6" s="40">
        <v>29252</v>
      </c>
      <c r="H6" s="40">
        <v>33142</v>
      </c>
      <c r="I6" s="40"/>
      <c r="J6" s="40"/>
      <c r="K6" s="40"/>
      <c r="L6" s="40"/>
      <c r="M6" s="9">
        <f t="shared" ref="M6:M9" si="0">AVERAGE(F6,G6,H6)</f>
        <v>29979.666666666668</v>
      </c>
      <c r="N6" s="40"/>
      <c r="O6" s="39"/>
      <c r="P6" s="41">
        <f t="shared" ref="P6:P9" si="1">STDEV(F6,G6,H6)</f>
        <v>2868.5756628217659</v>
      </c>
      <c r="Q6" s="41">
        <f t="shared" ref="Q6:Q9" si="2">P6/M6*100</f>
        <v>9.5684041277591447</v>
      </c>
      <c r="R6" s="41" t="str">
        <f t="shared" ref="R6:R9" si="3">IF(Q6&lt;33,"ОДНОРОДНЫЕ","НЕОДНОРОДНЫЕ")</f>
        <v>ОДНОРОДНЫЕ</v>
      </c>
      <c r="S6" s="9">
        <f t="shared" ref="S6:S9" si="4">M6*E6</f>
        <v>179878</v>
      </c>
      <c r="T6" s="10">
        <f t="shared" ref="T6:T9" si="5">SMALL(F6:K6,1)*E6</f>
        <v>165270</v>
      </c>
    </row>
    <row r="7" spans="1:25" s="22" customFormat="1" ht="38.25" x14ac:dyDescent="0.2">
      <c r="A7" s="39">
        <v>2</v>
      </c>
      <c r="B7" s="39" t="s">
        <v>40</v>
      </c>
      <c r="C7" s="41"/>
      <c r="D7" s="41" t="s">
        <v>36</v>
      </c>
      <c r="E7" s="39">
        <v>5</v>
      </c>
      <c r="F7" s="58">
        <v>5444</v>
      </c>
      <c r="G7" s="40">
        <v>5940</v>
      </c>
      <c r="H7" s="40">
        <v>6600</v>
      </c>
      <c r="I7" s="40"/>
      <c r="J7" s="40"/>
      <c r="K7" s="40"/>
      <c r="L7" s="40"/>
      <c r="M7" s="9">
        <f t="shared" si="0"/>
        <v>5994.666666666667</v>
      </c>
      <c r="N7" s="40"/>
      <c r="O7" s="39"/>
      <c r="P7" s="41">
        <f t="shared" si="1"/>
        <v>579.93562861177395</v>
      </c>
      <c r="Q7" s="41">
        <f t="shared" si="2"/>
        <v>9.6741930929455169</v>
      </c>
      <c r="R7" s="41" t="str">
        <f t="shared" si="3"/>
        <v>ОДНОРОДНЫЕ</v>
      </c>
      <c r="S7" s="9">
        <f t="shared" si="4"/>
        <v>29973.333333333336</v>
      </c>
      <c r="T7" s="10">
        <f t="shared" si="5"/>
        <v>27220</v>
      </c>
    </row>
    <row r="8" spans="1:25" s="22" customFormat="1" ht="38.25" x14ac:dyDescent="0.2">
      <c r="A8" s="39">
        <v>3</v>
      </c>
      <c r="B8" s="39" t="s">
        <v>41</v>
      </c>
      <c r="C8" s="41"/>
      <c r="D8" s="41" t="s">
        <v>36</v>
      </c>
      <c r="E8" s="39">
        <v>3</v>
      </c>
      <c r="F8" s="58">
        <v>18264</v>
      </c>
      <c r="G8" s="40">
        <v>18790</v>
      </c>
      <c r="H8" s="40">
        <v>21926</v>
      </c>
      <c r="I8" s="40"/>
      <c r="J8" s="40"/>
      <c r="K8" s="40"/>
      <c r="L8" s="40"/>
      <c r="M8" s="9">
        <f t="shared" si="0"/>
        <v>19660</v>
      </c>
      <c r="N8" s="40"/>
      <c r="O8" s="39"/>
      <c r="P8" s="41">
        <f t="shared" si="1"/>
        <v>1979.9585854254628</v>
      </c>
      <c r="Q8" s="41">
        <f t="shared" si="2"/>
        <v>10.070999925867055</v>
      </c>
      <c r="R8" s="41" t="str">
        <f t="shared" si="3"/>
        <v>ОДНОРОДНЫЕ</v>
      </c>
      <c r="S8" s="9">
        <f t="shared" si="4"/>
        <v>58980</v>
      </c>
      <c r="T8" s="10">
        <f t="shared" si="5"/>
        <v>54792</v>
      </c>
    </row>
    <row r="9" spans="1:25" s="22" customFormat="1" ht="38.25" x14ac:dyDescent="0.2">
      <c r="A9" s="39">
        <v>4</v>
      </c>
      <c r="B9" s="39" t="s">
        <v>42</v>
      </c>
      <c r="C9" s="41"/>
      <c r="D9" s="41" t="s">
        <v>36</v>
      </c>
      <c r="E9" s="39">
        <v>4</v>
      </c>
      <c r="F9" s="58">
        <v>16199</v>
      </c>
      <c r="G9" s="40">
        <v>16778</v>
      </c>
      <c r="H9" s="40">
        <v>17783</v>
      </c>
      <c r="I9" s="40"/>
      <c r="J9" s="40"/>
      <c r="K9" s="40"/>
      <c r="L9" s="40"/>
      <c r="M9" s="9">
        <f t="shared" si="0"/>
        <v>16920</v>
      </c>
      <c r="N9" s="40"/>
      <c r="O9" s="39"/>
      <c r="P9" s="41">
        <f t="shared" si="1"/>
        <v>801.49048653118768</v>
      </c>
      <c r="Q9" s="41">
        <f t="shared" si="2"/>
        <v>4.7369414097587921</v>
      </c>
      <c r="R9" s="41" t="str">
        <f t="shared" si="3"/>
        <v>ОДНОРОДНЫЕ</v>
      </c>
      <c r="S9" s="9">
        <f t="shared" si="4"/>
        <v>67680</v>
      </c>
      <c r="T9" s="10">
        <f t="shared" si="5"/>
        <v>64796</v>
      </c>
    </row>
    <row r="10" spans="1:25" s="22" customFormat="1" ht="25.5" x14ac:dyDescent="0.2">
      <c r="A10" s="37">
        <v>5</v>
      </c>
      <c r="B10" s="13" t="s">
        <v>43</v>
      </c>
      <c r="C10" s="37" t="s">
        <v>27</v>
      </c>
      <c r="D10" s="38" t="s">
        <v>36</v>
      </c>
      <c r="E10" s="8">
        <v>10</v>
      </c>
      <c r="F10" s="42">
        <v>3927</v>
      </c>
      <c r="G10" s="28">
        <v>4480</v>
      </c>
      <c r="H10" s="28">
        <v>5108</v>
      </c>
      <c r="I10" s="14"/>
      <c r="J10" s="14"/>
      <c r="K10" s="9"/>
      <c r="L10" s="9"/>
      <c r="M10" s="9">
        <f>AVERAGE(F10,G10,H10)</f>
        <v>4505</v>
      </c>
      <c r="N10" s="9">
        <f t="shared" ref="N10" si="6">ROUND(M10,2)</f>
        <v>4505</v>
      </c>
      <c r="O10" s="38">
        <f>COUNT(F10:L10)</f>
        <v>3</v>
      </c>
      <c r="P10" s="38">
        <f>STDEV(F10,G10,H10)</f>
        <v>590.89677609545311</v>
      </c>
      <c r="Q10" s="38">
        <f t="shared" ref="Q10" si="7">P10/M10*100</f>
        <v>13.116465618101067</v>
      </c>
      <c r="R10" s="38" t="str">
        <f t="shared" ref="R10" si="8">IF(Q10&lt;33,"ОДНОРОДНЫЕ","НЕОДНОРОДНЫЕ")</f>
        <v>ОДНОРОДНЫЕ</v>
      </c>
      <c r="S10" s="9">
        <f t="shared" ref="S10" si="9">M10*E10</f>
        <v>45050</v>
      </c>
      <c r="T10" s="10">
        <f>SMALL(F10:K10,1)*E10</f>
        <v>39270</v>
      </c>
    </row>
    <row r="11" spans="1:25" s="22" customFormat="1" ht="39" customHeight="1" x14ac:dyDescent="0.2">
      <c r="A11" s="53" t="s">
        <v>26</v>
      </c>
      <c r="B11" s="53"/>
      <c r="C11" s="53"/>
      <c r="D11" s="53"/>
      <c r="E11" s="53"/>
      <c r="F11" s="53"/>
      <c r="G11" s="53"/>
      <c r="H11" s="53"/>
      <c r="I11" s="53"/>
      <c r="J11" s="53"/>
      <c r="K11" s="53"/>
      <c r="L11" s="53"/>
      <c r="M11" s="53"/>
      <c r="N11" s="53"/>
      <c r="O11" s="53"/>
      <c r="P11" s="53"/>
      <c r="Q11" s="53"/>
      <c r="R11" s="54"/>
      <c r="S11" s="9">
        <f>SUM(S10:S10)</f>
        <v>45050</v>
      </c>
      <c r="T11" s="10">
        <f>SUM(T6:T10)</f>
        <v>351348</v>
      </c>
    </row>
    <row r="12" spans="1:25" s="22" customFormat="1" ht="39" customHeight="1" x14ac:dyDescent="0.2">
      <c r="A12" s="55"/>
      <c r="B12" s="55"/>
      <c r="C12" s="55"/>
      <c r="D12" s="55"/>
      <c r="E12" s="55"/>
      <c r="F12" s="55"/>
      <c r="G12" s="55"/>
      <c r="H12" s="55"/>
      <c r="I12" s="55"/>
      <c r="J12" s="55"/>
      <c r="K12" s="55"/>
      <c r="L12" s="55"/>
      <c r="M12" s="55"/>
      <c r="N12" s="55"/>
      <c r="O12" s="55"/>
      <c r="P12" s="55"/>
      <c r="Q12" s="55"/>
      <c r="R12" s="55"/>
      <c r="S12" s="55"/>
      <c r="T12" s="55"/>
    </row>
    <row r="13" spans="1:25" ht="32.25" hidden="1" customHeight="1" x14ac:dyDescent="0.25">
      <c r="A13" s="46"/>
      <c r="B13" s="46"/>
      <c r="C13" s="46"/>
      <c r="G13" s="18"/>
      <c r="H13" s="18"/>
      <c r="I13" s="18"/>
      <c r="J13" s="18"/>
      <c r="K13" s="18"/>
      <c r="L13" s="18"/>
      <c r="M13" s="18"/>
      <c r="N13" s="18"/>
      <c r="O13" s="18"/>
      <c r="P13" s="18"/>
      <c r="Q13" s="23"/>
      <c r="R13" s="45"/>
      <c r="S13" s="45"/>
      <c r="T13" s="45"/>
      <c r="U13" s="17"/>
    </row>
    <row r="14" spans="1:25" ht="13.15" hidden="1" customHeight="1" x14ac:dyDescent="0.25">
      <c r="A14" s="19"/>
      <c r="B14" s="19"/>
      <c r="C14" s="19"/>
      <c r="G14" s="11"/>
      <c r="H14" s="11"/>
      <c r="I14" s="11"/>
      <c r="J14" s="11"/>
      <c r="K14" s="11"/>
      <c r="L14" s="11"/>
      <c r="M14" s="11"/>
      <c r="N14" s="11"/>
      <c r="O14" s="11"/>
      <c r="Q14" s="34"/>
      <c r="R14" s="44"/>
      <c r="S14" s="44"/>
      <c r="T14" s="44"/>
      <c r="U14" s="12"/>
      <c r="V14" s="3"/>
      <c r="W14" s="3"/>
      <c r="X14" s="3"/>
      <c r="Y14" s="3"/>
    </row>
    <row r="15" spans="1:25" ht="26.25" customHeight="1" x14ac:dyDescent="0.25">
      <c r="A15" s="46" t="s">
        <v>1</v>
      </c>
      <c r="B15" s="46"/>
      <c r="C15" s="46"/>
      <c r="G15" s="11"/>
      <c r="H15" s="11"/>
      <c r="I15" s="11"/>
      <c r="J15" s="11"/>
      <c r="K15" s="11"/>
      <c r="L15" s="11"/>
      <c r="M15" s="11"/>
      <c r="N15" s="11"/>
      <c r="O15" s="11"/>
      <c r="P15" s="11"/>
      <c r="Q15" s="23"/>
      <c r="R15" s="45" t="s">
        <v>2</v>
      </c>
      <c r="S15" s="45"/>
      <c r="T15" s="45"/>
      <c r="U15" s="3"/>
      <c r="V15" s="3"/>
      <c r="W15" s="3"/>
      <c r="X15" s="3"/>
      <c r="Y15" s="3"/>
    </row>
    <row r="16" spans="1:25" ht="13.15" customHeight="1" x14ac:dyDescent="0.25">
      <c r="A16" s="20"/>
      <c r="B16" s="20"/>
      <c r="C16" s="20"/>
      <c r="G16" s="11"/>
      <c r="H16" s="11"/>
      <c r="I16" s="11"/>
      <c r="J16" s="11"/>
      <c r="K16" s="11"/>
      <c r="L16" s="11"/>
      <c r="M16" s="11"/>
      <c r="N16" s="11"/>
      <c r="O16" s="11"/>
      <c r="P16" s="11"/>
      <c r="Q16" s="34" t="s">
        <v>0</v>
      </c>
      <c r="R16" s="44" t="s">
        <v>15</v>
      </c>
      <c r="S16" s="44"/>
      <c r="T16" s="44"/>
      <c r="U16" s="3"/>
      <c r="V16" s="3"/>
      <c r="W16" s="3"/>
      <c r="X16" s="3"/>
      <c r="Y16" s="3"/>
    </row>
  </sheetData>
  <mergeCells count="31">
    <mergeCell ref="P1:T1"/>
    <mergeCell ref="A2:T2"/>
    <mergeCell ref="A3:B3"/>
    <mergeCell ref="C3:E3"/>
    <mergeCell ref="F3:F4"/>
    <mergeCell ref="G3:G4"/>
    <mergeCell ref="H3:H4"/>
    <mergeCell ref="I3:I4"/>
    <mergeCell ref="J3:J4"/>
    <mergeCell ref="K3:K4"/>
    <mergeCell ref="R3:R5"/>
    <mergeCell ref="S3:S5"/>
    <mergeCell ref="T3:T5"/>
    <mergeCell ref="A4:A5"/>
    <mergeCell ref="B4:B5"/>
    <mergeCell ref="C4:C5"/>
    <mergeCell ref="P3:P5"/>
    <mergeCell ref="Q3:Q5"/>
    <mergeCell ref="R16:T16"/>
    <mergeCell ref="A11:R11"/>
    <mergeCell ref="A12:T12"/>
    <mergeCell ref="A13:C13"/>
    <mergeCell ref="R13:T13"/>
    <mergeCell ref="R14:T14"/>
    <mergeCell ref="A15:C15"/>
    <mergeCell ref="R15:T15"/>
    <mergeCell ref="D4:E4"/>
    <mergeCell ref="L3:L4"/>
    <mergeCell ref="M3:M5"/>
    <mergeCell ref="N3:N5"/>
    <mergeCell ref="O3:O5"/>
  </mergeCells>
  <conditionalFormatting sqref="R6:R10">
    <cfRule type="containsText" dxfId="5" priority="11" operator="containsText" text="НЕОДНОРОДНЫЕ">
      <formula>NOT(ISERROR(SEARCH("НЕОДНОРОДНЫЕ",R6)))</formula>
    </cfRule>
    <cfRule type="containsText" dxfId="4" priority="12" operator="containsText" text="ОДНОРОДНЫЕ">
      <formula>NOT(ISERROR(SEARCH("ОДНОРОДНЫЕ",R6)))</formula>
    </cfRule>
    <cfRule type="containsText" dxfId="3" priority="13" operator="containsText" text="НЕОДНОРОДНЫЕ">
      <formula>NOT(ISERROR(SEARCH("НЕОДНОРОДНЫЕ",R6)))</formula>
    </cfRule>
    <cfRule type="containsText" dxfId="2" priority="14" operator="containsText" text="НЕ">
      <formula>NOT(ISERROR(SEARCH("НЕ",R6)))</formula>
    </cfRule>
    <cfRule type="containsText" dxfId="1" priority="15" operator="containsText" text="ОДНОРОДНЫЕ">
      <formula>NOT(ISERROR(SEARCH("ОДНОРОДНЫЕ",R6)))</formula>
    </cfRule>
    <cfRule type="containsText" dxfId="0" priority="16" operator="containsText" text="НЕОДНОРОДНЫЕ">
      <formula>NOT(ISERROR(SEARCH("НЕОДНОРОДНЫЕ",R6)))</formula>
    </cfRule>
  </conditionalFormatting>
  <pageMargins left="0.70866141732283472" right="0.70866141732283472" top="0.74803149606299213" bottom="0.74803149606299213" header="0.31496062992125984" footer="0.31496062992125984"/>
  <pageSetup paperSize="9" scale="7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2</vt:lpstr>
      <vt:lpstr>Лист1</vt:lpstr>
      <vt:lpstr>'2'!Область_печати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dc:creator>
  <cp:lastModifiedBy>Emelyanova T V</cp:lastModifiedBy>
  <cp:lastPrinted>2026-05-18T13:11:28Z</cp:lastPrinted>
  <dcterms:created xsi:type="dcterms:W3CDTF">2022-08-17T08:59:46Z</dcterms:created>
  <dcterms:modified xsi:type="dcterms:W3CDTF">2026-05-18T13:47:04Z</dcterms:modified>
</cp:coreProperties>
</file>