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0875"/>
  </bookViews>
  <sheets>
    <sheet name="ОЦДИ" sheetId="4" r:id="rId1"/>
  </sheets>
  <definedNames>
    <definedName name="_xlnm.Print_Area" localSheetId="0">ОЦДИ!$A$1:$M$18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4" l="1"/>
  <c r="P8" i="4" s="1"/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<sst xmlns="http://schemas.openxmlformats.org/spreadsheetml/2006/main" count="30" uniqueCount="28">
  <si>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</si>
  <si>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</si>
  <si>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</si>
  <si>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</si>
  <si>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</si>
  <si>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</si>
  <si>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</si>
  <si>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</si>
  <si>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</si>
  <si>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</si>
  <si>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</si>
  <si>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</si>
  <si>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</si>
  <si>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</si>
  <si>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</si>
  <si>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</si>
  <si>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</si>
  <si>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</si>
  <si>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№1</t>
  </si>
  <si>
    <t>Коммерческое предложение №2</t>
  </si>
  <si>
    <t>кг</t>
  </si>
  <si>
    <t>Бесшовное покрытие из резиновой крошки</t>
  </si>
  <si>
    <t>№ 27867 от 27.08.2026</t>
  </si>
  <si>
    <t>№ 32326 от 27.08.2026</t>
  </si>
  <si>
    <t>№ 47374 от 27.08.2026</t>
  </si>
  <si>
    <t>Павлов М.М.</t>
  </si>
  <si>
    <t>Коммерческое предложение №3</t>
  </si>
  <si>
    <t>Начальная максимальная цена контракта, рассчитанная методом сопоставимых рыночных цен (анализа рынка), превышает объем выделенных бюджетных средств.
В связи с вышеизложенным, Начальная (максимальная) цена контракта в пределах выделенного финансирования составляет 50 000,00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</si>
</sst>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2" fillId="0" borderId="0" applyFont="0" applyFill="0" applyBorder="0" applyAlignment="0" applyProtection="0"/>
    <xf numFmtId="0" fontId="16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2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43" fontId="15" fillId="2" borderId="1" xfId="2" applyFont="1" applyFill="1" applyBorder="1" applyAlignment="1">
      <alignment horizontal="center" vertical="center" wrapText="1"/>
    </xf>
    <xf numFmtId="43" fontId="20" fillId="0" borderId="1" xfId="2" applyFont="1" applyBorder="1" applyAlignment="1">
      <alignment horizontal="left" vertical="center"/>
    </xf>
    <xf numFmtId="0" fontId="24" fillId="0" borderId="0" xfId="0" applyFont="1" applyAlignment="1">
      <alignment horizontal="left" indent="1"/>
    </xf>
    <xf numFmtId="0" fontId="24" fillId="0" borderId="0" xfId="0" applyFont="1"/>
    <xf numFmtId="0" fontId="10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6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2" fontId="8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indent="1"/>
    </xf>
    <xf numFmtId="0" fontId="18" fillId="0" borderId="0" xfId="0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2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wrapText="1"/>
    </xf>
    <xf numFmtId="2" fontId="8" fillId="2" borderId="0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5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3" fontId="17" fillId="2" borderId="1" xfId="2" applyFont="1" applyFill="1" applyBorder="1" applyAlignment="1">
      <alignment horizontal="center" vertical="center" wrapText="1"/>
    </xf>
    <xf numFmtId="164" fontId="27" fillId="0" borderId="1" xfId="2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2" fontId="6" fillId="2" borderId="0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165" fontId="23" fillId="0" borderId="0" xfId="0" applyNumberFormat="1" applyFont="1" applyBorder="1" applyAlignment="1">
      <alignment horizont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165" fontId="23" fillId="0" borderId="0" xfId="0" applyNumberFormat="1" applyFont="1" applyBorder="1" applyAlignment="1">
      <alignment horizontal="right"/>
    </xf>
    <xf numFmtId="2" fontId="15" fillId="3" borderId="1" xfId="0" applyNumberFormat="1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2" fontId="17" fillId="3" borderId="4" xfId="0" applyNumberFormat="1" applyFont="1" applyFill="1" applyBorder="1" applyAlignment="1">
      <alignment horizontal="center" vertical="center" wrapText="1"/>
    </xf>
    <xf numFmtId="2" fontId="17" fillId="3" borderId="3" xfId="0" applyNumberFormat="1" applyFont="1" applyFill="1" applyBorder="1" applyAlignment="1">
      <alignment horizontal="center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topLeftCell="A7" zoomScale="85" zoomScaleNormal="85" workbookViewId="0">
      <selection activeCell="L19" sqref="L19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8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44" ht="34.15" customHeight="1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44" ht="198.6" customHeight="1" thickBot="1">
      <c r="A3" s="74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44" ht="40.9" customHeight="1">
      <c r="A4" s="61" t="s">
        <v>9</v>
      </c>
      <c r="B4" s="61" t="s">
        <v>0</v>
      </c>
      <c r="C4" s="61" t="s">
        <v>1</v>
      </c>
      <c r="D4" s="61" t="s">
        <v>8</v>
      </c>
      <c r="E4" s="65" t="s">
        <v>18</v>
      </c>
      <c r="F4" s="65" t="s">
        <v>19</v>
      </c>
      <c r="G4" s="65" t="s">
        <v>26</v>
      </c>
      <c r="H4" s="85" t="s">
        <v>5</v>
      </c>
      <c r="I4" s="62" t="s">
        <v>3</v>
      </c>
      <c r="J4" s="62" t="s">
        <v>6</v>
      </c>
      <c r="K4" s="61" t="s">
        <v>4</v>
      </c>
      <c r="L4" s="61" t="s">
        <v>2</v>
      </c>
      <c r="M4" s="84" t="s">
        <v>7</v>
      </c>
      <c r="N4" s="2"/>
      <c r="O4" s="2"/>
      <c r="P4" s="2"/>
      <c r="Q4" s="7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61"/>
      <c r="B5" s="61"/>
      <c r="C5" s="61"/>
      <c r="D5" s="61"/>
      <c r="E5" s="66"/>
      <c r="F5" s="66"/>
      <c r="G5" s="66"/>
      <c r="H5" s="86"/>
      <c r="I5" s="80"/>
      <c r="J5" s="80"/>
      <c r="K5" s="61"/>
      <c r="L5" s="61"/>
      <c r="M5" s="84"/>
      <c r="N5" s="2"/>
      <c r="O5" s="2"/>
      <c r="P5" s="2"/>
      <c r="Q5" s="7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62"/>
      <c r="B6" s="62"/>
      <c r="C6" s="62"/>
      <c r="D6" s="62"/>
      <c r="E6" s="67"/>
      <c r="F6" s="67"/>
      <c r="G6" s="67"/>
      <c r="H6" s="87"/>
      <c r="I6" s="81"/>
      <c r="J6" s="81"/>
      <c r="K6" s="61"/>
      <c r="L6" s="61"/>
      <c r="M6" s="84"/>
      <c r="N6" s="2"/>
      <c r="O6" s="2"/>
      <c r="P6" s="2"/>
      <c r="Q6" s="7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49">
        <v>1</v>
      </c>
      <c r="B7" s="52" t="s">
        <v>21</v>
      </c>
      <c r="C7" s="54" t="s">
        <v>20</v>
      </c>
      <c r="D7" s="52">
        <v>330</v>
      </c>
      <c r="E7" s="51">
        <v>466.94</v>
      </c>
      <c r="F7" s="51">
        <v>459.65</v>
      </c>
      <c r="G7" s="51">
        <v>470.6</v>
      </c>
      <c r="H7" s="50">
        <f>ROUND(AVERAGE(E7:G7),2)</f>
        <v>465.73</v>
      </c>
      <c r="I7" s="18">
        <f>COUNT(E7:G7)</f>
        <v>3</v>
      </c>
      <c r="J7" s="18">
        <f>STDEV(E7:G7)</f>
        <v>5.5743788891678552</v>
      </c>
      <c r="K7" s="18">
        <f t="shared" ref="K7" si="0">J7/H7*100</f>
        <v>1.1969121356081538</v>
      </c>
      <c r="L7" s="19" t="str">
        <f t="shared" ref="L7" si="1">IF(K7&lt;33,"ОДНОРОДНЫЕ","НЕОДНОРОДНЫЕ")</f>
        <v>ОДНОРОДНЫЕ</v>
      </c>
      <c r="M7" s="20">
        <f>H7*D7</f>
        <v>153690.9</v>
      </c>
      <c r="N7" s="48"/>
      <c r="O7" s="2">
        <v>150</v>
      </c>
      <c r="P7" s="2">
        <f>O7*D7</f>
        <v>49500</v>
      </c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3">
        <f>SUM(M7:M7)</f>
        <v>153690.9</v>
      </c>
      <c r="P8" s="1">
        <f>SUM(P7:P7)</f>
        <v>49500</v>
      </c>
    </row>
    <row r="9" spans="1:44" ht="15.75">
      <c r="A9" s="47"/>
      <c r="B9" s="46"/>
      <c r="C9" s="32"/>
      <c r="D9" s="32"/>
      <c r="E9" s="32"/>
      <c r="F9" s="32"/>
      <c r="G9" s="43"/>
      <c r="H9" s="37"/>
      <c r="I9" s="38"/>
      <c r="J9" s="38"/>
      <c r="K9" s="38"/>
      <c r="L9" s="39"/>
      <c r="M9" s="40"/>
      <c r="N9" s="25"/>
    </row>
    <row r="10" spans="1:44" ht="18.75">
      <c r="A10" s="32"/>
      <c r="B10" s="82" t="s">
        <v>12</v>
      </c>
      <c r="C10" s="82"/>
      <c r="D10" s="82"/>
      <c r="E10" s="82"/>
      <c r="F10" s="82"/>
      <c r="G10" s="82"/>
      <c r="H10" s="82"/>
      <c r="I10" s="82"/>
      <c r="J10" s="82"/>
      <c r="K10" s="82"/>
      <c r="L10" s="83">
        <f>M8</f>
        <v>153690.9</v>
      </c>
      <c r="M10" s="83"/>
      <c r="N10" s="77"/>
      <c r="O10" s="78"/>
    </row>
    <row r="11" spans="1:44" ht="18.75">
      <c r="A11" s="3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4"/>
      <c r="M11" s="6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57" t="s">
        <v>27</v>
      </c>
      <c r="M12" s="58"/>
      <c r="N12" s="25"/>
    </row>
    <row r="13" spans="1:44" ht="18.75">
      <c r="A13" s="32"/>
      <c r="B13" s="33"/>
      <c r="C13" s="34"/>
      <c r="D13" s="34"/>
      <c r="E13" s="35"/>
      <c r="F13" s="35"/>
      <c r="G13" s="35"/>
      <c r="H13" s="36"/>
      <c r="I13" s="36"/>
      <c r="J13" s="36"/>
      <c r="K13" s="36"/>
      <c r="L13" s="58"/>
      <c r="M13" s="58"/>
      <c r="N13" s="25"/>
    </row>
    <row r="14" spans="1:44" ht="17.25" customHeight="1">
      <c r="A14" s="32"/>
      <c r="B14" s="41" t="s">
        <v>13</v>
      </c>
      <c r="C14" s="34">
        <v>1</v>
      </c>
      <c r="D14" s="59" t="str">
        <f>E4</f>
        <v>Коммерческое предложение №1</v>
      </c>
      <c r="E14" s="59"/>
      <c r="F14" s="59"/>
      <c r="G14" s="59"/>
      <c r="H14" s="55"/>
      <c r="I14" s="60" t="s">
        <v>22</v>
      </c>
      <c r="J14" s="60"/>
      <c r="K14" s="60"/>
      <c r="L14" s="58"/>
      <c r="M14" s="58"/>
      <c r="N14" s="25"/>
    </row>
    <row r="15" spans="1:44" ht="15.75" customHeight="1">
      <c r="A15" s="32"/>
      <c r="B15" s="41" t="s">
        <v>13</v>
      </c>
      <c r="C15" s="34">
        <v>2</v>
      </c>
      <c r="D15" s="59" t="str">
        <f>F4</f>
        <v>Коммерческое предложение №2</v>
      </c>
      <c r="E15" s="59"/>
      <c r="F15" s="59"/>
      <c r="G15" s="59"/>
      <c r="H15" s="55"/>
      <c r="I15" s="60" t="s">
        <v>23</v>
      </c>
      <c r="J15" s="60"/>
      <c r="K15" s="60"/>
      <c r="L15" s="58"/>
      <c r="M15" s="58"/>
      <c r="N15" s="25"/>
    </row>
    <row r="16" spans="1:44" ht="15.75" customHeight="1">
      <c r="A16" s="32"/>
      <c r="B16" s="41" t="s">
        <v>13</v>
      </c>
      <c r="C16" s="34">
        <v>3</v>
      </c>
      <c r="D16" s="59" t="str">
        <f>G4</f>
        <v>Коммерческое предложение №3</v>
      </c>
      <c r="E16" s="59"/>
      <c r="F16" s="59"/>
      <c r="G16" s="59"/>
      <c r="H16" s="59"/>
      <c r="I16" s="60" t="s">
        <v>24</v>
      </c>
      <c r="J16" s="60"/>
      <c r="K16" s="60"/>
      <c r="L16" s="58"/>
      <c r="M16" s="58"/>
      <c r="N16" s="25"/>
    </row>
    <row r="17" spans="1:14" ht="15.75">
      <c r="A17" s="32"/>
      <c r="B17" s="42" t="s">
        <v>15</v>
      </c>
      <c r="C17" s="32"/>
      <c r="D17" s="32"/>
      <c r="E17" s="43"/>
      <c r="F17" s="43"/>
      <c r="G17" s="44">
        <v>46258</v>
      </c>
      <c r="H17" s="37"/>
      <c r="I17" s="38"/>
      <c r="J17" s="38"/>
      <c r="K17" s="38"/>
      <c r="L17" s="58"/>
      <c r="M17" s="58"/>
      <c r="N17" s="25"/>
    </row>
    <row r="18" spans="1:14" ht="15.75">
      <c r="A18" s="32"/>
      <c r="B18" s="45" t="s">
        <v>14</v>
      </c>
      <c r="C18" s="32"/>
      <c r="D18" s="32"/>
      <c r="E18" s="32"/>
      <c r="F18" s="56" t="s">
        <v>25</v>
      </c>
      <c r="G18" s="32"/>
      <c r="H18" s="37"/>
      <c r="I18" s="38"/>
      <c r="J18" s="38"/>
      <c r="K18" s="38"/>
      <c r="L18" s="58"/>
      <c r="M18" s="58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8"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1:K11"/>
    <mergeCell ref="L11:M11"/>
    <mergeCell ref="G4:G6"/>
    <mergeCell ref="L12:M18"/>
    <mergeCell ref="D14:G14"/>
    <mergeCell ref="D15:G15"/>
    <mergeCell ref="I14:K14"/>
    <mergeCell ref="I15:K15"/>
    <mergeCell ref="I16:K16"/>
    <mergeCell ref="D16:H16"/>
  </mergeCells>
  <phoneticPr fontId="28" type="noConversion"/>
  <conditionalFormatting sqref="L9 L19:L29 L7">
    <cfRule type="containsText" dxfId="11" priority="79" operator="containsText" text="НЕОДНОРОДНЫЕ">
      <formula>NOT(ISERROR(SEARCH("НЕОДНОРОДНЫЕ",L7)))</formula>
    </cfRule>
    <cfRule type="containsText" dxfId="10" priority="80" operator="containsText" text="ОДНОРОДНЫЕ">
      <formula>NOT(ISERROR(SEARCH("ОДНОРОДНЫЕ",L7)))</formula>
    </cfRule>
    <cfRule type="containsText" dxfId="9" priority="81" operator="containsText" text="НЕОДНОРОДНЫЕ">
      <formula>NOT(ISERROR(SEARCH("НЕОДНОРОДНЫЕ",L7)))</formula>
    </cfRule>
    <cfRule type="containsText" dxfId="8" priority="82" operator="containsText" text="НЕ">
      <formula>NOT(ISERROR(SEARCH("НЕ",L7)))</formula>
    </cfRule>
    <cfRule type="containsText" dxfId="7" priority="83" operator="containsText" text="ОДНОРОДНЫЕ">
      <formula>NOT(ISERROR(SEARCH("ОДНОРОДНЫЕ",L7)))</formula>
    </cfRule>
    <cfRule type="containsText" dxfId="6" priority="84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2026-08-27T06:24:21Z</dcterms:modified>
</cp:coreProperties>
</file>