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25725"/>
</workbook>
</file>

<file path=xl/calcChain.xml><?xml version="1.0" encoding="utf-8"?>
<calcChain xmlns="http://schemas.openxmlformats.org/spreadsheetml/2006/main">
  <c r="G6" i="1"/>
  <c r="M18"/>
  <c r="M19"/>
  <c r="M20"/>
  <c r="M21"/>
  <c r="M22"/>
  <c r="M23"/>
  <c r="M24"/>
  <c r="M25"/>
  <c r="M26"/>
  <c r="M27"/>
  <c r="M28"/>
  <c r="M29"/>
  <c r="M30"/>
  <c r="M31"/>
  <c r="M32"/>
  <c r="F6" l="1"/>
  <c r="K6" s="1"/>
  <c r="F15" l="1"/>
  <c r="K15" s="1"/>
  <c r="G15"/>
  <c r="H15" l="1"/>
  <c r="L15"/>
  <c r="F11"/>
  <c r="K11" s="1"/>
  <c r="G11"/>
  <c r="H11" l="1"/>
  <c r="L11"/>
  <c r="F16"/>
  <c r="K16" s="1"/>
  <c r="G16"/>
  <c r="F10"/>
  <c r="K10" s="1"/>
  <c r="G10"/>
  <c r="H16" l="1"/>
  <c r="L16"/>
  <c r="H10"/>
  <c r="L10"/>
  <c r="H6" l="1"/>
  <c r="L6"/>
  <c r="G14" i="2"/>
  <c r="G8" i="1" l="1"/>
  <c r="F8" l="1"/>
  <c r="K8" s="1"/>
  <c r="F9"/>
  <c r="K9" s="1"/>
  <c r="F7"/>
  <c r="K7" s="1"/>
  <c r="F12"/>
  <c r="K12" s="1"/>
  <c r="F13"/>
  <c r="K13" s="1"/>
  <c r="F14"/>
  <c r="K14" s="1"/>
  <c r="F17"/>
  <c r="K17" s="1"/>
  <c r="L8" l="1"/>
  <c r="L9"/>
  <c r="L7"/>
  <c r="L12"/>
  <c r="L13"/>
  <c r="L14"/>
  <c r="L17"/>
  <c r="H8"/>
  <c r="H9"/>
  <c r="G9"/>
  <c r="H7"/>
  <c r="G7"/>
  <c r="H12"/>
  <c r="G12"/>
  <c r="H13"/>
  <c r="G13"/>
  <c r="H14"/>
  <c r="G14"/>
  <c r="H17"/>
  <c r="G17"/>
  <c r="F18" l="1"/>
  <c r="K18" s="1"/>
  <c r="G18"/>
  <c r="F19"/>
  <c r="K19" s="1"/>
  <c r="G19"/>
  <c r="F20"/>
  <c r="K20" s="1"/>
  <c r="G20"/>
  <c r="F21"/>
  <c r="K21" s="1"/>
  <c r="G21"/>
  <c r="F22"/>
  <c r="K22" s="1"/>
  <c r="G22"/>
  <c r="F23"/>
  <c r="K23" s="1"/>
  <c r="G23"/>
  <c r="F24"/>
  <c r="K24" s="1"/>
  <c r="G24"/>
  <c r="F25"/>
  <c r="K25" s="1"/>
  <c r="G25"/>
  <c r="F26"/>
  <c r="K26" s="1"/>
  <c r="G26"/>
  <c r="F27"/>
  <c r="K27" s="1"/>
  <c r="G27"/>
  <c r="F28"/>
  <c r="K28" s="1"/>
  <c r="G28"/>
  <c r="F29"/>
  <c r="K29" s="1"/>
  <c r="G29"/>
  <c r="F30"/>
  <c r="K30" s="1"/>
  <c r="G30"/>
  <c r="F31"/>
  <c r="K31" s="1"/>
  <c r="G31"/>
  <c r="H31" l="1"/>
  <c r="L31"/>
  <c r="H27"/>
  <c r="L27"/>
  <c r="H25"/>
  <c r="L25"/>
  <c r="H23"/>
  <c r="L23"/>
  <c r="H19"/>
  <c r="L19"/>
  <c r="H30"/>
  <c r="L30"/>
  <c r="H28"/>
  <c r="L28"/>
  <c r="H26"/>
  <c r="L26"/>
  <c r="H24"/>
  <c r="L24"/>
  <c r="H22"/>
  <c r="L22"/>
  <c r="H20"/>
  <c r="L20"/>
  <c r="H18"/>
  <c r="L18"/>
  <c r="H29"/>
  <c r="L29"/>
  <c r="H21"/>
  <c r="L21"/>
  <c r="G32"/>
  <c r="F32"/>
  <c r="K32" s="1"/>
  <c r="H32" l="1"/>
  <c r="L32"/>
  <c r="L33" l="1"/>
  <c r="D43" s="1"/>
  <c r="E43" l="1"/>
  <c r="H41"/>
  <c r="H40"/>
</calcChain>
</file>

<file path=xl/sharedStrings.xml><?xml version="1.0" encoding="utf-8"?>
<sst xmlns="http://schemas.openxmlformats.org/spreadsheetml/2006/main" count="61" uniqueCount="35">
  <si>
    <t>Среднее значение цены</t>
  </si>
  <si>
    <t>Основные характеристики объекта закупки</t>
  </si>
  <si>
    <t xml:space="preserve">Среднее квадратичное отклонение </t>
  </si>
  <si>
    <t>Цена за 1 ед., используемая для расчета максимальной цены договора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</si>
  <si>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</si>
  <si>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</si>
  <si>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</si>
  <si>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</si>
  <si>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шт.</t>
  </si>
  <si>
    <t>Обоснование начальной (максимальной) цены контракта</t>
  </si>
  <si>
    <t>Приложение 1</t>
  </si>
  <si>
    <t>Расчет НМЦК</t>
  </si>
  <si>
    <t xml:space="preserve">Старший инженер-программист </t>
  </si>
  <si>
    <t xml:space="preserve">ФКУЗ МСЧ-24 ФСИН России </t>
  </si>
  <si>
    <t>тел. 220-50-57</t>
  </si>
  <si>
    <t xml:space="preserve">                                                       О.Ю. Михалев</t>
  </si>
  <si>
    <t>№ п\п</t>
  </si>
  <si>
    <t xml:space="preserve">майор внутренней службы     </t>
  </si>
  <si>
    <r>
      <t xml:space="preserve">Используемый метод определения НМЦК:  </t>
    </r>
    <r>
      <rPr>
        <sz val="11"/>
        <color indexed="8"/>
        <rFont val="Times New Roman"/>
        <family val="1"/>
        <charset val="204"/>
      </rPr>
      <t xml:space="preserve">Метод сопоставимых рыночных цен (анализ рынка).                                                                                                          
Метод сопоставимых рыночных цен (анализа рынка), данный метод определения НМЦК является приоритетным. 
В целях определения начальной (максимальной) цены контракта на поставку товара в порядке, установленном Законом и приказом Минэкономразвития России от 
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</t>
    </r>
  </si>
  <si>
    <t xml:space="preserve">Подшипник (бушинг) термоузела Kyocera FK-170 левый CET4389 для Kyocera M2535DN </t>
  </si>
  <si>
    <t xml:space="preserve">Подшипник (бушинг) термоузела Kyocera FK-170 правый CET6547 для Kyocera M2535DN </t>
  </si>
  <si>
    <t xml:space="preserve">Тефлоновый вал термоузела Kyocera FK-170 для Kyocera M2535DN </t>
  </si>
  <si>
    <t>Драм-юнит оригинальный узел Kyocera DK-170 для Kyocera M2535DN (302LZ93061/302LZ93060)</t>
  </si>
  <si>
    <t>Драм-юнит оригинальный узел Kyocera DK-1150 для Kyocera М2040dn (302RV93010)</t>
  </si>
  <si>
    <t xml:space="preserve">Фото вал узла Kyocera DK-170 для Kyocera M2535DN (Фотобарабан) </t>
  </si>
  <si>
    <t xml:space="preserve">Лезвие очистки барабана (Ракель) узла Kyocera DK-170 для Kyocera M2535dn </t>
  </si>
  <si>
    <t>Резинка ролика захвата подачи бумаги из кассеты 302F906230 для Kyocera M2040dn, M2535dn</t>
  </si>
  <si>
    <t xml:space="preserve">Шестерня с подшипником термоузела Kyocera FK-170 29T (CET7493N) для Kyocera M2535DN </t>
  </si>
  <si>
    <t>Комплект ремонта термоузела Kyocera FK-1150 термопленка + тканевая накладка + смазка для Kyocera M2040DN</t>
  </si>
  <si>
    <t xml:space="preserve">Узел переноса изображения в сборе TR-475 (302K393090) для Kyocera FS-6525MFP </t>
  </si>
  <si>
    <t>Термоузел в сборе FK-475 (302K393122/302K393120/ 302K393121) для Kyocera FS-6525MFP</t>
  </si>
  <si>
    <t>«01» апреля 2026 г.</t>
  </si>
  <si>
    <t>Ответ на запрос ценовой инф-и 
КП №2
вх-778 от 13.05.2026</t>
  </si>
  <si>
    <t>Ответ на запрос ценовой инф-и 
КП №1
вх-777  от 13.05.2026</t>
  </si>
  <si>
    <t>Ответ на запрос ценовой инф-и 
КП №3
вх-779 от 13.05.2026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</si>
</sst>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[$-F800]dddd\,\ mmmm\ dd\,\ yyyy"/>
    <numFmt numFmtId="166" formatCode="#,##0.00&quot; руб.&quot;"/>
  </numFmts>
  <fonts count="10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2" fontId="3" fillId="0" borderId="0" xfId="0" quotePrefix="1" applyNumberFormat="1" applyFont="1" applyAlignment="1">
      <alignment horizontal="left"/>
    </xf>
    <xf numFmtId="0" fontId="8" fillId="0" borderId="0" xfId="0" applyFont="1"/>
    <xf numFmtId="2" fontId="4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right" vertical="center" wrapText="1"/>
    </xf>
    <xf numFmtId="2" fontId="4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2" fontId="1" fillId="0" borderId="0" xfId="0" applyNumberFormat="1" applyFont="1" applyFill="1" applyAlignment="1">
      <alignment wrapText="1"/>
    </xf>
    <xf numFmtId="2" fontId="4" fillId="0" borderId="5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2" fontId="1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2" fontId="1" fillId="0" borderId="0" xfId="0" applyNumberFormat="1" applyFont="1" applyFill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horizontal="center" wrapText="1"/>
    </xf>
    <xf numFmtId="0" fontId="4" fillId="0" borderId="10" xfId="0" applyFont="1" applyFill="1" applyBorder="1" applyAlignment="1">
      <alignment horizontal="center" vertical="center" wrapText="1"/>
    </xf>
    <xf numFmtId="2" fontId="4" fillId="0" borderId="1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2" fontId="7" fillId="0" borderId="9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2" fontId="7" fillId="0" borderId="16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/>
    </xf>
    <xf numFmtId="2" fontId="7" fillId="0" borderId="15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2" fontId="1" fillId="0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1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9" fontId="1" fillId="0" borderId="0" xfId="0" applyNumberFormat="1" applyFont="1" applyFill="1" applyAlignment="1">
      <alignment wrapText="1"/>
    </xf>
    <xf numFmtId="166" fontId="5" fillId="0" borderId="0" xfId="0" applyNumberFormat="1" applyFont="1" applyFill="1" applyAlignment="1">
      <alignment wrapText="1"/>
    </xf>
    <xf numFmtId="9" fontId="1" fillId="0" borderId="0" xfId="0" applyNumberFormat="1" applyFont="1" applyFill="1"/>
    <xf numFmtId="2" fontId="2" fillId="0" borderId="0" xfId="0" applyNumberFormat="1" applyFont="1" applyFill="1" applyAlignment="1">
      <alignment horizontal="center" vertical="center" wrapText="1"/>
    </xf>
    <xf numFmtId="2" fontId="9" fillId="0" borderId="0" xfId="0" quotePrefix="1" applyNumberFormat="1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10" fontId="1" fillId="0" borderId="0" xfId="0" applyNumberFormat="1" applyFont="1" applyFill="1" applyAlignment="1">
      <alignment horizontal="left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2" fontId="9" fillId="0" borderId="0" xfId="0" quotePrefix="1" applyNumberFormat="1" applyFont="1" applyFill="1" applyAlignment="1">
      <alignment horizontal="center"/>
    </xf>
    <xf numFmtId="0" fontId="6" fillId="0" borderId="0" xfId="0" applyFont="1" applyFill="1" applyAlignment="1">
      <alignment horizontal="left" wrapText="1"/>
    </xf>
    <xf numFmtId="2" fontId="6" fillId="0" borderId="0" xfId="0" applyNumberFormat="1" applyFont="1" applyFill="1" applyAlignment="1">
      <alignment horizontal="left"/>
    </xf>
    <xf numFmtId="2" fontId="6" fillId="0" borderId="0" xfId="0" applyNumberFormat="1" applyFont="1" applyFill="1" applyAlignment="1"/>
    <xf numFmtId="2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justify" wrapText="1"/>
    </xf>
    <xf numFmtId="2" fontId="1" fillId="0" borderId="0" xfId="0" applyNumberFormat="1" applyFont="1" applyFill="1"/>
    <xf numFmtId="0" fontId="1" fillId="0" borderId="0" xfId="0" applyNumberFormat="1" applyFont="1" applyFill="1" applyAlignment="1">
      <alignment wrapText="1"/>
    </xf>
    <xf numFmtId="2" fontId="1" fillId="0" borderId="0" xfId="0" quotePrefix="1" applyNumberFormat="1" applyFont="1" applyFill="1"/>
    <xf numFmtId="0" fontId="6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left"/>
    </xf>
    <xf numFmtId="0" fontId="4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165" fontId="1" fillId="0" borderId="0" xfId="0" applyNumberFormat="1" applyFont="1" applyFill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733425</xdr:colOff>
      <xdr:row>41</xdr:row>
      <xdr:rowOff>152400</xdr:rowOff>
    </xdr:from>
    <xdr:to>
      <xdr:col>3</xdr:col>
      <xdr:colOff>714375</xdr:colOff>
      <xdr:row>43</xdr:row>
      <xdr:rowOff>19050</xdr:rowOff>
    </xdr:to>
    <xdr:sp macro="" textlink="">
      <xdr:nvSpPr>
        <xdr:cNvPr id="1025" name="Rectangle 2"/>
        <xdr:cNvSpPr>
          <a:spLocks noChangeArrowheads="1"/>
        </xdr:cNvSpPr>
      </xdr:nvSpPr>
      <xdr:spPr bwMode="auto">
        <a:xfrm>
          <a:off x="1076325" y="6334125"/>
          <a:ext cx="31432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Таким образом, НМЦК контракта составляет:</a:t>
          </a:r>
        </a:p>
      </xdr:txBody>
    </xdr:sp>
    <xdr:clientData/>
  </xdr:twoCellAnchor>
  <xdr:twoCellAnchor>
    <xdr:from>
      <xdr:col>0</xdr:col>
      <xdr:colOff>166407</xdr:colOff>
      <xdr:row>33</xdr:row>
      <xdr:rowOff>57709</xdr:rowOff>
    </xdr:from>
    <xdr:to>
      <xdr:col>4</xdr:col>
      <xdr:colOff>90207</xdr:colOff>
      <xdr:row>37</xdr:row>
      <xdr:rowOff>134203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166407" y="19230974"/>
          <a:ext cx="4742329" cy="883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37</xdr:row>
      <xdr:rowOff>115542</xdr:rowOff>
    </xdr:from>
    <xdr:to>
      <xdr:col>3</xdr:col>
      <xdr:colOff>866775</xdr:colOff>
      <xdr:row>38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82925</xdr:colOff>
      <xdr:row>36</xdr:row>
      <xdr:rowOff>108697</xdr:rowOff>
    </xdr:from>
    <xdr:to>
      <xdr:col>4</xdr:col>
      <xdr:colOff>1054475</xdr:colOff>
      <xdr:row>38</xdr:row>
      <xdr:rowOff>108697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79778" y="14093638"/>
          <a:ext cx="971550" cy="4034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76452</xdr:colOff>
      <xdr:row>33</xdr:row>
      <xdr:rowOff>160847</xdr:rowOff>
    </xdr:from>
    <xdr:to>
      <xdr:col>5</xdr:col>
      <xdr:colOff>566109</xdr:colOff>
      <xdr:row>36</xdr:row>
      <xdr:rowOff>12201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13787" y="14250658"/>
          <a:ext cx="1612888" cy="417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39</xdr:row>
      <xdr:rowOff>125068</xdr:rowOff>
    </xdr:from>
    <xdr:to>
      <xdr:col>3</xdr:col>
      <xdr:colOff>857250</xdr:colOff>
      <xdr:row>40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2801</xdr:colOff>
      <xdr:row>38</xdr:row>
      <xdr:rowOff>179717</xdr:rowOff>
    </xdr:from>
    <xdr:to>
      <xdr:col>5</xdr:col>
      <xdr:colOff>201982</xdr:colOff>
      <xdr:row>41</xdr:row>
      <xdr:rowOff>71717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140136" y="15213042"/>
          <a:ext cx="1322412" cy="458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648364</xdr:colOff>
      <xdr:row>43</xdr:row>
      <xdr:rowOff>187287</xdr:rowOff>
    </xdr:from>
    <xdr:to>
      <xdr:col>5</xdr:col>
      <xdr:colOff>181504</xdr:colOff>
      <xdr:row>47</xdr:row>
      <xdr:rowOff>152759</xdr:rowOff>
    </xdr:to>
    <xdr:pic>
      <xdr:nvPicPr>
        <xdr:cNvPr id="9" name="Рисунок 1" descr="Михале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689425" y="15696862"/>
          <a:ext cx="1752645" cy="71129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98"/>
  <sheetViews>
    <sheetView showGridLines="0" tabSelected="1" view="pageBreakPreview" zoomScale="60" zoomScaleNormal="106" workbookViewId="0">
      <selection activeCell="E9" sqref="E9"/>
    </sheetView>
  </sheetViews>
  <sheetFormatPr defaultRowHeight="15"/>
  <cols>
    <col min="1" max="1" width="5.140625" style="15" customWidth="1"/>
    <col min="2" max="2" width="53.5703125" style="22" customWidth="1"/>
    <col min="3" max="3" width="16.85546875" style="20" customWidth="1"/>
    <col min="4" max="4" width="16.42578125" style="20" customWidth="1"/>
    <col min="5" max="5" width="16.85546875" style="25" customWidth="1"/>
    <col min="6" max="6" width="19.5703125" style="22" customWidth="1"/>
    <col min="7" max="7" width="14.42578125" style="22" customWidth="1"/>
    <col min="8" max="8" width="14.7109375" style="22" customWidth="1"/>
    <col min="9" max="9" width="5.28515625" style="27" customWidth="1"/>
    <col min="10" max="10" width="9.42578125" style="22" customWidth="1"/>
    <col min="11" max="11" width="15.42578125" style="15" customWidth="1"/>
    <col min="12" max="12" width="17" style="7" customWidth="1"/>
    <col min="13" max="16384" width="9.140625" style="15"/>
  </cols>
  <sheetData>
    <row r="1" spans="1:19" ht="20.25" customHeight="1">
      <c r="C1" s="85" t="s">
        <v>9</v>
      </c>
      <c r="D1" s="85"/>
      <c r="E1" s="85"/>
      <c r="F1" s="85"/>
      <c r="G1" s="85"/>
      <c r="H1" s="85"/>
      <c r="I1" s="85"/>
      <c r="J1" s="78" t="s">
        <v>10</v>
      </c>
      <c r="K1" s="78"/>
      <c r="L1" s="78"/>
    </row>
    <row r="2" spans="1:19">
      <c r="B2" s="81"/>
      <c r="C2" s="81"/>
      <c r="D2" s="23"/>
      <c r="E2" s="23"/>
      <c r="F2" s="24"/>
      <c r="G2" s="24"/>
      <c r="H2" s="24"/>
      <c r="I2" s="24"/>
      <c r="J2" s="24"/>
      <c r="K2" s="82" t="s">
        <v>11</v>
      </c>
      <c r="L2" s="82"/>
      <c r="M2" s="1"/>
      <c r="N2" s="1"/>
      <c r="O2" s="1"/>
      <c r="P2" s="1"/>
      <c r="Q2" s="1"/>
      <c r="R2" s="1"/>
      <c r="S2" s="1"/>
    </row>
    <row r="3" spans="1:19" ht="81" customHeight="1">
      <c r="A3" s="79" t="s">
        <v>18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1"/>
      <c r="N3" s="1"/>
      <c r="O3" s="1"/>
      <c r="P3" s="1"/>
      <c r="Q3" s="1"/>
      <c r="R3" s="1"/>
      <c r="S3" s="1"/>
    </row>
    <row r="4" spans="1:19" ht="6" customHeight="1" thickBot="1">
      <c r="F4" s="26"/>
      <c r="G4" s="26"/>
      <c r="H4" s="26"/>
    </row>
    <row r="5" spans="1:19" ht="96" customHeight="1">
      <c r="A5" s="4" t="s">
        <v>16</v>
      </c>
      <c r="B5" s="28" t="s">
        <v>1</v>
      </c>
      <c r="C5" s="29" t="s">
        <v>33</v>
      </c>
      <c r="D5" s="29" t="s">
        <v>32</v>
      </c>
      <c r="E5" s="29" t="s">
        <v>34</v>
      </c>
      <c r="F5" s="28" t="s">
        <v>0</v>
      </c>
      <c r="G5" s="28" t="s">
        <v>2</v>
      </c>
      <c r="H5" s="28" t="s">
        <v>4</v>
      </c>
      <c r="I5" s="28" t="s">
        <v>6</v>
      </c>
      <c r="J5" s="28" t="s">
        <v>7</v>
      </c>
      <c r="K5" s="12" t="s">
        <v>3</v>
      </c>
      <c r="L5" s="21" t="s">
        <v>5</v>
      </c>
    </row>
    <row r="6" spans="1:19" ht="40.5" customHeight="1">
      <c r="A6" s="14">
        <v>1</v>
      </c>
      <c r="B6" s="30" t="s">
        <v>19</v>
      </c>
      <c r="C6" s="31">
        <v>310</v>
      </c>
      <c r="D6" s="32">
        <v>390</v>
      </c>
      <c r="E6" s="33">
        <v>280</v>
      </c>
      <c r="F6" s="34">
        <f>AVERAGE(C6:E6)</f>
        <v>326.66666666666669</v>
      </c>
      <c r="G6" s="34">
        <f>STDEVA(C6:E6)</f>
        <v>56.862407030773355</v>
      </c>
      <c r="H6" s="35">
        <f t="shared" ref="H6" si="0">IF(F6&gt;0,STDEVA(C6:E6)/(SUM(C6:E6)/COUNTIF(C6:E6,"&gt;0")),0)</f>
        <v>0.174068592951347</v>
      </c>
      <c r="I6" s="36" t="s">
        <v>8</v>
      </c>
      <c r="J6" s="37">
        <v>3</v>
      </c>
      <c r="K6" s="6">
        <f>ROUND(F6,2)</f>
        <v>326.67</v>
      </c>
      <c r="L6" s="3">
        <f t="shared" ref="L6" si="1">J6*K6</f>
        <v>980.01</v>
      </c>
      <c r="M6" s="20"/>
    </row>
    <row r="7" spans="1:19" ht="40.5" customHeight="1">
      <c r="A7" s="14">
        <v>2</v>
      </c>
      <c r="B7" s="30" t="s">
        <v>20</v>
      </c>
      <c r="C7" s="38">
        <v>530</v>
      </c>
      <c r="D7" s="39">
        <v>490</v>
      </c>
      <c r="E7" s="40">
        <v>510</v>
      </c>
      <c r="F7" s="34">
        <f>AVERAGE(C7:E7)</f>
        <v>510</v>
      </c>
      <c r="G7" s="34">
        <f>STDEVA(C7:E7)</f>
        <v>20</v>
      </c>
      <c r="H7" s="35">
        <f>IF(F7&gt;0,STDEVA(C7:E7)/(SUM(C7:E7)/COUNTIF(C7:E7,"&gt;0")),0)</f>
        <v>3.9215686274509803E-2</v>
      </c>
      <c r="I7" s="36" t="s">
        <v>8</v>
      </c>
      <c r="J7" s="37">
        <v>5</v>
      </c>
      <c r="K7" s="6">
        <f t="shared" ref="K7:K32" si="2">ROUND(F7,2)</f>
        <v>510</v>
      </c>
      <c r="L7" s="3">
        <f>J7*K7</f>
        <v>2550</v>
      </c>
      <c r="M7" s="20"/>
    </row>
    <row r="8" spans="1:19" ht="40.5" customHeight="1">
      <c r="A8" s="14">
        <v>3</v>
      </c>
      <c r="B8" s="30" t="s">
        <v>21</v>
      </c>
      <c r="C8" s="31">
        <v>620</v>
      </c>
      <c r="D8" s="32">
        <v>610</v>
      </c>
      <c r="E8" s="33">
        <v>480</v>
      </c>
      <c r="F8" s="34">
        <f t="shared" ref="F8:F17" si="3">AVERAGE(C8:E8)</f>
        <v>570</v>
      </c>
      <c r="G8" s="34">
        <f>STDEVA(C8:E8)</f>
        <v>78.10249675906654</v>
      </c>
      <c r="H8" s="35">
        <f t="shared" ref="H8:H17" si="4">IF(F8&gt;0,STDEVA(C8:E8)/(SUM(C8:E8)/COUNTIF(C8:E8,"&gt;0")),0)</f>
        <v>0.13702192413871322</v>
      </c>
      <c r="I8" s="36" t="s">
        <v>8</v>
      </c>
      <c r="J8" s="37">
        <v>3</v>
      </c>
      <c r="K8" s="6">
        <f t="shared" si="2"/>
        <v>570</v>
      </c>
      <c r="L8" s="3">
        <f t="shared" ref="L8:L32" si="5">J8*K8</f>
        <v>1710</v>
      </c>
      <c r="M8" s="20"/>
    </row>
    <row r="9" spans="1:19" ht="40.5" customHeight="1">
      <c r="A9" s="14">
        <v>4</v>
      </c>
      <c r="B9" s="30" t="s">
        <v>22</v>
      </c>
      <c r="C9" s="31">
        <v>11900</v>
      </c>
      <c r="D9" s="32">
        <v>10550</v>
      </c>
      <c r="E9" s="33">
        <v>11380</v>
      </c>
      <c r="F9" s="34">
        <f t="shared" si="3"/>
        <v>11276.666666666666</v>
      </c>
      <c r="G9" s="34">
        <f t="shared" ref="G9:G17" si="6">STDEVA(C9:E9)</f>
        <v>680.90625884429448</v>
      </c>
      <c r="H9" s="35">
        <f t="shared" si="4"/>
        <v>6.0381873382585972E-2</v>
      </c>
      <c r="I9" s="36" t="s">
        <v>8</v>
      </c>
      <c r="J9" s="37">
        <v>3</v>
      </c>
      <c r="K9" s="6">
        <f t="shared" si="2"/>
        <v>11276.67</v>
      </c>
      <c r="L9" s="3">
        <f t="shared" si="5"/>
        <v>33830.01</v>
      </c>
      <c r="M9" s="20"/>
    </row>
    <row r="10" spans="1:19" ht="40.5" customHeight="1">
      <c r="A10" s="14">
        <v>5</v>
      </c>
      <c r="B10" s="30" t="s">
        <v>23</v>
      </c>
      <c r="C10" s="31">
        <v>18860</v>
      </c>
      <c r="D10" s="32">
        <v>21940</v>
      </c>
      <c r="E10" s="33">
        <v>16330</v>
      </c>
      <c r="F10" s="34">
        <f t="shared" si="3"/>
        <v>19043.333333333332</v>
      </c>
      <c r="G10" s="34">
        <f t="shared" si="6"/>
        <v>2809.4898706586173</v>
      </c>
      <c r="H10" s="35">
        <f t="shared" si="4"/>
        <v>0.14753141277745235</v>
      </c>
      <c r="I10" s="36" t="s">
        <v>8</v>
      </c>
      <c r="J10" s="37">
        <v>1</v>
      </c>
      <c r="K10" s="6">
        <f t="shared" si="2"/>
        <v>19043.330000000002</v>
      </c>
      <c r="L10" s="3">
        <f t="shared" si="5"/>
        <v>19043.330000000002</v>
      </c>
      <c r="M10" s="20"/>
    </row>
    <row r="11" spans="1:19" s="18" customFormat="1" ht="40.5" customHeight="1">
      <c r="A11" s="14">
        <v>6</v>
      </c>
      <c r="B11" s="30" t="s">
        <v>24</v>
      </c>
      <c r="C11" s="31">
        <v>710</v>
      </c>
      <c r="D11" s="32">
        <v>1020</v>
      </c>
      <c r="E11" s="33">
        <v>550</v>
      </c>
      <c r="F11" s="41">
        <f t="shared" si="3"/>
        <v>760</v>
      </c>
      <c r="G11" s="34">
        <f t="shared" si="6"/>
        <v>238.9560629069704</v>
      </c>
      <c r="H11" s="35">
        <f t="shared" si="4"/>
        <v>0.31441587224601369</v>
      </c>
      <c r="I11" s="36" t="s">
        <v>8</v>
      </c>
      <c r="J11" s="37">
        <v>3</v>
      </c>
      <c r="K11" s="6">
        <f t="shared" si="2"/>
        <v>760</v>
      </c>
      <c r="L11" s="3">
        <f t="shared" si="5"/>
        <v>2280</v>
      </c>
      <c r="M11" s="20"/>
    </row>
    <row r="12" spans="1:19" ht="40.5" customHeight="1">
      <c r="A12" s="14">
        <v>7</v>
      </c>
      <c r="B12" s="30" t="s">
        <v>25</v>
      </c>
      <c r="C12" s="42">
        <v>290</v>
      </c>
      <c r="D12" s="33">
        <v>250</v>
      </c>
      <c r="E12" s="33">
        <v>270</v>
      </c>
      <c r="F12" s="41">
        <f t="shared" si="3"/>
        <v>270</v>
      </c>
      <c r="G12" s="34">
        <f t="shared" si="6"/>
        <v>20</v>
      </c>
      <c r="H12" s="35">
        <f t="shared" si="4"/>
        <v>7.407407407407407E-2</v>
      </c>
      <c r="I12" s="36" t="s">
        <v>8</v>
      </c>
      <c r="J12" s="37">
        <v>3</v>
      </c>
      <c r="K12" s="6">
        <f t="shared" si="2"/>
        <v>270</v>
      </c>
      <c r="L12" s="3">
        <f t="shared" si="5"/>
        <v>810</v>
      </c>
      <c r="M12" s="20"/>
    </row>
    <row r="13" spans="1:19" ht="40.5" customHeight="1">
      <c r="A13" s="14">
        <v>8</v>
      </c>
      <c r="B13" s="30" t="s">
        <v>26</v>
      </c>
      <c r="C13" s="43">
        <v>210</v>
      </c>
      <c r="D13" s="44">
        <v>270</v>
      </c>
      <c r="E13" s="45">
        <v>150</v>
      </c>
      <c r="F13" s="34">
        <f t="shared" si="3"/>
        <v>210</v>
      </c>
      <c r="G13" s="34">
        <f t="shared" si="6"/>
        <v>60</v>
      </c>
      <c r="H13" s="35">
        <f t="shared" si="4"/>
        <v>0.2857142857142857</v>
      </c>
      <c r="I13" s="36" t="s">
        <v>8</v>
      </c>
      <c r="J13" s="37">
        <v>10</v>
      </c>
      <c r="K13" s="6">
        <f t="shared" si="2"/>
        <v>210</v>
      </c>
      <c r="L13" s="3">
        <f t="shared" si="5"/>
        <v>2100</v>
      </c>
      <c r="M13" s="20"/>
    </row>
    <row r="14" spans="1:19" ht="40.5" customHeight="1">
      <c r="A14" s="14">
        <v>9</v>
      </c>
      <c r="B14" s="30" t="s">
        <v>27</v>
      </c>
      <c r="C14" s="31">
        <v>950</v>
      </c>
      <c r="D14" s="32">
        <v>820</v>
      </c>
      <c r="E14" s="33">
        <v>900</v>
      </c>
      <c r="F14" s="34">
        <f t="shared" si="3"/>
        <v>890</v>
      </c>
      <c r="G14" s="34">
        <f t="shared" si="6"/>
        <v>65.574385243020004</v>
      </c>
      <c r="H14" s="35">
        <f t="shared" si="4"/>
        <v>7.3679084542719112E-2</v>
      </c>
      <c r="I14" s="36" t="s">
        <v>8</v>
      </c>
      <c r="J14" s="37">
        <v>8</v>
      </c>
      <c r="K14" s="6">
        <f t="shared" si="2"/>
        <v>890</v>
      </c>
      <c r="L14" s="3">
        <f t="shared" si="5"/>
        <v>7120</v>
      </c>
      <c r="M14" s="20"/>
    </row>
    <row r="15" spans="1:19" s="19" customFormat="1" ht="40.5" customHeight="1">
      <c r="A15" s="14">
        <v>10</v>
      </c>
      <c r="B15" s="30" t="s">
        <v>28</v>
      </c>
      <c r="C15" s="31">
        <v>3800</v>
      </c>
      <c r="D15" s="32">
        <v>4400</v>
      </c>
      <c r="E15" s="33">
        <v>2910</v>
      </c>
      <c r="F15" s="34">
        <f t="shared" si="3"/>
        <v>3703.3333333333335</v>
      </c>
      <c r="G15" s="34">
        <f t="shared" si="6"/>
        <v>749.6888243353585</v>
      </c>
      <c r="H15" s="35">
        <f t="shared" si="4"/>
        <v>0.20243622619316609</v>
      </c>
      <c r="I15" s="36" t="s">
        <v>8</v>
      </c>
      <c r="J15" s="37">
        <v>1</v>
      </c>
      <c r="K15" s="6">
        <f t="shared" si="2"/>
        <v>3703.33</v>
      </c>
      <c r="L15" s="3">
        <f t="shared" ref="L15" si="7">J15*K15</f>
        <v>3703.33</v>
      </c>
      <c r="M15" s="20"/>
    </row>
    <row r="16" spans="1:19" ht="40.5" customHeight="1">
      <c r="A16" s="14">
        <v>11</v>
      </c>
      <c r="B16" s="46" t="s">
        <v>29</v>
      </c>
      <c r="C16" s="31">
        <v>1335</v>
      </c>
      <c r="D16" s="32">
        <v>1780</v>
      </c>
      <c r="E16" s="33">
        <v>1350</v>
      </c>
      <c r="F16" s="34">
        <f t="shared" ref="F16" si="8">AVERAGE(C16:E16)</f>
        <v>1488.3333333333333</v>
      </c>
      <c r="G16" s="34">
        <f t="shared" ref="G16" si="9">STDEVA(C16:E16)</f>
        <v>252.70206436302314</v>
      </c>
      <c r="H16" s="35">
        <f t="shared" ref="H16" si="10">IF(F16&gt;0,STDEVA(C16:E16)/(SUM(C16:E16)/COUNTIF(C16:E16,"&gt;0")),0)</f>
        <v>0.16978862107257994</v>
      </c>
      <c r="I16" s="36" t="s">
        <v>8</v>
      </c>
      <c r="J16" s="37">
        <v>1</v>
      </c>
      <c r="K16" s="6">
        <f t="shared" si="2"/>
        <v>1488.33</v>
      </c>
      <c r="L16" s="3">
        <f t="shared" ref="L16" si="11">J16*K16</f>
        <v>1488.33</v>
      </c>
      <c r="M16" s="20"/>
    </row>
    <row r="17" spans="1:13" ht="40.5" customHeight="1" thickBot="1">
      <c r="A17" s="14">
        <v>13</v>
      </c>
      <c r="B17" s="30" t="s">
        <v>30</v>
      </c>
      <c r="C17" s="31">
        <v>18652</v>
      </c>
      <c r="D17" s="32">
        <v>19040</v>
      </c>
      <c r="E17" s="33">
        <v>18160</v>
      </c>
      <c r="F17" s="34">
        <f t="shared" si="3"/>
        <v>18617.333333333332</v>
      </c>
      <c r="G17" s="34">
        <f t="shared" si="6"/>
        <v>441.02305306336689</v>
      </c>
      <c r="H17" s="35">
        <f t="shared" si="4"/>
        <v>2.368884120873202E-2</v>
      </c>
      <c r="I17" s="36" t="s">
        <v>8</v>
      </c>
      <c r="J17" s="37">
        <v>1</v>
      </c>
      <c r="K17" s="6">
        <f t="shared" si="2"/>
        <v>18617.330000000002</v>
      </c>
      <c r="L17" s="3">
        <f t="shared" si="5"/>
        <v>18617.330000000002</v>
      </c>
      <c r="M17" s="20"/>
    </row>
    <row r="18" spans="1:13" hidden="1">
      <c r="A18" s="14">
        <v>22</v>
      </c>
      <c r="B18" s="49"/>
      <c r="C18" s="48">
        <v>420</v>
      </c>
      <c r="D18" s="48">
        <v>410</v>
      </c>
      <c r="E18" s="48">
        <v>410</v>
      </c>
      <c r="F18" s="34">
        <f t="shared" ref="F18:F24" si="12">AVERAGE(C18:E18)</f>
        <v>413.33333333333331</v>
      </c>
      <c r="G18" s="34">
        <f t="shared" ref="G18:G24" si="13">STDEVA(C18:E18)</f>
        <v>5.7735026918962582</v>
      </c>
      <c r="H18" s="35">
        <f t="shared" ref="H18:H24" si="14">IF(F18&gt;0,STDEVA(C18:E18)/(SUM(C18:E18)/COUNTIF(C18:E18,"&gt;0")),0)</f>
        <v>1.3968151673942561E-2</v>
      </c>
      <c r="I18" s="50" t="s">
        <v>8</v>
      </c>
      <c r="J18" s="47">
        <v>0</v>
      </c>
      <c r="K18" s="6">
        <f t="shared" si="2"/>
        <v>413.33</v>
      </c>
      <c r="L18" s="3">
        <f t="shared" si="5"/>
        <v>0</v>
      </c>
      <c r="M18" s="7">
        <f t="shared" ref="M18:M32" si="15">C18/1.2</f>
        <v>350</v>
      </c>
    </row>
    <row r="19" spans="1:13" hidden="1">
      <c r="A19" s="14">
        <v>23</v>
      </c>
      <c r="B19" s="49"/>
      <c r="C19" s="48">
        <v>579</v>
      </c>
      <c r="D19" s="48">
        <v>579</v>
      </c>
      <c r="E19" s="48">
        <v>579</v>
      </c>
      <c r="F19" s="34">
        <f t="shared" si="12"/>
        <v>579</v>
      </c>
      <c r="G19" s="34">
        <f t="shared" si="13"/>
        <v>0</v>
      </c>
      <c r="H19" s="35">
        <f t="shared" si="14"/>
        <v>0</v>
      </c>
      <c r="I19" s="50" t="s">
        <v>8</v>
      </c>
      <c r="J19" s="47">
        <v>0</v>
      </c>
      <c r="K19" s="6">
        <f t="shared" si="2"/>
        <v>579</v>
      </c>
      <c r="L19" s="3">
        <f t="shared" si="5"/>
        <v>0</v>
      </c>
      <c r="M19" s="7">
        <f t="shared" si="15"/>
        <v>482.5</v>
      </c>
    </row>
    <row r="20" spans="1:13" hidden="1">
      <c r="A20" s="14">
        <v>24</v>
      </c>
      <c r="B20" s="49"/>
      <c r="C20" s="48">
        <v>783</v>
      </c>
      <c r="D20" s="48">
        <v>783</v>
      </c>
      <c r="E20" s="48">
        <v>783</v>
      </c>
      <c r="F20" s="34">
        <f t="shared" si="12"/>
        <v>783</v>
      </c>
      <c r="G20" s="34">
        <f t="shared" si="13"/>
        <v>0</v>
      </c>
      <c r="H20" s="35">
        <f t="shared" si="14"/>
        <v>0</v>
      </c>
      <c r="I20" s="50" t="s">
        <v>8</v>
      </c>
      <c r="J20" s="47">
        <v>0</v>
      </c>
      <c r="K20" s="6">
        <f t="shared" si="2"/>
        <v>783</v>
      </c>
      <c r="L20" s="3">
        <f t="shared" si="5"/>
        <v>0</v>
      </c>
      <c r="M20" s="7">
        <f t="shared" si="15"/>
        <v>652.5</v>
      </c>
    </row>
    <row r="21" spans="1:13" hidden="1">
      <c r="A21" s="2">
        <v>25</v>
      </c>
      <c r="B21" s="49"/>
      <c r="C21" s="48">
        <v>1086</v>
      </c>
      <c r="D21" s="48">
        <v>1060</v>
      </c>
      <c r="E21" s="48">
        <v>1058</v>
      </c>
      <c r="F21" s="34">
        <f t="shared" si="12"/>
        <v>1068</v>
      </c>
      <c r="G21" s="34">
        <f t="shared" si="13"/>
        <v>15.620499351813308</v>
      </c>
      <c r="H21" s="35">
        <f t="shared" si="14"/>
        <v>1.4625935722671637E-2</v>
      </c>
      <c r="I21" s="36" t="s">
        <v>8</v>
      </c>
      <c r="J21" s="47">
        <v>0</v>
      </c>
      <c r="K21" s="6">
        <f t="shared" si="2"/>
        <v>1068</v>
      </c>
      <c r="L21" s="3">
        <f t="shared" si="5"/>
        <v>0</v>
      </c>
      <c r="M21" s="7">
        <f t="shared" si="15"/>
        <v>905</v>
      </c>
    </row>
    <row r="22" spans="1:13" s="11" customFormat="1" hidden="1">
      <c r="A22" s="2">
        <v>26</v>
      </c>
      <c r="B22" s="51"/>
      <c r="C22" s="48">
        <v>0</v>
      </c>
      <c r="D22" s="48">
        <v>0</v>
      </c>
      <c r="E22" s="48">
        <v>0</v>
      </c>
      <c r="F22" s="34">
        <f t="shared" si="12"/>
        <v>0</v>
      </c>
      <c r="G22" s="34">
        <f t="shared" si="13"/>
        <v>0</v>
      </c>
      <c r="H22" s="35">
        <f t="shared" si="14"/>
        <v>0</v>
      </c>
      <c r="I22" s="36" t="s">
        <v>8</v>
      </c>
      <c r="J22" s="47">
        <v>0</v>
      </c>
      <c r="K22" s="6">
        <f t="shared" si="2"/>
        <v>0</v>
      </c>
      <c r="L22" s="3">
        <f t="shared" si="5"/>
        <v>0</v>
      </c>
      <c r="M22" s="7">
        <f t="shared" si="15"/>
        <v>0</v>
      </c>
    </row>
    <row r="23" spans="1:13" s="11" customFormat="1" hidden="1">
      <c r="A23" s="2">
        <v>27</v>
      </c>
      <c r="B23" s="51"/>
      <c r="C23" s="48">
        <v>0</v>
      </c>
      <c r="D23" s="48">
        <v>0</v>
      </c>
      <c r="E23" s="48">
        <v>0</v>
      </c>
      <c r="F23" s="34">
        <f t="shared" si="12"/>
        <v>0</v>
      </c>
      <c r="G23" s="34">
        <f t="shared" si="13"/>
        <v>0</v>
      </c>
      <c r="H23" s="35">
        <f t="shared" si="14"/>
        <v>0</v>
      </c>
      <c r="I23" s="36" t="s">
        <v>8</v>
      </c>
      <c r="J23" s="47">
        <v>0</v>
      </c>
      <c r="K23" s="6">
        <f t="shared" si="2"/>
        <v>0</v>
      </c>
      <c r="L23" s="3">
        <f t="shared" si="5"/>
        <v>0</v>
      </c>
      <c r="M23" s="7">
        <f t="shared" si="15"/>
        <v>0</v>
      </c>
    </row>
    <row r="24" spans="1:13" s="11" customFormat="1" hidden="1">
      <c r="A24" s="14">
        <v>28</v>
      </c>
      <c r="B24" s="51"/>
      <c r="C24" s="48">
        <v>0</v>
      </c>
      <c r="D24" s="48">
        <v>0</v>
      </c>
      <c r="E24" s="48">
        <v>0</v>
      </c>
      <c r="F24" s="34">
        <f t="shared" si="12"/>
        <v>0</v>
      </c>
      <c r="G24" s="34">
        <f t="shared" si="13"/>
        <v>0</v>
      </c>
      <c r="H24" s="35">
        <f t="shared" si="14"/>
        <v>0</v>
      </c>
      <c r="I24" s="36" t="s">
        <v>8</v>
      </c>
      <c r="J24" s="47">
        <v>0</v>
      </c>
      <c r="K24" s="6">
        <f t="shared" si="2"/>
        <v>0</v>
      </c>
      <c r="L24" s="3">
        <f t="shared" si="5"/>
        <v>0</v>
      </c>
      <c r="M24" s="7">
        <f t="shared" si="15"/>
        <v>0</v>
      </c>
    </row>
    <row r="25" spans="1:13" s="11" customFormat="1" hidden="1">
      <c r="A25" s="14">
        <v>29</v>
      </c>
      <c r="B25" s="51"/>
      <c r="C25" s="48">
        <v>0</v>
      </c>
      <c r="D25" s="48">
        <v>0</v>
      </c>
      <c r="E25" s="48">
        <v>0</v>
      </c>
      <c r="F25" s="34">
        <f t="shared" ref="F25:F31" si="16">AVERAGE(C25:E25)</f>
        <v>0</v>
      </c>
      <c r="G25" s="34">
        <f t="shared" ref="G25:G31" si="17">STDEVA(C25:E25)</f>
        <v>0</v>
      </c>
      <c r="H25" s="35">
        <f t="shared" ref="H25:H31" si="18">IF(F25&gt;0,STDEVA(C25:E25)/(SUM(C25:E25)/COUNTIF(C25:E25,"&gt;0")),0)</f>
        <v>0</v>
      </c>
      <c r="I25" s="36" t="s">
        <v>8</v>
      </c>
      <c r="J25" s="47">
        <v>0</v>
      </c>
      <c r="K25" s="6">
        <f t="shared" si="2"/>
        <v>0</v>
      </c>
      <c r="L25" s="3">
        <f t="shared" si="5"/>
        <v>0</v>
      </c>
      <c r="M25" s="7">
        <f t="shared" si="15"/>
        <v>0</v>
      </c>
    </row>
    <row r="26" spans="1:13" s="11" customFormat="1" hidden="1">
      <c r="A26" s="14">
        <v>30</v>
      </c>
      <c r="B26" s="51"/>
      <c r="C26" s="48">
        <v>0</v>
      </c>
      <c r="D26" s="48">
        <v>0</v>
      </c>
      <c r="E26" s="48">
        <v>0</v>
      </c>
      <c r="F26" s="34">
        <f t="shared" si="16"/>
        <v>0</v>
      </c>
      <c r="G26" s="34">
        <f t="shared" si="17"/>
        <v>0</v>
      </c>
      <c r="H26" s="35">
        <f t="shared" si="18"/>
        <v>0</v>
      </c>
      <c r="I26" s="36" t="s">
        <v>8</v>
      </c>
      <c r="J26" s="47">
        <v>0</v>
      </c>
      <c r="K26" s="6">
        <f t="shared" si="2"/>
        <v>0</v>
      </c>
      <c r="L26" s="3">
        <f t="shared" si="5"/>
        <v>0</v>
      </c>
      <c r="M26" s="7">
        <f t="shared" si="15"/>
        <v>0</v>
      </c>
    </row>
    <row r="27" spans="1:13" s="11" customFormat="1" hidden="1">
      <c r="A27" s="14">
        <v>31</v>
      </c>
      <c r="B27" s="51"/>
      <c r="C27" s="48">
        <v>0</v>
      </c>
      <c r="D27" s="48">
        <v>0</v>
      </c>
      <c r="E27" s="48">
        <v>0</v>
      </c>
      <c r="F27" s="34">
        <f t="shared" si="16"/>
        <v>0</v>
      </c>
      <c r="G27" s="34">
        <f t="shared" si="17"/>
        <v>0</v>
      </c>
      <c r="H27" s="35">
        <f t="shared" si="18"/>
        <v>0</v>
      </c>
      <c r="I27" s="36" t="s">
        <v>8</v>
      </c>
      <c r="J27" s="47">
        <v>0</v>
      </c>
      <c r="K27" s="6">
        <f t="shared" si="2"/>
        <v>0</v>
      </c>
      <c r="L27" s="3">
        <f t="shared" si="5"/>
        <v>0</v>
      </c>
      <c r="M27" s="7">
        <f t="shared" si="15"/>
        <v>0</v>
      </c>
    </row>
    <row r="28" spans="1:13" s="11" customFormat="1" hidden="1">
      <c r="A28" s="14">
        <v>32</v>
      </c>
      <c r="B28" s="51"/>
      <c r="C28" s="48">
        <v>0</v>
      </c>
      <c r="D28" s="48">
        <v>0</v>
      </c>
      <c r="E28" s="48">
        <v>0</v>
      </c>
      <c r="F28" s="34">
        <f t="shared" si="16"/>
        <v>0</v>
      </c>
      <c r="G28" s="34">
        <f t="shared" si="17"/>
        <v>0</v>
      </c>
      <c r="H28" s="35">
        <f t="shared" si="18"/>
        <v>0</v>
      </c>
      <c r="I28" s="36" t="s">
        <v>8</v>
      </c>
      <c r="J28" s="47">
        <v>0</v>
      </c>
      <c r="K28" s="6">
        <f t="shared" si="2"/>
        <v>0</v>
      </c>
      <c r="L28" s="3">
        <f t="shared" si="5"/>
        <v>0</v>
      </c>
      <c r="M28" s="7">
        <f t="shared" si="15"/>
        <v>0</v>
      </c>
    </row>
    <row r="29" spans="1:13" s="11" customFormat="1" hidden="1">
      <c r="A29" s="14">
        <v>33</v>
      </c>
      <c r="B29" s="51"/>
      <c r="C29" s="48">
        <v>0</v>
      </c>
      <c r="D29" s="48">
        <v>0</v>
      </c>
      <c r="E29" s="48">
        <v>0</v>
      </c>
      <c r="F29" s="34">
        <f t="shared" si="16"/>
        <v>0</v>
      </c>
      <c r="G29" s="34">
        <f t="shared" si="17"/>
        <v>0</v>
      </c>
      <c r="H29" s="35">
        <f t="shared" si="18"/>
        <v>0</v>
      </c>
      <c r="I29" s="36" t="s">
        <v>8</v>
      </c>
      <c r="J29" s="47">
        <v>0</v>
      </c>
      <c r="K29" s="6">
        <f t="shared" si="2"/>
        <v>0</v>
      </c>
      <c r="L29" s="3">
        <f t="shared" si="5"/>
        <v>0</v>
      </c>
      <c r="M29" s="7">
        <f t="shared" si="15"/>
        <v>0</v>
      </c>
    </row>
    <row r="30" spans="1:13" s="11" customFormat="1" hidden="1">
      <c r="A30" s="14">
        <v>34</v>
      </c>
      <c r="B30" s="51"/>
      <c r="C30" s="48">
        <v>0</v>
      </c>
      <c r="D30" s="48">
        <v>0</v>
      </c>
      <c r="E30" s="48">
        <v>0</v>
      </c>
      <c r="F30" s="34">
        <f t="shared" si="16"/>
        <v>0</v>
      </c>
      <c r="G30" s="34">
        <f t="shared" si="17"/>
        <v>0</v>
      </c>
      <c r="H30" s="35">
        <f t="shared" si="18"/>
        <v>0</v>
      </c>
      <c r="I30" s="36" t="s">
        <v>8</v>
      </c>
      <c r="J30" s="47">
        <v>0</v>
      </c>
      <c r="K30" s="6">
        <f t="shared" si="2"/>
        <v>0</v>
      </c>
      <c r="L30" s="3">
        <f t="shared" si="5"/>
        <v>0</v>
      </c>
      <c r="M30" s="7">
        <f t="shared" si="15"/>
        <v>0</v>
      </c>
    </row>
    <row r="31" spans="1:13" s="11" customFormat="1" hidden="1">
      <c r="A31" s="14">
        <v>35</v>
      </c>
      <c r="B31" s="51"/>
      <c r="C31" s="48">
        <v>0</v>
      </c>
      <c r="D31" s="48">
        <v>0</v>
      </c>
      <c r="E31" s="48">
        <v>0</v>
      </c>
      <c r="F31" s="34">
        <f t="shared" si="16"/>
        <v>0</v>
      </c>
      <c r="G31" s="34">
        <f t="shared" si="17"/>
        <v>0</v>
      </c>
      <c r="H31" s="35">
        <f t="shared" si="18"/>
        <v>0</v>
      </c>
      <c r="I31" s="36" t="s">
        <v>8</v>
      </c>
      <c r="J31" s="47">
        <v>0</v>
      </c>
      <c r="K31" s="6">
        <f t="shared" si="2"/>
        <v>0</v>
      </c>
      <c r="L31" s="3">
        <f t="shared" si="5"/>
        <v>0</v>
      </c>
      <c r="M31" s="7">
        <f t="shared" si="15"/>
        <v>0</v>
      </c>
    </row>
    <row r="32" spans="1:13" s="11" customFormat="1" ht="15.75" hidden="1" thickBot="1">
      <c r="A32" s="14">
        <v>36</v>
      </c>
      <c r="B32" s="52"/>
      <c r="C32" s="53">
        <v>0</v>
      </c>
      <c r="D32" s="53">
        <v>0</v>
      </c>
      <c r="E32" s="53">
        <v>0</v>
      </c>
      <c r="F32" s="54">
        <f>AVERAGE(C32:E32)</f>
        <v>0</v>
      </c>
      <c r="G32" s="54">
        <f>STDEVA(C32:E32)</f>
        <v>0</v>
      </c>
      <c r="H32" s="55">
        <f>IF(F32&gt;0,STDEVA(C32:E32)/(SUM(C32:E32)/COUNTIF(C32:E32,"&gt;0")),0)</f>
        <v>0</v>
      </c>
      <c r="I32" s="56" t="s">
        <v>8</v>
      </c>
      <c r="J32" s="47">
        <v>0</v>
      </c>
      <c r="K32" s="6">
        <f t="shared" si="2"/>
        <v>0</v>
      </c>
      <c r="L32" s="3">
        <f t="shared" si="5"/>
        <v>0</v>
      </c>
      <c r="M32" s="7">
        <f t="shared" si="15"/>
        <v>0</v>
      </c>
    </row>
    <row r="33" spans="1:12" ht="20.100000000000001" customHeight="1" thickBot="1">
      <c r="A33" s="13"/>
      <c r="B33" s="83"/>
      <c r="C33" s="83"/>
      <c r="D33" s="83"/>
      <c r="E33" s="83"/>
      <c r="F33" s="83"/>
      <c r="G33" s="83"/>
      <c r="H33" s="83"/>
      <c r="I33" s="83"/>
      <c r="J33" s="83"/>
      <c r="K33" s="84"/>
      <c r="L33" s="10">
        <f>SUM(L6:L32)</f>
        <v>94232.340000000011</v>
      </c>
    </row>
    <row r="34" spans="1:12">
      <c r="H34" s="57"/>
      <c r="K34" s="16"/>
      <c r="L34" s="17"/>
    </row>
    <row r="35" spans="1:12">
      <c r="H35" s="57"/>
      <c r="K35" s="16"/>
      <c r="L35" s="17"/>
    </row>
    <row r="36" spans="1:12">
      <c r="H36" s="57"/>
      <c r="K36" s="16"/>
      <c r="L36" s="17"/>
    </row>
    <row r="37" spans="1:12">
      <c r="H37" s="57"/>
      <c r="K37" s="16"/>
      <c r="L37" s="17"/>
    </row>
    <row r="38" spans="1:12">
      <c r="H38" s="57"/>
      <c r="K38" s="16"/>
      <c r="L38" s="17"/>
    </row>
    <row r="39" spans="1:12">
      <c r="H39" s="57"/>
      <c r="K39" s="16"/>
      <c r="L39" s="17"/>
    </row>
    <row r="40" spans="1:12">
      <c r="G40" s="58">
        <v>0.01</v>
      </c>
      <c r="H40" s="59">
        <f>D43*0.01</f>
        <v>942.32340000000011</v>
      </c>
      <c r="K40" s="16"/>
      <c r="L40" s="17"/>
    </row>
    <row r="41" spans="1:12">
      <c r="G41" s="60">
        <v>0.05</v>
      </c>
      <c r="H41" s="59">
        <f>D43*0.05</f>
        <v>4711.6170000000011</v>
      </c>
      <c r="K41" s="16"/>
      <c r="L41" s="17"/>
    </row>
    <row r="42" spans="1:12">
      <c r="H42" s="57"/>
      <c r="K42" s="16"/>
      <c r="L42" s="17"/>
    </row>
    <row r="43" spans="1:12" ht="15.75" customHeight="1">
      <c r="D43" s="61">
        <f>(L33)</f>
        <v>94232.340000000011</v>
      </c>
      <c r="E43" s="62" t="str">
        <f>TEXT(TRUNC(TEXT(D43,n0)),"# ##0")&amp;" ("&amp;SUBSTITUTE(SUBSTITUTE(PROPER(INDEX(n_4,MID(TEXT(D43,n0),1,1)+1)&amp;INDEX(n0x,MID(TEXT(D43,n0),2,1)+1,MID(TEXT(D43,n0),3,1)+1)&amp;IF(-MID(TEXT(D43,n0),1,3),"миллиард"&amp;VLOOKUP(MID(TEXT(D43,n0),3,1)*AND(MID(TEXT(D43,n0),2,1)-1),мил,2),"")&amp;INDEX(n_4,MID(TEXT(D43,n0),4,1)+1)&amp;INDEX(n0x,MID(TEXT(D43,n0),5,1)+1,MID(TEXT(D43,n0),6,1)+1)&amp;IF(-MID(TEXT(D43,n0),4,3),"миллион"&amp;VLOOKUP(MID(TEXT(D43,n0),6,1)*AND(MID(TEXT(D43,n0),5,1)-1),мил,2),"")&amp;INDEX(n_4,MID(TEXT(D43,n0),7,1)+1)&amp;INDEX(n1x,MID(TEXT(D43,n0),8,1)+1,MID(TEXT(D43,n0),9,1)+1)&amp;IF(-MID(TEXT(D43,n0),7,3),VLOOKUP(MID(TEXT(D43,n0),9,1)*AND(MID(TEXT(D43,n0),8,1)-1),тыс,2),"")&amp;INDEX(n_4,MID(TEXT(D43,n0),10,1)+1)&amp;INDEX(n0x,MID(TEXT(D43,n0),11,1)+1,MID(TEXT(D43,n0),12,1)+1)),"z"," ")&amp;IF(TRUNC(TEXT(D43,n0)),"","Ноль ")&amp;"рубл"&amp;VLOOKUP(MOD(MAX(MOD(MID(TEXT(D43,n0),11,2)-11,100),9),10),{0,"ь ";1,"я ";4,"ей "},2)," рубл",") рубл")&amp;RIGHT(TEXT(D43,n0),2)&amp;" коп."</f>
        <v>94 232 (Девяносто четыре тысячи двести тридцать два) рубля 34 коп.</v>
      </c>
      <c r="F43" s="63"/>
      <c r="G43" s="63"/>
      <c r="H43" s="64"/>
      <c r="K43" s="16"/>
      <c r="L43" s="17"/>
    </row>
    <row r="44" spans="1:12">
      <c r="B44" s="22" t="s">
        <v>14</v>
      </c>
      <c r="G44" s="65"/>
      <c r="H44" s="26"/>
      <c r="I44" s="24"/>
      <c r="J44" s="26"/>
      <c r="K44" s="5"/>
    </row>
    <row r="45" spans="1:12" ht="12" customHeight="1">
      <c r="B45" s="77" t="s">
        <v>12</v>
      </c>
      <c r="C45" s="77"/>
      <c r="D45" s="77"/>
      <c r="E45" s="66"/>
      <c r="F45" s="26"/>
      <c r="H45" s="57"/>
    </row>
    <row r="46" spans="1:12">
      <c r="B46" s="67" t="s">
        <v>13</v>
      </c>
      <c r="C46" s="68"/>
      <c r="D46" s="68"/>
      <c r="H46" s="57"/>
    </row>
    <row r="47" spans="1:12" ht="17.25" customHeight="1">
      <c r="B47" s="75" t="s">
        <v>17</v>
      </c>
      <c r="C47" s="75"/>
      <c r="D47" s="69"/>
      <c r="E47" s="70"/>
      <c r="F47" s="76" t="s">
        <v>15</v>
      </c>
      <c r="G47" s="76"/>
      <c r="H47" s="57"/>
    </row>
    <row r="48" spans="1:12">
      <c r="B48" s="71" t="s">
        <v>31</v>
      </c>
      <c r="C48" s="72"/>
      <c r="D48" s="72"/>
      <c r="H48" s="57"/>
    </row>
    <row r="49" spans="2:8">
      <c r="B49" s="73"/>
      <c r="C49" s="72"/>
      <c r="D49" s="72"/>
      <c r="H49" s="57"/>
    </row>
    <row r="50" spans="2:8">
      <c r="B50" s="73"/>
      <c r="C50" s="74"/>
      <c r="D50" s="72"/>
      <c r="H50" s="57"/>
    </row>
    <row r="51" spans="2:8">
      <c r="H51" s="57"/>
    </row>
    <row r="52" spans="2:8">
      <c r="H52" s="57"/>
    </row>
    <row r="53" spans="2:8">
      <c r="H53" s="57"/>
    </row>
    <row r="54" spans="2:8">
      <c r="H54" s="57"/>
    </row>
    <row r="55" spans="2:8">
      <c r="H55" s="57"/>
    </row>
    <row r="56" spans="2:8">
      <c r="H56" s="57"/>
    </row>
    <row r="57" spans="2:8">
      <c r="H57" s="57"/>
    </row>
    <row r="58" spans="2:8">
      <c r="H58" s="57"/>
    </row>
    <row r="59" spans="2:8">
      <c r="H59" s="57"/>
    </row>
    <row r="60" spans="2:8">
      <c r="H60" s="57"/>
    </row>
    <row r="61" spans="2:8">
      <c r="H61" s="57"/>
    </row>
    <row r="62" spans="2:8">
      <c r="H62" s="57"/>
    </row>
    <row r="63" spans="2:8">
      <c r="H63" s="57"/>
    </row>
    <row r="64" spans="2:8">
      <c r="H64" s="57"/>
    </row>
    <row r="65" spans="8:8">
      <c r="H65" s="57"/>
    </row>
    <row r="66" spans="8:8">
      <c r="H66" s="57"/>
    </row>
    <row r="67" spans="8:8">
      <c r="H67" s="57"/>
    </row>
    <row r="68" spans="8:8">
      <c r="H68" s="57"/>
    </row>
    <row r="69" spans="8:8">
      <c r="H69" s="57"/>
    </row>
    <row r="70" spans="8:8">
      <c r="H70" s="57"/>
    </row>
    <row r="71" spans="8:8">
      <c r="H71" s="57"/>
    </row>
    <row r="72" spans="8:8">
      <c r="H72" s="57"/>
    </row>
    <row r="73" spans="8:8">
      <c r="H73" s="57"/>
    </row>
    <row r="74" spans="8:8">
      <c r="H74" s="57"/>
    </row>
    <row r="75" spans="8:8">
      <c r="H75" s="57"/>
    </row>
    <row r="76" spans="8:8">
      <c r="H76" s="57"/>
    </row>
    <row r="77" spans="8:8">
      <c r="H77" s="57"/>
    </row>
    <row r="78" spans="8:8">
      <c r="H78" s="57"/>
    </row>
    <row r="79" spans="8:8">
      <c r="H79" s="57"/>
    </row>
    <row r="80" spans="8:8">
      <c r="H80" s="57"/>
    </row>
    <row r="81" spans="8:8">
      <c r="H81" s="57"/>
    </row>
    <row r="82" spans="8:8">
      <c r="H82" s="57"/>
    </row>
    <row r="83" spans="8:8">
      <c r="H83" s="57"/>
    </row>
    <row r="84" spans="8:8">
      <c r="H84" s="57"/>
    </row>
    <row r="85" spans="8:8">
      <c r="H85" s="57"/>
    </row>
    <row r="86" spans="8:8">
      <c r="H86" s="57"/>
    </row>
    <row r="87" spans="8:8">
      <c r="H87" s="57"/>
    </row>
    <row r="88" spans="8:8">
      <c r="H88" s="57"/>
    </row>
    <row r="89" spans="8:8">
      <c r="H89" s="57"/>
    </row>
    <row r="90" spans="8:8">
      <c r="H90" s="57"/>
    </row>
    <row r="91" spans="8:8">
      <c r="H91" s="57"/>
    </row>
    <row r="92" spans="8:8">
      <c r="H92" s="57"/>
    </row>
    <row r="93" spans="8:8">
      <c r="H93" s="57"/>
    </row>
    <row r="94" spans="8:8">
      <c r="H94" s="57"/>
    </row>
    <row r="95" spans="8:8">
      <c r="H95" s="57"/>
    </row>
    <row r="96" spans="8:8">
      <c r="H96" s="57"/>
    </row>
    <row r="97" spans="8:8">
      <c r="H97" s="57"/>
    </row>
    <row r="98" spans="8:8">
      <c r="H98" s="57"/>
    </row>
    <row r="99" spans="8:8">
      <c r="H99" s="57"/>
    </row>
    <row r="100" spans="8:8">
      <c r="H100" s="57"/>
    </row>
    <row r="101" spans="8:8">
      <c r="H101" s="57"/>
    </row>
    <row r="102" spans="8:8">
      <c r="H102" s="57"/>
    </row>
    <row r="103" spans="8:8">
      <c r="H103" s="57"/>
    </row>
    <row r="104" spans="8:8">
      <c r="H104" s="57"/>
    </row>
    <row r="105" spans="8:8">
      <c r="H105" s="57"/>
    </row>
    <row r="106" spans="8:8">
      <c r="H106" s="57"/>
    </row>
    <row r="107" spans="8:8">
      <c r="H107" s="57"/>
    </row>
    <row r="108" spans="8:8">
      <c r="H108" s="57"/>
    </row>
    <row r="109" spans="8:8">
      <c r="H109" s="57"/>
    </row>
    <row r="110" spans="8:8">
      <c r="H110" s="57"/>
    </row>
    <row r="111" spans="8:8">
      <c r="H111" s="57"/>
    </row>
    <row r="112" spans="8:8">
      <c r="H112" s="57"/>
    </row>
    <row r="113" spans="8:8">
      <c r="H113" s="57"/>
    </row>
    <row r="114" spans="8:8">
      <c r="H114" s="57"/>
    </row>
    <row r="115" spans="8:8">
      <c r="H115" s="57"/>
    </row>
    <row r="116" spans="8:8">
      <c r="H116" s="57"/>
    </row>
    <row r="117" spans="8:8">
      <c r="H117" s="57"/>
    </row>
    <row r="118" spans="8:8">
      <c r="H118" s="57"/>
    </row>
    <row r="119" spans="8:8">
      <c r="H119" s="57"/>
    </row>
    <row r="120" spans="8:8">
      <c r="H120" s="57"/>
    </row>
    <row r="121" spans="8:8">
      <c r="H121" s="57"/>
    </row>
    <row r="122" spans="8:8">
      <c r="H122" s="57"/>
    </row>
    <row r="123" spans="8:8">
      <c r="H123" s="57"/>
    </row>
    <row r="124" spans="8:8">
      <c r="H124" s="57"/>
    </row>
    <row r="125" spans="8:8">
      <c r="H125" s="57"/>
    </row>
    <row r="126" spans="8:8">
      <c r="H126" s="57"/>
    </row>
    <row r="127" spans="8:8">
      <c r="H127" s="57"/>
    </row>
    <row r="128" spans="8:8">
      <c r="H128" s="57"/>
    </row>
    <row r="129" spans="8:8">
      <c r="H129" s="57"/>
    </row>
    <row r="130" spans="8:8">
      <c r="H130" s="57"/>
    </row>
    <row r="131" spans="8:8">
      <c r="H131" s="57"/>
    </row>
    <row r="132" spans="8:8">
      <c r="H132" s="57"/>
    </row>
    <row r="133" spans="8:8">
      <c r="H133" s="57"/>
    </row>
    <row r="134" spans="8:8">
      <c r="H134" s="57"/>
    </row>
    <row r="135" spans="8:8">
      <c r="H135" s="57"/>
    </row>
    <row r="136" spans="8:8">
      <c r="H136" s="57"/>
    </row>
    <row r="137" spans="8:8">
      <c r="H137" s="57"/>
    </row>
    <row r="138" spans="8:8">
      <c r="H138" s="57"/>
    </row>
    <row r="139" spans="8:8">
      <c r="H139" s="57"/>
    </row>
    <row r="140" spans="8:8">
      <c r="H140" s="57"/>
    </row>
    <row r="141" spans="8:8">
      <c r="H141" s="57"/>
    </row>
    <row r="142" spans="8:8">
      <c r="H142" s="57"/>
    </row>
    <row r="143" spans="8:8">
      <c r="H143" s="57"/>
    </row>
    <row r="144" spans="8:8">
      <c r="H144" s="57"/>
    </row>
    <row r="145" spans="8:8">
      <c r="H145" s="57"/>
    </row>
    <row r="146" spans="8:8">
      <c r="H146" s="57"/>
    </row>
    <row r="147" spans="8:8">
      <c r="H147" s="57"/>
    </row>
    <row r="148" spans="8:8">
      <c r="H148" s="57"/>
    </row>
    <row r="149" spans="8:8">
      <c r="H149" s="57"/>
    </row>
    <row r="150" spans="8:8">
      <c r="H150" s="57"/>
    </row>
    <row r="151" spans="8:8">
      <c r="H151" s="57"/>
    </row>
    <row r="152" spans="8:8">
      <c r="H152" s="57"/>
    </row>
    <row r="153" spans="8:8">
      <c r="H153" s="57"/>
    </row>
    <row r="154" spans="8:8">
      <c r="H154" s="57"/>
    </row>
    <row r="155" spans="8:8">
      <c r="H155" s="57"/>
    </row>
    <row r="156" spans="8:8">
      <c r="H156" s="57"/>
    </row>
    <row r="157" spans="8:8">
      <c r="H157" s="57"/>
    </row>
    <row r="158" spans="8:8">
      <c r="H158" s="57"/>
    </row>
    <row r="159" spans="8:8">
      <c r="H159" s="57"/>
    </row>
    <row r="160" spans="8:8">
      <c r="H160" s="57"/>
    </row>
    <row r="161" spans="8:8">
      <c r="H161" s="57"/>
    </row>
    <row r="162" spans="8:8">
      <c r="H162" s="57"/>
    </row>
    <row r="163" spans="8:8">
      <c r="H163" s="57"/>
    </row>
    <row r="164" spans="8:8">
      <c r="H164" s="57"/>
    </row>
    <row r="165" spans="8:8">
      <c r="H165" s="57"/>
    </row>
    <row r="166" spans="8:8">
      <c r="H166" s="57"/>
    </row>
    <row r="167" spans="8:8">
      <c r="H167" s="57"/>
    </row>
    <row r="168" spans="8:8">
      <c r="H168" s="57"/>
    </row>
    <row r="169" spans="8:8">
      <c r="H169" s="57"/>
    </row>
    <row r="170" spans="8:8">
      <c r="H170" s="57"/>
    </row>
    <row r="171" spans="8:8">
      <c r="H171" s="57"/>
    </row>
    <row r="172" spans="8:8">
      <c r="H172" s="57"/>
    </row>
    <row r="173" spans="8:8">
      <c r="H173" s="57"/>
    </row>
    <row r="174" spans="8:8">
      <c r="H174" s="57"/>
    </row>
    <row r="175" spans="8:8">
      <c r="H175" s="57"/>
    </row>
    <row r="176" spans="8:8">
      <c r="H176" s="57"/>
    </row>
    <row r="177" spans="8:8">
      <c r="H177" s="57"/>
    </row>
    <row r="178" spans="8:8">
      <c r="H178" s="57"/>
    </row>
    <row r="179" spans="8:8">
      <c r="H179" s="57"/>
    </row>
    <row r="180" spans="8:8">
      <c r="H180" s="57"/>
    </row>
    <row r="181" spans="8:8">
      <c r="H181" s="57"/>
    </row>
    <row r="182" spans="8:8">
      <c r="H182" s="57"/>
    </row>
    <row r="183" spans="8:8">
      <c r="H183" s="57"/>
    </row>
    <row r="184" spans="8:8">
      <c r="H184" s="57"/>
    </row>
    <row r="185" spans="8:8">
      <c r="H185" s="57"/>
    </row>
    <row r="186" spans="8:8">
      <c r="H186" s="57"/>
    </row>
    <row r="187" spans="8:8">
      <c r="H187" s="57"/>
    </row>
    <row r="188" spans="8:8">
      <c r="H188" s="57"/>
    </row>
    <row r="189" spans="8:8">
      <c r="H189" s="57"/>
    </row>
    <row r="190" spans="8:8">
      <c r="H190" s="57"/>
    </row>
    <row r="191" spans="8:8">
      <c r="H191" s="57"/>
    </row>
    <row r="192" spans="8:8">
      <c r="H192" s="57"/>
    </row>
    <row r="193" spans="8:8">
      <c r="H193" s="57"/>
    </row>
    <row r="194" spans="8:8">
      <c r="H194" s="57"/>
    </row>
    <row r="195" spans="8:8">
      <c r="H195" s="57"/>
    </row>
    <row r="196" spans="8:8">
      <c r="H196" s="57"/>
    </row>
    <row r="197" spans="8:8">
      <c r="H197" s="57"/>
    </row>
    <row r="198" spans="8:8">
      <c r="H198" s="57"/>
    </row>
    <row r="199" spans="8:8">
      <c r="H199" s="57"/>
    </row>
    <row r="200" spans="8:8">
      <c r="H200" s="57"/>
    </row>
    <row r="201" spans="8:8">
      <c r="H201" s="57"/>
    </row>
    <row r="202" spans="8:8">
      <c r="H202" s="57"/>
    </row>
    <row r="203" spans="8:8">
      <c r="H203" s="57"/>
    </row>
    <row r="204" spans="8:8">
      <c r="H204" s="57"/>
    </row>
    <row r="205" spans="8:8">
      <c r="H205" s="57"/>
    </row>
    <row r="206" spans="8:8">
      <c r="H206" s="57"/>
    </row>
    <row r="207" spans="8:8">
      <c r="H207" s="57"/>
    </row>
    <row r="208" spans="8:8">
      <c r="H208" s="57"/>
    </row>
    <row r="209" spans="8:8">
      <c r="H209" s="57"/>
    </row>
    <row r="210" spans="8:8">
      <c r="H210" s="57"/>
    </row>
    <row r="211" spans="8:8">
      <c r="H211" s="57"/>
    </row>
    <row r="212" spans="8:8">
      <c r="H212" s="57"/>
    </row>
    <row r="213" spans="8:8">
      <c r="H213" s="57"/>
    </row>
    <row r="214" spans="8:8">
      <c r="H214" s="57"/>
    </row>
    <row r="215" spans="8:8">
      <c r="H215" s="57"/>
    </row>
    <row r="216" spans="8:8">
      <c r="H216" s="57"/>
    </row>
    <row r="217" spans="8:8">
      <c r="H217" s="57"/>
    </row>
    <row r="218" spans="8:8">
      <c r="H218" s="57"/>
    </row>
    <row r="219" spans="8:8">
      <c r="H219" s="57"/>
    </row>
    <row r="220" spans="8:8">
      <c r="H220" s="57"/>
    </row>
    <row r="221" spans="8:8">
      <c r="H221" s="57"/>
    </row>
    <row r="222" spans="8:8">
      <c r="H222" s="57"/>
    </row>
    <row r="223" spans="8:8">
      <c r="H223" s="57"/>
    </row>
    <row r="224" spans="8:8">
      <c r="H224" s="57"/>
    </row>
    <row r="225" spans="8:8">
      <c r="H225" s="57"/>
    </row>
    <row r="226" spans="8:8">
      <c r="H226" s="57"/>
    </row>
    <row r="227" spans="8:8">
      <c r="H227" s="57"/>
    </row>
    <row r="228" spans="8:8">
      <c r="H228" s="57"/>
    </row>
    <row r="229" spans="8:8">
      <c r="H229" s="57"/>
    </row>
    <row r="230" spans="8:8">
      <c r="H230" s="57"/>
    </row>
    <row r="231" spans="8:8">
      <c r="H231" s="57"/>
    </row>
    <row r="232" spans="8:8">
      <c r="H232" s="57"/>
    </row>
    <row r="233" spans="8:8">
      <c r="H233" s="57"/>
    </row>
    <row r="234" spans="8:8">
      <c r="H234" s="57"/>
    </row>
    <row r="235" spans="8:8">
      <c r="H235" s="57"/>
    </row>
    <row r="236" spans="8:8">
      <c r="H236" s="57"/>
    </row>
    <row r="237" spans="8:8">
      <c r="H237" s="57"/>
    </row>
    <row r="238" spans="8:8">
      <c r="H238" s="57"/>
    </row>
    <row r="239" spans="8:8">
      <c r="H239" s="57"/>
    </row>
    <row r="240" spans="8:8">
      <c r="H240" s="57"/>
    </row>
    <row r="241" spans="8:8">
      <c r="H241" s="57"/>
    </row>
    <row r="242" spans="8:8">
      <c r="H242" s="57"/>
    </row>
    <row r="243" spans="8:8">
      <c r="H243" s="57"/>
    </row>
    <row r="244" spans="8:8">
      <c r="H244" s="57"/>
    </row>
    <row r="245" spans="8:8">
      <c r="H245" s="57"/>
    </row>
    <row r="246" spans="8:8">
      <c r="H246" s="57"/>
    </row>
    <row r="247" spans="8:8">
      <c r="H247" s="57"/>
    </row>
    <row r="248" spans="8:8">
      <c r="H248" s="57"/>
    </row>
    <row r="249" spans="8:8">
      <c r="H249" s="57"/>
    </row>
    <row r="250" spans="8:8">
      <c r="H250" s="57"/>
    </row>
    <row r="251" spans="8:8">
      <c r="H251" s="57"/>
    </row>
    <row r="252" spans="8:8">
      <c r="H252" s="57"/>
    </row>
    <row r="253" spans="8:8">
      <c r="H253" s="57"/>
    </row>
    <row r="254" spans="8:8">
      <c r="H254" s="57"/>
    </row>
    <row r="255" spans="8:8">
      <c r="H255" s="57"/>
    </row>
    <row r="256" spans="8:8">
      <c r="H256" s="57"/>
    </row>
    <row r="257" spans="8:8">
      <c r="H257" s="57"/>
    </row>
    <row r="258" spans="8:8">
      <c r="H258" s="57"/>
    </row>
    <row r="259" spans="8:8">
      <c r="H259" s="57"/>
    </row>
    <row r="260" spans="8:8">
      <c r="H260" s="57"/>
    </row>
    <row r="261" spans="8:8">
      <c r="H261" s="57"/>
    </row>
    <row r="262" spans="8:8">
      <c r="H262" s="57"/>
    </row>
    <row r="263" spans="8:8">
      <c r="H263" s="57"/>
    </row>
    <row r="264" spans="8:8">
      <c r="H264" s="57"/>
    </row>
    <row r="265" spans="8:8">
      <c r="H265" s="57"/>
    </row>
    <row r="266" spans="8:8">
      <c r="H266" s="57"/>
    </row>
    <row r="267" spans="8:8">
      <c r="H267" s="57"/>
    </row>
    <row r="268" spans="8:8">
      <c r="H268" s="57"/>
    </row>
    <row r="269" spans="8:8">
      <c r="H269" s="57"/>
    </row>
    <row r="270" spans="8:8">
      <c r="H270" s="57"/>
    </row>
    <row r="271" spans="8:8">
      <c r="H271" s="57"/>
    </row>
    <row r="272" spans="8:8">
      <c r="H272" s="57"/>
    </row>
    <row r="273" spans="8:8">
      <c r="H273" s="57"/>
    </row>
    <row r="274" spans="8:8">
      <c r="H274" s="57"/>
    </row>
    <row r="275" spans="8:8">
      <c r="H275" s="57"/>
    </row>
    <row r="276" spans="8:8">
      <c r="H276" s="57"/>
    </row>
    <row r="277" spans="8:8">
      <c r="H277" s="57"/>
    </row>
    <row r="278" spans="8:8">
      <c r="H278" s="57"/>
    </row>
    <row r="279" spans="8:8">
      <c r="H279" s="57"/>
    </row>
    <row r="280" spans="8:8">
      <c r="H280" s="57"/>
    </row>
    <row r="281" spans="8:8">
      <c r="H281" s="57"/>
    </row>
    <row r="282" spans="8:8">
      <c r="H282" s="57"/>
    </row>
    <row r="283" spans="8:8">
      <c r="H283" s="57"/>
    </row>
    <row r="284" spans="8:8">
      <c r="H284" s="57"/>
    </row>
    <row r="285" spans="8:8">
      <c r="H285" s="57"/>
    </row>
    <row r="286" spans="8:8">
      <c r="H286" s="57"/>
    </row>
    <row r="287" spans="8:8">
      <c r="H287" s="57"/>
    </row>
    <row r="288" spans="8:8">
      <c r="H288" s="57"/>
    </row>
    <row r="289" spans="8:8">
      <c r="H289" s="57"/>
    </row>
    <row r="290" spans="8:8">
      <c r="H290" s="57"/>
    </row>
    <row r="291" spans="8:8">
      <c r="H291" s="57"/>
    </row>
    <row r="292" spans="8:8">
      <c r="H292" s="57"/>
    </row>
    <row r="293" spans="8:8">
      <c r="H293" s="57"/>
    </row>
    <row r="294" spans="8:8">
      <c r="H294" s="57"/>
    </row>
    <row r="295" spans="8:8">
      <c r="H295" s="57"/>
    </row>
    <row r="296" spans="8:8">
      <c r="H296" s="57"/>
    </row>
    <row r="297" spans="8:8">
      <c r="H297" s="57"/>
    </row>
    <row r="298" spans="8:8">
      <c r="H298" s="57"/>
    </row>
    <row r="299" spans="8:8">
      <c r="H299" s="57"/>
    </row>
    <row r="300" spans="8:8">
      <c r="H300" s="57"/>
    </row>
    <row r="301" spans="8:8">
      <c r="H301" s="57"/>
    </row>
    <row r="302" spans="8:8">
      <c r="H302" s="57"/>
    </row>
    <row r="303" spans="8:8">
      <c r="H303" s="57"/>
    </row>
    <row r="304" spans="8:8">
      <c r="H304" s="57"/>
    </row>
    <row r="305" spans="8:8">
      <c r="H305" s="57"/>
    </row>
    <row r="306" spans="8:8">
      <c r="H306" s="57"/>
    </row>
    <row r="307" spans="8:8">
      <c r="H307" s="57"/>
    </row>
    <row r="308" spans="8:8">
      <c r="H308" s="57"/>
    </row>
    <row r="309" spans="8:8">
      <c r="H309" s="57"/>
    </row>
    <row r="310" spans="8:8">
      <c r="H310" s="57"/>
    </row>
    <row r="311" spans="8:8">
      <c r="H311" s="57"/>
    </row>
    <row r="312" spans="8:8">
      <c r="H312" s="57"/>
    </row>
    <row r="313" spans="8:8">
      <c r="H313" s="57"/>
    </row>
    <row r="314" spans="8:8">
      <c r="H314" s="57"/>
    </row>
    <row r="315" spans="8:8">
      <c r="H315" s="57"/>
    </row>
    <row r="316" spans="8:8">
      <c r="H316" s="57"/>
    </row>
    <row r="317" spans="8:8">
      <c r="H317" s="57"/>
    </row>
    <row r="318" spans="8:8">
      <c r="H318" s="57"/>
    </row>
    <row r="319" spans="8:8">
      <c r="H319" s="57"/>
    </row>
    <row r="320" spans="8:8">
      <c r="H320" s="57"/>
    </row>
    <row r="321" spans="8:8">
      <c r="H321" s="57"/>
    </row>
    <row r="322" spans="8:8">
      <c r="H322" s="57"/>
    </row>
    <row r="323" spans="8:8">
      <c r="H323" s="57"/>
    </row>
    <row r="324" spans="8:8">
      <c r="H324" s="57"/>
    </row>
    <row r="325" spans="8:8">
      <c r="H325" s="57"/>
    </row>
    <row r="326" spans="8:8">
      <c r="H326" s="57"/>
    </row>
    <row r="327" spans="8:8">
      <c r="H327" s="57"/>
    </row>
    <row r="328" spans="8:8">
      <c r="H328" s="57"/>
    </row>
    <row r="329" spans="8:8">
      <c r="H329" s="57"/>
    </row>
    <row r="330" spans="8:8">
      <c r="H330" s="57"/>
    </row>
    <row r="331" spans="8:8">
      <c r="H331" s="57"/>
    </row>
    <row r="332" spans="8:8">
      <c r="H332" s="57"/>
    </row>
    <row r="333" spans="8:8">
      <c r="H333" s="57"/>
    </row>
    <row r="334" spans="8:8">
      <c r="H334" s="57"/>
    </row>
    <row r="335" spans="8:8">
      <c r="H335" s="57"/>
    </row>
    <row r="336" spans="8:8">
      <c r="H336" s="57"/>
    </row>
    <row r="337" spans="8:8">
      <c r="H337" s="57"/>
    </row>
    <row r="338" spans="8:8">
      <c r="H338" s="57"/>
    </row>
    <row r="339" spans="8:8">
      <c r="H339" s="57"/>
    </row>
    <row r="340" spans="8:8">
      <c r="H340" s="57"/>
    </row>
    <row r="341" spans="8:8">
      <c r="H341" s="57"/>
    </row>
    <row r="342" spans="8:8">
      <c r="H342" s="57"/>
    </row>
    <row r="343" spans="8:8">
      <c r="H343" s="57"/>
    </row>
    <row r="344" spans="8:8">
      <c r="H344" s="57"/>
    </row>
    <row r="345" spans="8:8">
      <c r="H345" s="57"/>
    </row>
    <row r="346" spans="8:8">
      <c r="H346" s="57"/>
    </row>
    <row r="347" spans="8:8">
      <c r="H347" s="57"/>
    </row>
    <row r="348" spans="8:8">
      <c r="H348" s="57"/>
    </row>
    <row r="349" spans="8:8">
      <c r="H349" s="57"/>
    </row>
    <row r="350" spans="8:8">
      <c r="H350" s="57"/>
    </row>
    <row r="351" spans="8:8">
      <c r="H351" s="57"/>
    </row>
    <row r="352" spans="8:8">
      <c r="H352" s="57"/>
    </row>
    <row r="353" spans="8:8">
      <c r="H353" s="57"/>
    </row>
    <row r="354" spans="8:8">
      <c r="H354" s="57"/>
    </row>
    <row r="355" spans="8:8">
      <c r="H355" s="57"/>
    </row>
    <row r="356" spans="8:8">
      <c r="H356" s="57"/>
    </row>
    <row r="357" spans="8:8">
      <c r="H357" s="57"/>
    </row>
    <row r="358" spans="8:8">
      <c r="H358" s="57"/>
    </row>
    <row r="359" spans="8:8">
      <c r="H359" s="57"/>
    </row>
    <row r="360" spans="8:8">
      <c r="H360" s="57"/>
    </row>
    <row r="361" spans="8:8">
      <c r="H361" s="57"/>
    </row>
    <row r="362" spans="8:8">
      <c r="H362" s="57"/>
    </row>
    <row r="363" spans="8:8">
      <c r="H363" s="57"/>
    </row>
    <row r="364" spans="8:8">
      <c r="H364" s="57"/>
    </row>
    <row r="365" spans="8:8">
      <c r="H365" s="57"/>
    </row>
    <row r="366" spans="8:8">
      <c r="H366" s="57"/>
    </row>
    <row r="367" spans="8:8">
      <c r="H367" s="57"/>
    </row>
    <row r="368" spans="8:8">
      <c r="H368" s="57"/>
    </row>
    <row r="369" spans="8:8">
      <c r="H369" s="57"/>
    </row>
    <row r="370" spans="8:8">
      <c r="H370" s="57"/>
    </row>
    <row r="371" spans="8:8">
      <c r="H371" s="57"/>
    </row>
    <row r="372" spans="8:8">
      <c r="H372" s="57"/>
    </row>
    <row r="373" spans="8:8">
      <c r="H373" s="57"/>
    </row>
    <row r="374" spans="8:8">
      <c r="H374" s="57"/>
    </row>
    <row r="375" spans="8:8">
      <c r="H375" s="57"/>
    </row>
    <row r="376" spans="8:8">
      <c r="H376" s="57"/>
    </row>
    <row r="377" spans="8:8">
      <c r="H377" s="57"/>
    </row>
    <row r="378" spans="8:8">
      <c r="H378" s="57"/>
    </row>
    <row r="379" spans="8:8">
      <c r="H379" s="57"/>
    </row>
    <row r="380" spans="8:8">
      <c r="H380" s="57"/>
    </row>
    <row r="381" spans="8:8">
      <c r="H381" s="57"/>
    </row>
    <row r="382" spans="8:8">
      <c r="H382" s="57"/>
    </row>
    <row r="383" spans="8:8">
      <c r="H383" s="57"/>
    </row>
    <row r="384" spans="8:8">
      <c r="H384" s="57"/>
    </row>
    <row r="385" spans="8:8">
      <c r="H385" s="57"/>
    </row>
    <row r="386" spans="8:8">
      <c r="H386" s="57"/>
    </row>
    <row r="387" spans="8:8">
      <c r="H387" s="57"/>
    </row>
    <row r="388" spans="8:8">
      <c r="H388" s="57"/>
    </row>
    <row r="389" spans="8:8">
      <c r="H389" s="57"/>
    </row>
    <row r="390" spans="8:8">
      <c r="H390" s="57"/>
    </row>
    <row r="391" spans="8:8">
      <c r="H391" s="57"/>
    </row>
    <row r="392" spans="8:8">
      <c r="H392" s="57"/>
    </row>
    <row r="393" spans="8:8">
      <c r="H393" s="57"/>
    </row>
    <row r="394" spans="8:8">
      <c r="H394" s="57"/>
    </row>
    <row r="395" spans="8:8">
      <c r="H395" s="57"/>
    </row>
    <row r="396" spans="8:8">
      <c r="H396" s="57"/>
    </row>
    <row r="397" spans="8:8">
      <c r="H397" s="57"/>
    </row>
    <row r="398" spans="8:8">
      <c r="H398" s="57"/>
    </row>
  </sheetData>
  <mergeCells count="9">
    <mergeCell ref="B47:C47"/>
    <mergeCell ref="F47:G47"/>
    <mergeCell ref="B45:D45"/>
    <mergeCell ref="J1:L1"/>
    <mergeCell ref="A3:L3"/>
    <mergeCell ref="B2:C2"/>
    <mergeCell ref="K2:L2"/>
    <mergeCell ref="B33:K33"/>
    <mergeCell ref="C1:I1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53" orientation="landscape" r:id="rId1"/>
  <customProperties>
    <customPr name="LastActiv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F14:G14"/>
  <sheetViews>
    <sheetView topLeftCell="A4" workbookViewId="0">
      <selection activeCell="B26" sqref="B26"/>
    </sheetView>
  </sheetViews>
  <sheetFormatPr defaultRowHeight="15"/>
  <sheetData>
    <row r="14" spans="6:7" ht="15.75">
      <c r="F14" s="9">
        <v>420</v>
      </c>
      <c r="G14" s="8" t="str">
        <f>TEXT(TRUNC(TEXT(F14,n0)),"# ##0")&amp;" ("&amp;SUBSTITUTE(SUBSTITUTE(PROPER(INDEX(n_4,MID(TEXT(F14,n0),1,1)+1)&amp;INDEX(n0x,MID(TEXT(F14,n0),2,1)+1,MID(TEXT(F14,n0),3,1)+1)&amp;IF(-MID(TEXT(F14,n0),1,3),"миллиард"&amp;VLOOKUP(MID(TEXT(F14,n0),3,1)*AND(MID(TEXT(F14,n0),2,1)-1),мил,2),"")&amp;INDEX(n_4,MID(TEXT(F14,n0),4,1)+1)&amp;INDEX(n0x,MID(TEXT(F14,n0),5,1)+1,MID(TEXT(F14,n0),6,1)+1)&amp;IF(-MID(TEXT(F14,n0),4,3),"миллион"&amp;VLOOKUP(MID(TEXT(F14,n0),6,1)*AND(MID(TEXT(F14,n0),5,1)-1),мил,2),"")&amp;INDEX(n_4,MID(TEXT(F14,n0),7,1)+1)&amp;INDEX(n1x,MID(TEXT(F14,n0),8,1)+1,MID(TEXT(F14,n0),9,1)+1)&amp;IF(-MID(TEXT(F14,n0),7,3),VLOOKUP(MID(TEXT(F14,n0),9,1)*AND(MID(TEXT(F14,n0),8,1)-1),тыс,2),"")&amp;INDEX(n_4,MID(TEXT(F14,n0),10,1)+1)&amp;INDEX(n0x,MID(TEXT(F14,n0),11,1)+1,MID(TEXT(F14,n0),12,1)+1)),"z"," ")&amp;IF(TRUNC(TEXT(F14,n0)),"","Ноль ")&amp;"рубл"&amp;VLOOKUP(MOD(MAX(MOD(MID(TEXT(F14,n0),11,2)-11,100),9),10),{0,"ь ";1,"я ";4,"ей "},2)," рубл",") рубл")&amp;RIGHT(TEXT(F14,n0),2)&amp;" коп."</f>
        <v>420 (Четыреста двадцать) рублей ,0 коп.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derk_vm</cp:lastModifiedBy>
  <cp:lastPrinted>2026-05-13T10:29:09Z</cp:lastPrinted>
  <dcterms:created xsi:type="dcterms:W3CDTF">2014-01-17T08:53:04Z</dcterms:created>
  <dcterms:modified xsi:type="dcterms:W3CDTF">2026-05-13T10:30:03Z</dcterms:modified>
</cp:coreProperties>
</file>