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90" yWindow="0" windowWidth="15555" windowHeight="16440" tabRatio="465"/>
  </bookViews>
  <sheets>
    <sheet name="Обоснование" sheetId="1" r:id="rId1"/>
  </sheets>
  <calcPr calcId="124519"/>
</workbook>
</file>

<file path=xl/calcChain.xml><?xml version="1.0" encoding="utf-8"?>
<calcChain xmlns="http://schemas.openxmlformats.org/spreadsheetml/2006/main">
  <c r="L10" i="1"/>
  <c r="M10"/>
  <c r="M9"/>
  <c r="L9"/>
  <c r="M8"/>
  <c r="N8" s="1"/>
  <c r="L8"/>
  <c r="N9" l="1"/>
  <c r="N10"/>
  <c r="O9" l="1"/>
  <c r="O10"/>
  <c r="P10" s="1"/>
  <c r="O8"/>
  <c r="O11" l="1"/>
  <c r="P9"/>
  <c r="P8"/>
  <c r="P11" l="1"/>
</calcChain>
</file>

<file path=xl/sharedStrings.xml><?xml version="1.0" encoding="utf-8"?>
<sst xmlns="http://schemas.openxmlformats.org/spreadsheetml/2006/main" count="32" uniqueCount="28">
  <si>
    <t>№</t>
  </si>
  <si>
    <t>НМЦК с учетом округления цены за единицу (руб.)</t>
  </si>
  <si>
    <t xml:space="preserve">форма выпуска в соответствии с grls.rosminzdrav.ru (в соответствии с описанием в техническом задании) </t>
  </si>
  <si>
    <t>Наименование товара (МНН или  группировочное (химическое) наименование)</t>
  </si>
  <si>
    <t>Метод сопостовимых рыночных цен: анализ информации на сайте: zakupki.gov.ru, запрос предложения производителей (поставщиков)  (без учета НДС и  оптовой надбавки) (руб./упак)</t>
  </si>
  <si>
    <t>Кол-во лекарственных форм  во вторичной упаковке</t>
  </si>
  <si>
    <t>Кол-во вторичных упаковок</t>
  </si>
  <si>
    <t>Единица измерения</t>
  </si>
  <si>
    <t>-</t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</si>
  <si>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</si>
  <si>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Дозировка</t>
  </si>
  <si>
    <t>В результате проведенного расчета НМЦК, сумма цен ещиниц товара составила, руб.:</t>
  </si>
  <si>
    <t>Амилметакрезол+Дихлорбензиловый спирт</t>
  </si>
  <si>
    <t>Капли глазные</t>
  </si>
  <si>
    <t>Катионорм</t>
  </si>
  <si>
    <t>Хило-Комод</t>
  </si>
  <si>
    <t>Офтальмологический раствор увлажняющий</t>
  </si>
  <si>
    <t xml:space="preserve"> КП № 25/729 от 15.12.2025 г.,  КП № 592 от 15.12.2025 г.</t>
  </si>
  <si>
    <t xml:space="preserve"> КП № 549 от 15.12.2025 г.,  КП № 25/728  от 15.12.2025 г.</t>
  </si>
  <si>
    <t xml:space="preserve"> КП № 593 от 15.12.2025 г.,  КП № 548 от 15.12.2025 г</t>
  </si>
  <si>
    <t>упак</t>
  </si>
  <si>
    <t>Средневзвешенное значение цен без НДС, руб. (ЦЕМ - п.12)</t>
  </si>
  <si>
    <t>Сред. квадра-тичное отклонение  без НДС</t>
  </si>
  <si>
    <t>Коэфф. вариации цен V (%)  без НДС</t>
  </si>
  <si>
    <t>Однородность совокупности значений выявленных цен, используемых в расчете цена контракта</t>
  </si>
  <si>
    <t>Цена за упаковку (минимальное расчитанное значение)</t>
  </si>
  <si>
    <t xml:space="preserve"> Пастилки</t>
  </si>
  <si>
    <t xml:space="preserve">Определение НМЦК произведено Заказчиком в соответствии с  Приказом Минздрава России от 19.12.2019г.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применения", рассчет произведен на основании запроса ценовых предложений № 0372100038225000180 от 10.12.2025г, № 0372100038225000181 от 10.12.2025г., размещенных в ЕИС 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</si>
</sst>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&quot;р.&quot;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5" fillId="2" borderId="0" applyNumberFormat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5" fontId="11" fillId="3" borderId="2" xfId="1" applyNumberFormat="1" applyFont="1" applyFill="1" applyBorder="1" applyAlignment="1">
      <alignment vertical="top" wrapText="1"/>
    </xf>
    <xf numFmtId="164" fontId="6" fillId="0" borderId="3" xfId="1" applyNumberFormat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 wrapText="1"/>
    </xf>
    <xf numFmtId="0" fontId="6" fillId="0" borderId="5" xfId="1" applyFont="1" applyFill="1" applyBorder="1" applyAlignment="1">
      <alignment horizontal="center" vertical="center" wrapText="1"/>
    </xf>
    <xf numFmtId="165" fontId="10" fillId="0" borderId="8" xfId="0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textRotation="90" wrapText="1"/>
    </xf>
    <xf numFmtId="0" fontId="8" fillId="0" borderId="4" xfId="1" applyFont="1" applyFill="1" applyBorder="1" applyAlignment="1">
      <alignment horizontal="center" vertical="center" textRotation="90" wrapText="1"/>
    </xf>
    <xf numFmtId="164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textRotation="90" wrapText="1"/>
    </xf>
    <xf numFmtId="0" fontId="6" fillId="0" borderId="4" xfId="1" applyFont="1" applyBorder="1" applyAlignment="1">
      <alignment horizontal="center" vertical="center" textRotation="90" wrapText="1"/>
    </xf>
    <xf numFmtId="0" fontId="9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6">
    <cellStyle name="Default" xfId="2"/>
    <cellStyle name="TableStyleLight1" xfId="3"/>
    <cellStyle name="Нейтральный 2" xfId="4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="85" zoomScaleNormal="85" workbookViewId="0">
      <selection activeCell="I15" sqref="H15:I15"/>
    </sheetView>
  </sheetViews>
  <sheetFormatPr defaultColWidth="9.140625" defaultRowHeight="57.75" customHeight="1"/>
  <cols>
    <col min="1" max="1" width="4.140625" style="9" customWidth="1"/>
    <col min="2" max="2" width="16.85546875" style="7" customWidth="1"/>
    <col min="3" max="3" width="21" style="7" customWidth="1"/>
    <col min="4" max="4" width="14.140625" style="7" customWidth="1"/>
    <col min="5" max="5" width="5.28515625" style="7" customWidth="1"/>
    <col min="6" max="6" width="17.140625" style="7" customWidth="1"/>
    <col min="7" max="7" width="5.28515625" style="9" customWidth="1"/>
    <col min="8" max="8" width="13" style="9" customWidth="1"/>
    <col min="9" max="9" width="14.42578125" style="9" customWidth="1"/>
    <col min="10" max="10" width="11.85546875" style="9" customWidth="1"/>
    <col min="11" max="11" width="9.140625" style="9" hidden="1" customWidth="1"/>
    <col min="12" max="13" width="11" style="9" customWidth="1"/>
    <col min="14" max="14" width="12.42578125" style="9" customWidth="1"/>
    <col min="15" max="15" width="12" style="7" customWidth="1"/>
    <col min="16" max="16" width="12.7109375" style="7" customWidth="1"/>
    <col min="17" max="17" width="17.140625" style="9" customWidth="1"/>
    <col min="18" max="16384" width="9.140625" style="9"/>
  </cols>
  <sheetData>
    <row r="1" spans="1:16" ht="26.25" customHeight="1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57.75" hidden="1" customHeight="1">
      <c r="A2" s="2"/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3"/>
      <c r="P2" s="3"/>
    </row>
    <row r="3" spans="1:16" ht="57.75" hidden="1" customHeight="1">
      <c r="A3" s="1"/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4"/>
      <c r="P3" s="4"/>
    </row>
    <row r="4" spans="1:16" ht="57.75" hidden="1" customHeight="1">
      <c r="A4" s="6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5"/>
      <c r="P4" s="5"/>
    </row>
    <row r="5" spans="1:16" ht="92.25" customHeight="1">
      <c r="A5" s="28" t="s">
        <v>0</v>
      </c>
      <c r="B5" s="28" t="s">
        <v>3</v>
      </c>
      <c r="C5" s="40" t="s">
        <v>2</v>
      </c>
      <c r="D5" s="28" t="s">
        <v>10</v>
      </c>
      <c r="E5" s="35" t="s">
        <v>7</v>
      </c>
      <c r="F5" s="35" t="s">
        <v>5</v>
      </c>
      <c r="G5" s="30" t="s">
        <v>6</v>
      </c>
      <c r="H5" s="32" t="s">
        <v>4</v>
      </c>
      <c r="I5" s="33"/>
      <c r="J5" s="33"/>
      <c r="K5" s="34"/>
      <c r="L5" s="33" t="s">
        <v>24</v>
      </c>
      <c r="M5" s="33"/>
      <c r="N5" s="34"/>
      <c r="O5" s="28" t="s">
        <v>25</v>
      </c>
      <c r="P5" s="40" t="s">
        <v>1</v>
      </c>
    </row>
    <row r="6" spans="1:16" ht="57.75" hidden="1" customHeight="1">
      <c r="A6" s="29"/>
      <c r="B6" s="29"/>
      <c r="C6" s="40"/>
      <c r="D6" s="29"/>
      <c r="E6" s="36"/>
      <c r="F6" s="36"/>
      <c r="G6" s="31"/>
      <c r="H6" s="8"/>
      <c r="I6" s="8"/>
      <c r="J6" s="8"/>
      <c r="K6" s="8"/>
      <c r="L6" s="8"/>
      <c r="M6" s="8"/>
      <c r="N6" s="8"/>
      <c r="O6" s="29"/>
      <c r="P6" s="40"/>
    </row>
    <row r="7" spans="1:16" ht="96" customHeight="1">
      <c r="A7" s="29"/>
      <c r="B7" s="29"/>
      <c r="C7" s="40"/>
      <c r="D7" s="29"/>
      <c r="E7" s="36"/>
      <c r="F7" s="36"/>
      <c r="G7" s="31"/>
      <c r="H7" s="12" t="s">
        <v>17</v>
      </c>
      <c r="I7" s="12" t="s">
        <v>18</v>
      </c>
      <c r="J7" s="12" t="s">
        <v>19</v>
      </c>
      <c r="K7" s="10"/>
      <c r="L7" s="22" t="s">
        <v>21</v>
      </c>
      <c r="M7" s="22" t="s">
        <v>22</v>
      </c>
      <c r="N7" s="22" t="s">
        <v>23</v>
      </c>
      <c r="O7" s="29"/>
      <c r="P7" s="28"/>
    </row>
    <row r="8" spans="1:16" s="21" customFormat="1" ht="22.5">
      <c r="A8" s="14">
        <v>1</v>
      </c>
      <c r="B8" s="15" t="s">
        <v>12</v>
      </c>
      <c r="C8" s="16" t="s">
        <v>26</v>
      </c>
      <c r="D8" s="14" t="s">
        <v>8</v>
      </c>
      <c r="E8" s="14" t="s">
        <v>20</v>
      </c>
      <c r="F8" s="17">
        <v>24</v>
      </c>
      <c r="G8" s="13">
        <v>15</v>
      </c>
      <c r="H8" s="18">
        <v>317</v>
      </c>
      <c r="I8" s="18">
        <v>318</v>
      </c>
      <c r="J8" s="18">
        <v>316.5</v>
      </c>
      <c r="K8" s="18"/>
      <c r="L8" s="23">
        <f>AVERAGE(I8,J8,K8)</f>
        <v>317.25</v>
      </c>
      <c r="M8" s="24">
        <f>STDEV(I8,J8,K8)</f>
        <v>1.0606601717798212</v>
      </c>
      <c r="N8" s="24">
        <f>M8/L8*100</f>
        <v>0.33432944736952597</v>
      </c>
      <c r="O8" s="20">
        <f>MIN(H8,I8,J8)</f>
        <v>316.5</v>
      </c>
      <c r="P8" s="19">
        <f>O8*G8</f>
        <v>4747.5</v>
      </c>
    </row>
    <row r="9" spans="1:16" s="21" customFormat="1" ht="15">
      <c r="A9" s="14">
        <v>3</v>
      </c>
      <c r="B9" s="15" t="s">
        <v>14</v>
      </c>
      <c r="C9" s="16" t="s">
        <v>13</v>
      </c>
      <c r="D9" s="14" t="s">
        <v>8</v>
      </c>
      <c r="E9" s="14" t="s">
        <v>20</v>
      </c>
      <c r="F9" s="17">
        <v>10</v>
      </c>
      <c r="G9" s="13">
        <v>4</v>
      </c>
      <c r="H9" s="18">
        <v>1181</v>
      </c>
      <c r="I9" s="18">
        <v>1182</v>
      </c>
      <c r="J9" s="18">
        <v>1180</v>
      </c>
      <c r="K9" s="18"/>
      <c r="L9" s="23">
        <f t="shared" ref="L9" si="0">AVERAGE(I9,J9,K9)</f>
        <v>1181</v>
      </c>
      <c r="M9" s="24">
        <f t="shared" ref="M9" si="1">STDEV(I9,J9,K9)</f>
        <v>1.4142135623730951</v>
      </c>
      <c r="N9" s="24">
        <f t="shared" ref="N9" si="2">M9/L9*100</f>
        <v>0.11974712636520703</v>
      </c>
      <c r="O9" s="20">
        <f t="shared" ref="O9:O10" si="3">MIN(H9,I9,J9)</f>
        <v>1180</v>
      </c>
      <c r="P9" s="19">
        <f>O9*G9</f>
        <v>4720</v>
      </c>
    </row>
    <row r="10" spans="1:16" s="21" customFormat="1" ht="22.5">
      <c r="A10" s="14">
        <v>4</v>
      </c>
      <c r="B10" s="15" t="s">
        <v>15</v>
      </c>
      <c r="C10" s="16" t="s">
        <v>16</v>
      </c>
      <c r="D10" s="14" t="s">
        <v>8</v>
      </c>
      <c r="E10" s="14" t="s">
        <v>20</v>
      </c>
      <c r="F10" s="17">
        <v>10</v>
      </c>
      <c r="G10" s="13">
        <v>2</v>
      </c>
      <c r="H10" s="18">
        <v>1086</v>
      </c>
      <c r="I10" s="18">
        <v>1087</v>
      </c>
      <c r="J10" s="18">
        <v>1085</v>
      </c>
      <c r="K10" s="18"/>
      <c r="L10" s="23">
        <f t="shared" ref="L10" si="4">AVERAGE(I10,J10,K10)</f>
        <v>1086</v>
      </c>
      <c r="M10" s="24">
        <f t="shared" ref="M10" si="5">STDEV(I10,J10,K10)</f>
        <v>1.4142135623730951</v>
      </c>
      <c r="N10" s="24">
        <f t="shared" ref="N10" si="6">M10/L10*100</f>
        <v>0.1302222433124397</v>
      </c>
      <c r="O10" s="20">
        <f t="shared" si="3"/>
        <v>1085</v>
      </c>
      <c r="P10" s="19">
        <f>O10*G10</f>
        <v>2170</v>
      </c>
    </row>
    <row r="11" spans="1:16" ht="19.5" customHeight="1">
      <c r="A11" s="37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11">
        <f>SUM(O8:O10)</f>
        <v>2581.5</v>
      </c>
      <c r="P11" s="11">
        <f>SUM(P8:P10)</f>
        <v>11637.5</v>
      </c>
    </row>
    <row r="12" spans="1:16" ht="56.25" customHeight="1">
      <c r="A12" s="25" t="s">
        <v>27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6" ht="57.75" customHeight="1">
      <c r="A13" s="1"/>
      <c r="B13" s="4"/>
      <c r="C13" s="4"/>
      <c r="D13" s="4"/>
      <c r="E13" s="4"/>
      <c r="F13" s="4"/>
      <c r="G13" s="1"/>
      <c r="H13" s="1"/>
      <c r="I13" s="1"/>
      <c r="J13" s="1"/>
      <c r="K13" s="1"/>
      <c r="O13" s="4"/>
      <c r="P13" s="4"/>
    </row>
  </sheetData>
  <mergeCells count="14">
    <mergeCell ref="A1:P1"/>
    <mergeCell ref="C5:C7"/>
    <mergeCell ref="F5:F7"/>
    <mergeCell ref="A5:A7"/>
    <mergeCell ref="B5:B7"/>
    <mergeCell ref="O5:O7"/>
    <mergeCell ref="P5:P7"/>
    <mergeCell ref="A12:P12"/>
    <mergeCell ref="D5:D7"/>
    <mergeCell ref="G5:G7"/>
    <mergeCell ref="H5:K5"/>
    <mergeCell ref="E5:E7"/>
    <mergeCell ref="L5:N5"/>
    <mergeCell ref="A11:N11"/>
  </mergeCells>
  <phoneticPr fontId="12" type="noConversion"/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Фадеева</dc:creator>
  <cp:lastModifiedBy>IRU-PC</cp:lastModifiedBy>
  <cp:lastPrinted>2018-01-22T11:28:19Z</cp:lastPrinted>
  <dcterms:created xsi:type="dcterms:W3CDTF">2018-01-16T07:31:47Z</dcterms:created>
  <dcterms:modified xsi:type="dcterms:W3CDTF">2026-04-01T05:51:54Z</dcterms:modified>
</cp:coreProperties>
</file>