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БЕРЕЗКА 2026\Профлист ЛДО Б-1\"/>
    </mc:Choice>
  </mc:AlternateContent>
  <bookViews>
    <workbookView xWindow="120" yWindow="105" windowWidth="19440" windowHeight="1140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</sheets>
  <definedNames>
    <definedName name="_xlnm._FilterDatabase" localSheetId="2" hidden="1">'Расчет НМЦК'!$B$5:$B$34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 refMode="R1C1"/>
</workbook>
</file>

<file path=xl/calcChain.xml><?xml version="1.0" encoding="utf-8"?>
<calcChain xmlns="http://schemas.openxmlformats.org/spreadsheetml/2006/main">
  <c r="L6" i="1" l="1"/>
  <c r="K6" i="1" l="1"/>
  <c r="G6" i="1" l="1"/>
  <c r="F6" i="1"/>
  <c r="H6" i="1" s="1"/>
  <c r="A11" i="1" l="1"/>
  <c r="B12" i="2" l="1"/>
  <c r="G34" i="4" l="1"/>
  <c r="G33" i="4"/>
  <c r="A15" i="2" l="1"/>
  <c r="A10" i="2"/>
  <c r="H3" i="2" l="1"/>
  <c r="K2" i="1"/>
  <c r="F7" i="1" l="1"/>
  <c r="H7" i="1" s="1"/>
  <c r="G7" i="1"/>
  <c r="K7" i="1"/>
  <c r="F8" i="1"/>
  <c r="H8" i="1" s="1"/>
  <c r="G8" i="1"/>
  <c r="K8" i="1"/>
  <c r="F9" i="1"/>
  <c r="H9" i="1" s="1"/>
  <c r="G9" i="1"/>
  <c r="K9" i="1"/>
  <c r="F10" i="1"/>
  <c r="H10" i="1" s="1"/>
  <c r="G10" i="1"/>
  <c r="K10" i="1"/>
  <c r="F11" i="1"/>
  <c r="H11" i="1" s="1"/>
  <c r="G11" i="1"/>
  <c r="K11" i="1"/>
  <c r="F12" i="1"/>
  <c r="H12" i="1" s="1"/>
  <c r="G12" i="1"/>
  <c r="K12" i="1"/>
  <c r="F13" i="1"/>
  <c r="H13" i="1" s="1"/>
  <c r="G13" i="1"/>
  <c r="K13" i="1"/>
  <c r="F14" i="1"/>
  <c r="H14" i="1" s="1"/>
  <c r="G14" i="1"/>
  <c r="K14" i="1"/>
  <c r="F15" i="1"/>
  <c r="H15" i="1" s="1"/>
  <c r="G15" i="1"/>
  <c r="K15" i="1"/>
  <c r="F16" i="1"/>
  <c r="H16" i="1" s="1"/>
  <c r="G16" i="1"/>
  <c r="K16" i="1"/>
  <c r="F17" i="1"/>
  <c r="H17" i="1" s="1"/>
  <c r="G17" i="1"/>
  <c r="K17" i="1"/>
  <c r="F18" i="1"/>
  <c r="H18" i="1" s="1"/>
  <c r="G18" i="1"/>
  <c r="K18" i="1"/>
  <c r="F19" i="1"/>
  <c r="H19" i="1" s="1"/>
  <c r="G19" i="1"/>
  <c r="K19" i="1"/>
  <c r="F20" i="1"/>
  <c r="H20" i="1" s="1"/>
  <c r="G20" i="1"/>
  <c r="K20" i="1"/>
  <c r="F21" i="1"/>
  <c r="H21" i="1" s="1"/>
  <c r="G21" i="1"/>
  <c r="K21" i="1"/>
  <c r="F22" i="1"/>
  <c r="H22" i="1" s="1"/>
  <c r="G22" i="1"/>
  <c r="K22" i="1"/>
  <c r="F23" i="1"/>
  <c r="H23" i="1" s="1"/>
  <c r="G23" i="1"/>
  <c r="K23" i="1"/>
  <c r="F24" i="1"/>
  <c r="H24" i="1" s="1"/>
  <c r="G24" i="1"/>
  <c r="K24" i="1"/>
  <c r="F25" i="1"/>
  <c r="H25" i="1" s="1"/>
  <c r="G25" i="1"/>
  <c r="K25" i="1"/>
  <c r="F26" i="1"/>
  <c r="H26" i="1" s="1"/>
  <c r="G26" i="1"/>
  <c r="K26" i="1"/>
  <c r="F27" i="1"/>
  <c r="H27" i="1" s="1"/>
  <c r="G27" i="1"/>
  <c r="K27" i="1"/>
  <c r="F28" i="1"/>
  <c r="H28" i="1" s="1"/>
  <c r="G28" i="1"/>
  <c r="K28" i="1"/>
  <c r="F29" i="1"/>
  <c r="H29" i="1" s="1"/>
  <c r="G29" i="1"/>
  <c r="K29" i="1"/>
  <c r="F30" i="1"/>
  <c r="H30" i="1" s="1"/>
  <c r="G30" i="1"/>
  <c r="K30" i="1"/>
  <c r="F31" i="1"/>
  <c r="H31" i="1" s="1"/>
  <c r="G31" i="1"/>
  <c r="K31" i="1"/>
  <c r="F32" i="1"/>
  <c r="H32" i="1" s="1"/>
  <c r="G32" i="1"/>
  <c r="L27" i="1" l="1"/>
  <c r="A27" i="1"/>
  <c r="L23" i="1"/>
  <c r="A23" i="1"/>
  <c r="L15" i="1"/>
  <c r="A15" i="1"/>
  <c r="L11" i="1"/>
  <c r="L31" i="1"/>
  <c r="A31" i="1"/>
  <c r="L28" i="1"/>
  <c r="A28" i="1"/>
  <c r="L20" i="1"/>
  <c r="A20" i="1"/>
  <c r="L29" i="1"/>
  <c r="A29" i="1"/>
  <c r="L25" i="1"/>
  <c r="A25" i="1"/>
  <c r="L21" i="1"/>
  <c r="A21" i="1"/>
  <c r="L17" i="1"/>
  <c r="A17" i="1"/>
  <c r="L13" i="1"/>
  <c r="A13" i="1"/>
  <c r="L19" i="1"/>
  <c r="A19" i="1"/>
  <c r="L32" i="1"/>
  <c r="L24" i="1"/>
  <c r="A24" i="1"/>
  <c r="L16" i="1"/>
  <c r="A16" i="1"/>
  <c r="L12" i="1"/>
  <c r="A12" i="1"/>
  <c r="L30" i="1"/>
  <c r="A30" i="1"/>
  <c r="L26" i="1"/>
  <c r="A26" i="1"/>
  <c r="L22" i="1"/>
  <c r="A22" i="1"/>
  <c r="L18" i="1"/>
  <c r="A18" i="1"/>
  <c r="L14" i="1"/>
  <c r="A14" i="1"/>
  <c r="L10" i="1"/>
  <c r="L8" i="1"/>
  <c r="L9" i="1"/>
  <c r="L7" i="1"/>
  <c r="A7" i="1"/>
  <c r="A8" i="1" s="1"/>
  <c r="A9" i="1" s="1"/>
  <c r="A10" i="1" s="1"/>
  <c r="G33" i="1"/>
  <c r="F33" i="1"/>
  <c r="H33" i="1" s="1"/>
  <c r="L33" i="1" l="1"/>
  <c r="L34" i="1" s="1"/>
  <c r="D44" i="1" s="1"/>
  <c r="E44" i="1" s="1"/>
  <c r="H41" i="1" l="1"/>
  <c r="H42" i="1"/>
</calcChain>
</file>

<file path=xl/sharedStrings.xml><?xml version="1.0" encoding="utf-8"?>
<sst xmlns="http://schemas.openxmlformats.org/spreadsheetml/2006/main" count="171" uniqueCount="132">
  <si>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</si>
  <si>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</si>
  <si>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</si>
  <si>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</si>
  <si>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</si>
  <si>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</si>
  <si>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</si>
  <si>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</si>
  <si>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</si>
  <si>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</si>
  <si>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</si>
  <si>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</si>
  <si>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</si>
  <si>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</si>
  <si>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</si>
  <si>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</si>
  <si>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</si>
  <si>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</si>
  <si>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</si>
  <si>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</si>
  <si>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</si>
  <si>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</si>
  <si>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</si>
  <si>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</si>
  <si>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</si>
  <si>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</si>
  <si>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</si>
  <si>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</si>
  <si>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</si>
  <si>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</si>
  <si>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</si>
  <si>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</si>
  <si>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</si>
  <si>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</si>
  <si>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</si>
  <si>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</si>
  <si>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</si>
  <si>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</si>
  <si>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</si>
  <si>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</si>
  <si>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</si>
  <si>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</si>
  <si>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</si>
  <si>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</si>
  <si>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</si>
  <si>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</si>
  <si>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</si>
  <si>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</si>
  <si>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</si>
  <si>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</si>
  <si>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</si>
  <si>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</si>
  <si>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</si>
  <si>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</si>
  <si>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</si>
  <si>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</si>
  <si>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</si>
  <si>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</si>
  <si>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</si>
  <si>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</si>
  <si>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</si>
  <si>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</si>
  <si>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</si>
  <si>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</si>
  <si>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</si>
  <si>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</si>
  <si>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</si>
  <si>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</si>
  <si>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</si>
  <si>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</si>
  <si>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</si>
  <si>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</si>
  <si>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</si>
  <si>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</si>
  <si>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</si>
  <si>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</si>
  <si>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</si>
  <si>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</si>
  <si>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</si>
  <si>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</si>
  <si>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</si>
  <si>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</si>
  <si>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</si>
  <si>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</si>
  <si>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</si>
  <si>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</si>
  <si>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</si>
  <si>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</si>
  <si>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</si>
  <si>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</si>
  <si>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</si>
  <si>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</si>
  <si>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</si>
  <si>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</si>
  <si>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</si>
  <si>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</si>
  <si>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</si>
  <si>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</si>
  <si>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</si>
  <si>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</si>
  <si>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</si>
  <si>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</si>
  <si>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</si>
  <si>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</si>
  <si>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</si>
  <si>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</si>
  <si>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</si>
  <si>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</si>
  <si>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</si>
  <si>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</si>
  <si>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</si>
  <si>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</si>
  <si>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</si>
  <si>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</si>
  <si>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</si>
  <si>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</si>
  <si>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</si>
  <si>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</si>
  <si>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</si>
  <si>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</si>
  <si>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</si>
  <si>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</si>
  <si>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Старший испектор ОМСМТ и ИО</t>
  </si>
  <si>
    <t>минимальная цена за 1 ед., используемая для расчета минимальной цены договора</t>
  </si>
  <si>
    <t>Профиль листовой из нелегированной стали  (профиль С8 1,2х2м)       24.33.20.000-00000001</t>
  </si>
  <si>
    <t>Профиль листовой из нелегированной стали    (Конек кровельный)            24.33.20.000-00000001</t>
  </si>
  <si>
    <t>Профиль листовой из нелегированной стали    (Планка карнизная)            24.33.20.000-00000001</t>
  </si>
  <si>
    <t>Ответ на запрос ценовой инф-и 
КП №1
вход. 801 от 25.05.2026</t>
  </si>
  <si>
    <t>Ответ на запрос ценовой инф-и 
КП №2
вход. 802 от 25.05.2026</t>
  </si>
  <si>
    <t>Ответ на запрос ценовой инф-и 
КП №3
вход. 803 от 25.05.2026</t>
  </si>
  <si>
    <t>А.А. Дьяков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</si>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</sst>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/>
    <xf numFmtId="2" fontId="1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10" fontId="2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10" fontId="2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Alignment="1">
      <alignment wrapText="1"/>
    </xf>
    <xf numFmtId="9" fontId="2" fillId="0" borderId="0" xfId="0" applyNumberFormat="1" applyFont="1"/>
    <xf numFmtId="0" fontId="2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0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2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4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8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2" fontId="14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10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7" xfId="0" applyFont="1" applyBorder="1" applyAlignment="1">
      <alignment horizontal="right"/>
    </xf>
    <xf numFmtId="0" fontId="10" fillId="0" borderId="19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165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0" fillId="0" borderId="0" xfId="0" applyNumberForma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8" fillId="0" borderId="0" xfId="0" applyNumberFormat="1" applyFont="1" applyBorder="1" applyAlignment="1">
      <alignment vertical="center"/>
    </xf>
    <xf numFmtId="49" fontId="0" fillId="0" borderId="0" xfId="0" applyNumberFormat="1" applyBorder="1" applyAlignment="1"/>
    <xf numFmtId="2" fontId="6" fillId="2" borderId="1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8" fontId="17" fillId="0" borderId="12" xfId="0" applyNumberFormat="1" applyFont="1" applyBorder="1" applyAlignment="1">
      <alignment horizontal="center" vertical="center"/>
    </xf>
    <xf numFmtId="8" fontId="17" fillId="0" borderId="13" xfId="0" applyNumberFormat="1" applyFont="1" applyBorder="1" applyAlignment="1">
      <alignment horizontal="center" vertical="center"/>
    </xf>
    <xf numFmtId="8" fontId="17" fillId="0" borderId="14" xfId="0" applyNumberFormat="1" applyFont="1" applyBorder="1" applyAlignment="1">
      <alignment horizontal="center" vertical="center"/>
    </xf>
    <xf numFmtId="8" fontId="10" fillId="0" borderId="11" xfId="0" applyNumberFormat="1" applyFont="1" applyBorder="1" applyAlignment="1">
      <alignment horizontal="left"/>
    </xf>
    <xf numFmtId="8" fontId="10" fillId="0" borderId="18" xfId="0" applyNumberFormat="1" applyFont="1" applyBorder="1" applyAlignment="1">
      <alignment horizontal="left"/>
    </xf>
    <xf numFmtId="8" fontId="10" fillId="0" borderId="10" xfId="0" applyNumberFormat="1" applyFont="1" applyBorder="1" applyAlignment="1">
      <alignment horizontal="left" vertical="top"/>
    </xf>
    <xf numFmtId="8" fontId="10" fillId="0" borderId="20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wrapText="1" shrinkToFit="1"/>
    </xf>
    <xf numFmtId="0" fontId="10" fillId="0" borderId="13" xfId="0" applyFont="1" applyBorder="1" applyAlignment="1">
      <alignment horizontal="left" wrapText="1" shrinkToFit="1"/>
    </xf>
    <xf numFmtId="0" fontId="10" fillId="0" borderId="14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 shrinkToFit="1"/>
    </xf>
    <xf numFmtId="0" fontId="10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49" fontId="6" fillId="0" borderId="0" xfId="0" applyNumberFormat="1" applyFont="1" applyBorder="1" applyAlignment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34</xdr:row>
      <xdr:rowOff>38100</xdr:rowOff>
    </xdr:from>
    <xdr:to>
      <xdr:col>4</xdr:col>
      <xdr:colOff>123825</xdr:colOff>
      <xdr:row>38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3869997"/>
          <a:ext cx="4741041" cy="799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38</xdr:row>
      <xdr:rowOff>115542</xdr:rowOff>
    </xdr:from>
    <xdr:to>
      <xdr:col>3</xdr:col>
      <xdr:colOff>866775</xdr:colOff>
      <xdr:row>39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38</xdr:row>
      <xdr:rowOff>19050</xdr:rowOff>
    </xdr:from>
    <xdr:to>
      <xdr:col>4</xdr:col>
      <xdr:colOff>1009651</xdr:colOff>
      <xdr:row>40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34</xdr:row>
      <xdr:rowOff>123825</xdr:rowOff>
    </xdr:from>
    <xdr:to>
      <xdr:col>5</xdr:col>
      <xdr:colOff>180974</xdr:colOff>
      <xdr:row>36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4866" y="4711153"/>
          <a:ext cx="1447142" cy="394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40</xdr:row>
      <xdr:rowOff>125068</xdr:rowOff>
    </xdr:from>
    <xdr:to>
      <xdr:col>3</xdr:col>
      <xdr:colOff>857250</xdr:colOff>
      <xdr:row>41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40</xdr:row>
      <xdr:rowOff>0</xdr:rowOff>
    </xdr:from>
    <xdr:to>
      <xdr:col>5</xdr:col>
      <xdr:colOff>123825</xdr:colOff>
      <xdr:row>42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7" zoomScale="130" zoomScaleNormal="130" workbookViewId="0">
      <selection activeCell="E8" sqref="E8"/>
    </sheetView>
  </sheetViews>
  <sheetFormatPr defaultColWidth="9.140625" defaultRowHeight="15.75" x14ac:dyDescent="0.25"/>
  <cols>
    <col min="1" max="1" width="2" style="28" customWidth="1"/>
    <col min="2" max="2" width="3.5703125" style="28" customWidth="1"/>
    <col min="3" max="4" width="9.140625" style="28"/>
    <col min="5" max="5" width="16.28515625" style="28" customWidth="1"/>
    <col min="6" max="9" width="9.140625" style="28"/>
    <col min="10" max="10" width="10.42578125" style="28" customWidth="1"/>
    <col min="11" max="16384" width="9.140625" style="28"/>
  </cols>
  <sheetData>
    <row r="1" spans="2:10" x14ac:dyDescent="0.25">
      <c r="C1" s="28" t="s">
        <v>51</v>
      </c>
      <c r="H1" s="43" t="s">
        <v>52</v>
      </c>
    </row>
    <row r="2" spans="2:10" x14ac:dyDescent="0.25">
      <c r="B2" s="42"/>
      <c r="C2" s="42"/>
      <c r="D2" s="42" t="s">
        <v>16</v>
      </c>
      <c r="E2" s="42"/>
      <c r="G2" s="42"/>
      <c r="H2" s="42"/>
      <c r="I2" s="47" t="s">
        <v>53</v>
      </c>
      <c r="J2" s="42"/>
    </row>
    <row r="5" spans="2:10" x14ac:dyDescent="0.25">
      <c r="I5" s="44" t="s">
        <v>54</v>
      </c>
    </row>
    <row r="6" spans="2:10" x14ac:dyDescent="0.25">
      <c r="I6" s="44" t="s">
        <v>55</v>
      </c>
    </row>
    <row r="7" spans="2:10" x14ac:dyDescent="0.25">
      <c r="I7" s="44" t="s">
        <v>56</v>
      </c>
    </row>
    <row r="8" spans="2:10" x14ac:dyDescent="0.25">
      <c r="I8" s="41" t="s">
        <v>57</v>
      </c>
    </row>
    <row r="11" spans="2:10" ht="16.5" x14ac:dyDescent="0.25">
      <c r="F11" s="45" t="s">
        <v>58</v>
      </c>
    </row>
    <row r="13" spans="2:10" ht="30.75" customHeight="1" x14ac:dyDescent="0.25">
      <c r="B13" s="106" t="s">
        <v>59</v>
      </c>
      <c r="C13" s="106"/>
      <c r="D13" s="106"/>
      <c r="E13" s="106"/>
      <c r="F13" s="106"/>
      <c r="G13" s="106"/>
      <c r="H13" s="106"/>
      <c r="I13" s="106"/>
      <c r="J13" s="106"/>
    </row>
    <row r="14" spans="2:10" ht="33" customHeight="1" x14ac:dyDescent="0.25">
      <c r="B14" s="106" t="s">
        <v>60</v>
      </c>
      <c r="C14" s="106"/>
      <c r="D14" s="106"/>
      <c r="E14" s="106"/>
      <c r="F14" s="106"/>
      <c r="G14" s="106"/>
      <c r="H14" s="106"/>
      <c r="I14" s="106"/>
      <c r="J14" s="106"/>
    </row>
    <row r="16" spans="2:10" ht="44.25" customHeight="1" x14ac:dyDescent="0.25">
      <c r="B16" s="46" t="s">
        <v>61</v>
      </c>
      <c r="C16" s="107" t="s">
        <v>62</v>
      </c>
      <c r="D16" s="107"/>
      <c r="E16" s="107"/>
      <c r="F16" s="108" t="s">
        <v>63</v>
      </c>
      <c r="G16" s="107"/>
      <c r="H16" s="107"/>
      <c r="I16" s="107"/>
      <c r="J16" s="107"/>
    </row>
    <row r="17" spans="2:10" x14ac:dyDescent="0.25">
      <c r="B17" s="50" t="s">
        <v>64</v>
      </c>
      <c r="C17" s="88" t="s">
        <v>82</v>
      </c>
      <c r="D17" s="88"/>
      <c r="E17" s="88"/>
      <c r="F17" s="89" t="s">
        <v>83</v>
      </c>
      <c r="G17" s="90"/>
      <c r="H17" s="90"/>
      <c r="I17" s="90"/>
      <c r="J17" s="91"/>
    </row>
    <row r="18" spans="2:10" ht="45.75" customHeight="1" x14ac:dyDescent="0.25">
      <c r="B18" s="50" t="s">
        <v>65</v>
      </c>
      <c r="C18" s="101" t="s">
        <v>84</v>
      </c>
      <c r="D18" s="102"/>
      <c r="E18" s="103"/>
      <c r="F18" s="88"/>
      <c r="G18" s="88"/>
      <c r="H18" s="88"/>
      <c r="I18" s="88"/>
      <c r="J18" s="88"/>
    </row>
    <row r="19" spans="2:10" ht="33" customHeight="1" x14ac:dyDescent="0.25">
      <c r="B19" s="50" t="s">
        <v>66</v>
      </c>
      <c r="C19" s="104" t="s">
        <v>116</v>
      </c>
      <c r="D19" s="105"/>
      <c r="E19" s="105"/>
      <c r="F19" s="88"/>
      <c r="G19" s="88"/>
      <c r="H19" s="88"/>
      <c r="I19" s="88"/>
      <c r="J19" s="88"/>
    </row>
    <row r="20" spans="2:10" ht="45.75" customHeight="1" x14ac:dyDescent="0.25">
      <c r="B20" s="50" t="s">
        <v>67</v>
      </c>
      <c r="C20" s="104" t="s">
        <v>113</v>
      </c>
      <c r="D20" s="105"/>
      <c r="E20" s="105"/>
      <c r="F20" s="88"/>
      <c r="G20" s="88"/>
      <c r="H20" s="88"/>
      <c r="I20" s="88"/>
      <c r="J20" s="88"/>
    </row>
    <row r="21" spans="2:10" ht="92.25" customHeight="1" x14ac:dyDescent="0.25">
      <c r="B21" s="50" t="s">
        <v>68</v>
      </c>
      <c r="C21" s="101" t="s">
        <v>85</v>
      </c>
      <c r="D21" s="102"/>
      <c r="E21" s="103"/>
      <c r="F21" s="88"/>
      <c r="G21" s="88"/>
      <c r="H21" s="88"/>
      <c r="I21" s="88"/>
      <c r="J21" s="88"/>
    </row>
    <row r="22" spans="2:10" ht="30" customHeight="1" x14ac:dyDescent="0.25">
      <c r="B22" s="50" t="s">
        <v>71</v>
      </c>
      <c r="C22" s="85" t="s">
        <v>86</v>
      </c>
      <c r="D22" s="86"/>
      <c r="E22" s="87"/>
      <c r="F22" s="89" t="s">
        <v>89</v>
      </c>
      <c r="G22" s="90"/>
      <c r="H22" s="90"/>
      <c r="I22" s="90"/>
      <c r="J22" s="91"/>
    </row>
    <row r="23" spans="2:10" ht="78" customHeight="1" x14ac:dyDescent="0.25">
      <c r="B23" s="50" t="s">
        <v>72</v>
      </c>
      <c r="C23" s="97" t="s">
        <v>87</v>
      </c>
      <c r="D23" s="98"/>
      <c r="E23" s="99"/>
      <c r="F23" s="92" t="s">
        <v>88</v>
      </c>
      <c r="G23" s="88"/>
      <c r="H23" s="88"/>
      <c r="I23" s="88"/>
      <c r="J23" s="88"/>
    </row>
    <row r="24" spans="2:10" ht="77.25" customHeight="1" x14ac:dyDescent="0.25">
      <c r="B24" s="50" t="s">
        <v>69</v>
      </c>
      <c r="C24" s="92" t="s">
        <v>90</v>
      </c>
      <c r="D24" s="88"/>
      <c r="E24" s="88"/>
      <c r="F24" s="97" t="s">
        <v>91</v>
      </c>
      <c r="G24" s="98"/>
      <c r="H24" s="98"/>
      <c r="I24" s="98"/>
      <c r="J24" s="99"/>
    </row>
    <row r="25" spans="2:10" x14ac:dyDescent="0.25">
      <c r="B25" s="50" t="s">
        <v>70</v>
      </c>
      <c r="C25" s="88" t="s">
        <v>92</v>
      </c>
      <c r="D25" s="88"/>
      <c r="E25" s="88"/>
      <c r="F25" s="93" t="s">
        <v>93</v>
      </c>
      <c r="G25" s="93"/>
      <c r="H25" s="93"/>
      <c r="I25" s="93"/>
      <c r="J25" s="93"/>
    </row>
    <row r="26" spans="2:10" ht="29.25" customHeight="1" x14ac:dyDescent="0.25">
      <c r="B26" s="50" t="s">
        <v>73</v>
      </c>
      <c r="C26" s="85" t="s">
        <v>96</v>
      </c>
      <c r="D26" s="86"/>
      <c r="E26" s="87"/>
      <c r="F26" s="89" t="s">
        <v>97</v>
      </c>
      <c r="G26" s="90"/>
      <c r="H26" s="90"/>
      <c r="I26" s="90"/>
      <c r="J26" s="91"/>
    </row>
    <row r="27" spans="2:10" ht="30" customHeight="1" x14ac:dyDescent="0.25">
      <c r="B27" s="50" t="s">
        <v>74</v>
      </c>
      <c r="C27" s="85" t="s">
        <v>98</v>
      </c>
      <c r="D27" s="86"/>
      <c r="E27" s="87"/>
      <c r="F27" s="88"/>
      <c r="G27" s="88"/>
      <c r="H27" s="88"/>
      <c r="I27" s="88"/>
      <c r="J27" s="88"/>
    </row>
    <row r="28" spans="2:10" ht="63" customHeight="1" x14ac:dyDescent="0.25">
      <c r="B28" s="50" t="s">
        <v>75</v>
      </c>
      <c r="C28" s="85" t="s">
        <v>99</v>
      </c>
      <c r="D28" s="86"/>
      <c r="E28" s="87"/>
      <c r="F28" s="88"/>
      <c r="G28" s="88"/>
      <c r="H28" s="88"/>
      <c r="I28" s="88"/>
      <c r="J28" s="88"/>
    </row>
    <row r="29" spans="2:10" ht="32.25" customHeight="1" x14ac:dyDescent="0.25">
      <c r="B29" s="50" t="s">
        <v>76</v>
      </c>
      <c r="C29" s="85" t="s">
        <v>100</v>
      </c>
      <c r="D29" s="86"/>
      <c r="E29" s="87"/>
      <c r="F29" s="88"/>
      <c r="G29" s="88"/>
      <c r="H29" s="88"/>
      <c r="I29" s="88"/>
      <c r="J29" s="88"/>
    </row>
    <row r="30" spans="2:10" ht="30.75" customHeight="1" x14ac:dyDescent="0.25">
      <c r="B30" s="50" t="s">
        <v>77</v>
      </c>
      <c r="C30" s="92" t="s">
        <v>101</v>
      </c>
      <c r="D30" s="92"/>
      <c r="E30" s="92"/>
      <c r="F30" s="93" t="s">
        <v>102</v>
      </c>
      <c r="G30" s="93"/>
      <c r="H30" s="93"/>
      <c r="I30" s="93"/>
      <c r="J30" s="93"/>
    </row>
    <row r="31" spans="2:10" ht="18" customHeight="1" x14ac:dyDescent="0.25">
      <c r="B31" s="50" t="s">
        <v>78</v>
      </c>
      <c r="C31" s="92" t="s">
        <v>94</v>
      </c>
      <c r="D31" s="92"/>
      <c r="E31" s="92"/>
      <c r="F31" s="100" t="s">
        <v>95</v>
      </c>
      <c r="G31" s="100"/>
      <c r="H31" s="100"/>
      <c r="I31" s="100"/>
      <c r="J31" s="100"/>
    </row>
    <row r="32" spans="2:10" ht="30.75" customHeight="1" x14ac:dyDescent="0.25">
      <c r="B32" s="51" t="s">
        <v>79</v>
      </c>
      <c r="C32" s="85" t="s">
        <v>103</v>
      </c>
      <c r="D32" s="86"/>
      <c r="E32" s="87"/>
      <c r="F32" s="78">
        <v>23536.240000000002</v>
      </c>
      <c r="G32" s="79"/>
      <c r="H32" s="79"/>
      <c r="I32" s="79"/>
      <c r="J32" s="80"/>
    </row>
    <row r="33" spans="2:10" ht="18" customHeight="1" x14ac:dyDescent="0.25">
      <c r="B33" s="72" t="s">
        <v>80</v>
      </c>
      <c r="C33" s="74" t="s">
        <v>105</v>
      </c>
      <c r="D33" s="75"/>
      <c r="E33" s="75"/>
      <c r="F33" s="48" t="s">
        <v>104</v>
      </c>
      <c r="G33" s="81">
        <f>F32*0.05</f>
        <v>1176.8120000000001</v>
      </c>
      <c r="H33" s="81"/>
      <c r="I33" s="81"/>
      <c r="J33" s="82"/>
    </row>
    <row r="34" spans="2:10" ht="43.5" customHeight="1" x14ac:dyDescent="0.25">
      <c r="B34" s="73"/>
      <c r="C34" s="76"/>
      <c r="D34" s="77"/>
      <c r="E34" s="77"/>
      <c r="F34" s="49" t="s">
        <v>106</v>
      </c>
      <c r="G34" s="83">
        <f>F32*0.01</f>
        <v>235.36240000000001</v>
      </c>
      <c r="H34" s="83"/>
      <c r="I34" s="83"/>
      <c r="J34" s="84"/>
    </row>
    <row r="35" spans="2:10" ht="76.5" customHeight="1" x14ac:dyDescent="0.25">
      <c r="B35" s="50" t="s">
        <v>81</v>
      </c>
      <c r="C35" s="85" t="s">
        <v>107</v>
      </c>
      <c r="D35" s="86"/>
      <c r="E35" s="87"/>
      <c r="F35" s="94" t="s">
        <v>112</v>
      </c>
      <c r="G35" s="95"/>
      <c r="H35" s="95"/>
      <c r="I35" s="95"/>
      <c r="J35" s="96"/>
    </row>
    <row r="36" spans="2:10" ht="63" customHeight="1" x14ac:dyDescent="0.25">
      <c r="B36" s="50" t="s">
        <v>114</v>
      </c>
      <c r="C36" s="85" t="s">
        <v>115</v>
      </c>
      <c r="D36" s="86"/>
      <c r="E36" s="87"/>
      <c r="F36" s="88"/>
      <c r="G36" s="88"/>
      <c r="H36" s="88"/>
      <c r="I36" s="88"/>
      <c r="J36" s="88"/>
    </row>
    <row r="39" spans="2:10" x14ac:dyDescent="0.25">
      <c r="B39" s="28" t="s">
        <v>109</v>
      </c>
      <c r="I39" s="28" t="s">
        <v>108</v>
      </c>
    </row>
    <row r="42" spans="2:10" x14ac:dyDescent="0.25">
      <c r="B42" s="28" t="s">
        <v>110</v>
      </c>
      <c r="I42" s="52" t="s">
        <v>111</v>
      </c>
    </row>
  </sheetData>
  <mergeCells count="44">
    <mergeCell ref="B13:J13"/>
    <mergeCell ref="B14:J14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31:E31"/>
    <mergeCell ref="F31:J31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B33:B34"/>
    <mergeCell ref="C33:E34"/>
    <mergeCell ref="F32:J32"/>
    <mergeCell ref="G33:J33"/>
    <mergeCell ref="G34:J34"/>
    <mergeCell ref="C32:E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>
      <selection activeCell="A7" sqref="A7:I7"/>
    </sheetView>
  </sheetViews>
  <sheetFormatPr defaultColWidth="9.140625" defaultRowHeight="15" x14ac:dyDescent="0.25"/>
  <cols>
    <col min="1" max="1" width="10.42578125" style="25" bestFit="1" customWidth="1"/>
    <col min="2" max="16384" width="9.140625" style="25"/>
  </cols>
  <sheetData>
    <row r="1" spans="1:9" ht="15.75" x14ac:dyDescent="0.25">
      <c r="E1" s="27" t="s">
        <v>10</v>
      </c>
    </row>
    <row r="2" spans="1:9" ht="15.75" x14ac:dyDescent="0.25">
      <c r="E2" s="28"/>
    </row>
    <row r="3" spans="1:9" x14ac:dyDescent="0.25">
      <c r="H3" s="110">
        <f ca="1">TODAY()</f>
        <v>46168</v>
      </c>
      <c r="I3" s="110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9" t="s">
        <v>12</v>
      </c>
      <c r="B5" s="38"/>
      <c r="C5" s="111" t="s">
        <v>117</v>
      </c>
      <c r="D5" s="111"/>
      <c r="E5" s="111"/>
      <c r="F5" s="111"/>
      <c r="G5" s="111"/>
      <c r="H5" s="111"/>
      <c r="I5" s="38"/>
    </row>
    <row r="6" spans="1:9" x14ac:dyDescent="0.25">
      <c r="A6" s="39" t="s">
        <v>11</v>
      </c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109" t="s">
        <v>48</v>
      </c>
      <c r="B7" s="109"/>
      <c r="C7" s="109"/>
      <c r="D7" s="109"/>
      <c r="E7" s="109"/>
      <c r="F7" s="109"/>
      <c r="G7" s="109"/>
      <c r="H7" s="109"/>
      <c r="I7" s="109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26" t="s">
        <v>13</v>
      </c>
    </row>
    <row r="10" spans="1:9" ht="40.5" customHeight="1" x14ac:dyDescent="0.25">
      <c r="A10" s="112" t="str">
        <f>INDEX(Лист3!C:C,MATCH(A7,Лист3!B:B,0))</f>
        <v>Продукты питания</v>
      </c>
      <c r="B10" s="112"/>
      <c r="C10" s="112"/>
      <c r="D10" s="112"/>
      <c r="E10" s="112"/>
      <c r="F10" s="112"/>
      <c r="G10" s="112"/>
      <c r="H10" s="112"/>
      <c r="I10" s="112"/>
    </row>
    <row r="11" spans="1:9" x14ac:dyDescent="0.25">
      <c r="A11" s="37" t="s">
        <v>26</v>
      </c>
      <c r="B11" s="32"/>
      <c r="E11" s="32"/>
      <c r="F11" s="32"/>
      <c r="G11" s="32"/>
      <c r="H11" s="32"/>
      <c r="I11" s="32"/>
    </row>
    <row r="12" spans="1:9" ht="31.5" customHeight="1" x14ac:dyDescent="0.25">
      <c r="A12" s="40">
        <v>158652.5</v>
      </c>
      <c r="B12" s="112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12"/>
      <c r="D12" s="112"/>
      <c r="E12" s="112"/>
      <c r="F12" s="112"/>
      <c r="G12" s="112"/>
      <c r="H12" s="112"/>
      <c r="I12" s="112"/>
    </row>
    <row r="13" spans="1:9" x14ac:dyDescent="0.25">
      <c r="A13" s="33"/>
    </row>
    <row r="14" spans="1:9" x14ac:dyDescent="0.25">
      <c r="A14" s="26" t="s">
        <v>14</v>
      </c>
    </row>
    <row r="15" spans="1:9" ht="189.75" customHeight="1" x14ac:dyDescent="0.25">
      <c r="A15" s="112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12"/>
      <c r="C15" s="112"/>
      <c r="D15" s="112"/>
      <c r="E15" s="112"/>
      <c r="F15" s="112"/>
      <c r="G15" s="112"/>
      <c r="H15" s="112"/>
      <c r="I15" s="112"/>
    </row>
    <row r="18" spans="1:8" x14ac:dyDescent="0.25">
      <c r="A18" s="25" t="s">
        <v>15</v>
      </c>
      <c r="H18" s="25" t="s">
        <v>16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397"/>
  <sheetViews>
    <sheetView tabSelected="1" view="pageBreakPreview" zoomScale="87" zoomScaleNormal="100" zoomScaleSheetLayoutView="87" workbookViewId="0">
      <selection activeCell="N33" sqref="N33"/>
    </sheetView>
  </sheetViews>
  <sheetFormatPr defaultColWidth="9.140625" defaultRowHeight="15" x14ac:dyDescent="0.25"/>
  <cols>
    <col min="1" max="1" width="5.140625" style="1" customWidth="1"/>
    <col min="2" max="2" width="27.7109375" style="1" customWidth="1"/>
    <col min="3" max="5" width="19.7109375" style="1" customWidth="1"/>
    <col min="6" max="6" width="13.42578125" style="1" customWidth="1"/>
    <col min="7" max="7" width="15.7109375" style="1" customWidth="1"/>
    <col min="8" max="8" width="14.7109375" style="1" customWidth="1"/>
    <col min="9" max="9" width="6.85546875" style="1" customWidth="1"/>
    <col min="10" max="10" width="9.42578125" style="1" customWidth="1"/>
    <col min="11" max="11" width="15.42578125" style="1" customWidth="1"/>
    <col min="12" max="12" width="13.140625" style="1" customWidth="1"/>
    <col min="13" max="16384" width="9.140625" style="1"/>
  </cols>
  <sheetData>
    <row r="1" spans="1:19" ht="33.75" customHeight="1" x14ac:dyDescent="0.25">
      <c r="D1" s="115" t="s">
        <v>19</v>
      </c>
      <c r="E1" s="116"/>
      <c r="F1" s="116"/>
      <c r="G1" s="116"/>
      <c r="H1" s="116"/>
      <c r="I1" s="116"/>
      <c r="J1" s="114"/>
      <c r="K1" s="114"/>
      <c r="L1" s="114"/>
    </row>
    <row r="2" spans="1:19" x14ac:dyDescent="0.25">
      <c r="D2" s="3"/>
      <c r="E2" s="3"/>
      <c r="F2" s="3"/>
      <c r="G2" s="3"/>
      <c r="H2" s="3"/>
      <c r="I2" s="3"/>
      <c r="J2" s="3"/>
      <c r="K2" s="119">
        <f ca="1">TODAY()</f>
        <v>46168</v>
      </c>
      <c r="L2" s="119"/>
      <c r="M2" s="3"/>
      <c r="N2" s="3"/>
      <c r="O2" s="3"/>
      <c r="P2" s="3"/>
      <c r="Q2" s="3"/>
      <c r="R2" s="3"/>
      <c r="S2" s="3"/>
    </row>
    <row r="3" spans="1:19" ht="79.5" customHeight="1" x14ac:dyDescent="0.25">
      <c r="A3" s="117" t="s">
        <v>121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3"/>
      <c r="N3" s="3"/>
      <c r="O3" s="3"/>
      <c r="P3" s="3"/>
      <c r="Q3" s="3"/>
      <c r="R3" s="3"/>
      <c r="S3" s="3"/>
    </row>
    <row r="4" spans="1:19" ht="15.75" thickBot="1" x14ac:dyDescent="0.3">
      <c r="F4" s="7"/>
      <c r="G4" s="7"/>
      <c r="H4" s="7"/>
      <c r="K4" s="70"/>
      <c r="L4" s="70" t="s">
        <v>17</v>
      </c>
    </row>
    <row r="5" spans="1:19" ht="87.75" customHeight="1" x14ac:dyDescent="0.25">
      <c r="A5" s="53" t="s">
        <v>5</v>
      </c>
      <c r="B5" s="54" t="s">
        <v>1</v>
      </c>
      <c r="C5" s="55" t="s">
        <v>127</v>
      </c>
      <c r="D5" s="55" t="s">
        <v>128</v>
      </c>
      <c r="E5" s="55" t="s">
        <v>129</v>
      </c>
      <c r="F5" s="15" t="s">
        <v>0</v>
      </c>
      <c r="G5" s="15" t="s">
        <v>2</v>
      </c>
      <c r="H5" s="15" t="s">
        <v>6</v>
      </c>
      <c r="I5" s="15" t="s">
        <v>8</v>
      </c>
      <c r="J5" s="15" t="s">
        <v>9</v>
      </c>
      <c r="K5" s="15" t="s">
        <v>123</v>
      </c>
      <c r="L5" s="16" t="s">
        <v>7</v>
      </c>
    </row>
    <row r="6" spans="1:19" s="65" customFormat="1" ht="64.5" customHeight="1" x14ac:dyDescent="0.25">
      <c r="A6" s="56">
        <v>1</v>
      </c>
      <c r="B6" s="61" t="s">
        <v>124</v>
      </c>
      <c r="C6" s="68">
        <v>1707.48</v>
      </c>
      <c r="D6" s="68">
        <v>1812</v>
      </c>
      <c r="E6" s="68">
        <v>1764</v>
      </c>
      <c r="F6" s="59">
        <f t="shared" ref="F6" si="0">AVERAGE(C6:E6)</f>
        <v>1761.1599999999999</v>
      </c>
      <c r="G6" s="59">
        <f t="shared" ref="G6" si="1">STDEVA(C6:E6)</f>
        <v>52.317843992274753</v>
      </c>
      <c r="H6" s="60">
        <f t="shared" ref="H6" si="2">IF(F6&gt;0,STDEVA(C6:E6)/(SUM(C6:E6)/COUNTIF(C6:E6,"&gt;0")),0)</f>
        <v>2.9706468459580481E-2</v>
      </c>
      <c r="I6" s="56" t="s">
        <v>131</v>
      </c>
      <c r="J6" s="62">
        <v>18</v>
      </c>
      <c r="K6" s="69">
        <f>C6</f>
        <v>1707.48</v>
      </c>
      <c r="L6" s="10">
        <f>K6*J6</f>
        <v>30734.639999999999</v>
      </c>
    </row>
    <row r="7" spans="1:19" s="22" customFormat="1" ht="45.75" hidden="1" customHeight="1" x14ac:dyDescent="0.25">
      <c r="A7" s="10" t="str">
        <f>IF(K7&gt;0,#REF!+1,"")</f>
        <v/>
      </c>
      <c r="B7" s="30"/>
      <c r="C7" s="31">
        <v>0</v>
      </c>
      <c r="D7" s="31">
        <v>0</v>
      </c>
      <c r="E7" s="31">
        <v>0</v>
      </c>
      <c r="F7" s="11">
        <f t="shared" ref="F7:F25" si="3">AVERAGE(C7:E7)</f>
        <v>0</v>
      </c>
      <c r="G7" s="11">
        <f t="shared" ref="G7:G25" si="4">STDEVA(C7:E7)</f>
        <v>0</v>
      </c>
      <c r="H7" s="29">
        <f t="shared" ref="H7:H25" si="5">IF(F7&gt;0,STDEVA(C7:E7)/(SUM(C7:E7)/COUNTIF(C7:E7,"&gt;0")),0)</f>
        <v>0</v>
      </c>
      <c r="I7" s="10" t="s">
        <v>4</v>
      </c>
      <c r="J7" s="10">
        <v>1</v>
      </c>
      <c r="K7" s="24">
        <f t="shared" ref="K7:K25" si="6">ROUND(AVERAGE(C7:E7),2)</f>
        <v>0</v>
      </c>
      <c r="L7" s="24">
        <f t="shared" ref="L7:L25" si="7">J7*K7</f>
        <v>0</v>
      </c>
    </row>
    <row r="8" spans="1:19" s="22" customFormat="1" ht="45.75" hidden="1" customHeight="1" x14ac:dyDescent="0.25">
      <c r="A8" s="10" t="str">
        <f t="shared" ref="A8:A31" si="8">IF(K8&gt;0,A7+1,"")</f>
        <v/>
      </c>
      <c r="B8" s="30"/>
      <c r="C8" s="31">
        <v>0</v>
      </c>
      <c r="D8" s="31">
        <v>0</v>
      </c>
      <c r="E8" s="31">
        <v>0</v>
      </c>
      <c r="F8" s="11">
        <f t="shared" si="3"/>
        <v>0</v>
      </c>
      <c r="G8" s="11">
        <f t="shared" si="4"/>
        <v>0</v>
      </c>
      <c r="H8" s="29">
        <f t="shared" si="5"/>
        <v>0</v>
      </c>
      <c r="I8" s="10" t="s">
        <v>4</v>
      </c>
      <c r="J8" s="10">
        <v>1</v>
      </c>
      <c r="K8" s="24">
        <f t="shared" si="6"/>
        <v>0</v>
      </c>
      <c r="L8" s="24">
        <f t="shared" si="7"/>
        <v>0</v>
      </c>
    </row>
    <row r="9" spans="1:19" s="22" customFormat="1" ht="45.75" hidden="1" customHeight="1" x14ac:dyDescent="0.25">
      <c r="A9" s="10" t="str">
        <f t="shared" si="8"/>
        <v/>
      </c>
      <c r="B9" s="30"/>
      <c r="C9" s="31">
        <v>0</v>
      </c>
      <c r="D9" s="31">
        <v>0</v>
      </c>
      <c r="E9" s="31">
        <v>0</v>
      </c>
      <c r="F9" s="11">
        <f t="shared" si="3"/>
        <v>0</v>
      </c>
      <c r="G9" s="11">
        <f t="shared" si="4"/>
        <v>0</v>
      </c>
      <c r="H9" s="29">
        <f t="shared" si="5"/>
        <v>0</v>
      </c>
      <c r="I9" s="10" t="s">
        <v>4</v>
      </c>
      <c r="J9" s="10">
        <v>1</v>
      </c>
      <c r="K9" s="24">
        <f t="shared" si="6"/>
        <v>0</v>
      </c>
      <c r="L9" s="24">
        <f t="shared" si="7"/>
        <v>0</v>
      </c>
    </row>
    <row r="10" spans="1:19" s="22" customFormat="1" ht="45.75" hidden="1" customHeight="1" x14ac:dyDescent="0.25">
      <c r="A10" s="10" t="str">
        <f t="shared" si="8"/>
        <v/>
      </c>
      <c r="B10" s="30"/>
      <c r="C10" s="31">
        <v>0</v>
      </c>
      <c r="D10" s="31">
        <v>0</v>
      </c>
      <c r="E10" s="31">
        <v>0</v>
      </c>
      <c r="F10" s="11">
        <f t="shared" si="3"/>
        <v>0</v>
      </c>
      <c r="G10" s="11">
        <f t="shared" si="4"/>
        <v>0</v>
      </c>
      <c r="H10" s="29">
        <f t="shared" si="5"/>
        <v>0</v>
      </c>
      <c r="I10" s="10" t="s">
        <v>4</v>
      </c>
      <c r="J10" s="10">
        <v>1</v>
      </c>
      <c r="K10" s="24">
        <f t="shared" si="6"/>
        <v>0</v>
      </c>
      <c r="L10" s="24">
        <f t="shared" si="7"/>
        <v>0</v>
      </c>
    </row>
    <row r="11" spans="1:19" s="22" customFormat="1" ht="45.75" hidden="1" customHeight="1" x14ac:dyDescent="0.25">
      <c r="A11" s="10" t="e">
        <f>A7:L</f>
        <v>#NAME?</v>
      </c>
      <c r="B11" s="30"/>
      <c r="C11" s="31">
        <v>0</v>
      </c>
      <c r="D11" s="31">
        <v>0</v>
      </c>
      <c r="E11" s="31">
        <v>0</v>
      </c>
      <c r="F11" s="11">
        <f t="shared" si="3"/>
        <v>0</v>
      </c>
      <c r="G11" s="11">
        <f t="shared" si="4"/>
        <v>0</v>
      </c>
      <c r="H11" s="29">
        <f t="shared" si="5"/>
        <v>0</v>
      </c>
      <c r="I11" s="10" t="s">
        <v>4</v>
      </c>
      <c r="J11" s="10">
        <v>1</v>
      </c>
      <c r="K11" s="24">
        <f t="shared" si="6"/>
        <v>0</v>
      </c>
      <c r="L11" s="24">
        <f t="shared" si="7"/>
        <v>0</v>
      </c>
    </row>
    <row r="12" spans="1:19" s="22" customFormat="1" ht="45.75" hidden="1" customHeight="1" x14ac:dyDescent="0.25">
      <c r="A12" s="10" t="str">
        <f t="shared" si="8"/>
        <v/>
      </c>
      <c r="B12" s="30"/>
      <c r="C12" s="31">
        <v>0</v>
      </c>
      <c r="D12" s="31">
        <v>0</v>
      </c>
      <c r="E12" s="31">
        <v>0</v>
      </c>
      <c r="F12" s="11">
        <f t="shared" si="3"/>
        <v>0</v>
      </c>
      <c r="G12" s="11">
        <f t="shared" si="4"/>
        <v>0</v>
      </c>
      <c r="H12" s="29">
        <f t="shared" si="5"/>
        <v>0</v>
      </c>
      <c r="I12" s="10" t="s">
        <v>4</v>
      </c>
      <c r="J12" s="10">
        <v>1</v>
      </c>
      <c r="K12" s="24">
        <f t="shared" si="6"/>
        <v>0</v>
      </c>
      <c r="L12" s="24">
        <f t="shared" si="7"/>
        <v>0</v>
      </c>
    </row>
    <row r="13" spans="1:19" s="22" customFormat="1" ht="45.75" hidden="1" customHeight="1" x14ac:dyDescent="0.25">
      <c r="A13" s="10" t="str">
        <f t="shared" si="8"/>
        <v/>
      </c>
      <c r="B13" s="30"/>
      <c r="C13" s="31">
        <v>0</v>
      </c>
      <c r="D13" s="31">
        <v>0</v>
      </c>
      <c r="E13" s="31">
        <v>0</v>
      </c>
      <c r="F13" s="11">
        <f t="shared" si="3"/>
        <v>0</v>
      </c>
      <c r="G13" s="11">
        <f t="shared" si="4"/>
        <v>0</v>
      </c>
      <c r="H13" s="29">
        <f t="shared" si="5"/>
        <v>0</v>
      </c>
      <c r="I13" s="10" t="s">
        <v>4</v>
      </c>
      <c r="J13" s="10">
        <v>1</v>
      </c>
      <c r="K13" s="24">
        <f t="shared" si="6"/>
        <v>0</v>
      </c>
      <c r="L13" s="24">
        <f t="shared" si="7"/>
        <v>0</v>
      </c>
    </row>
    <row r="14" spans="1:19" s="22" customFormat="1" ht="45.75" hidden="1" customHeight="1" x14ac:dyDescent="0.25">
      <c r="A14" s="10" t="str">
        <f t="shared" si="8"/>
        <v/>
      </c>
      <c r="B14" s="30"/>
      <c r="C14" s="31">
        <v>0</v>
      </c>
      <c r="D14" s="31">
        <v>0</v>
      </c>
      <c r="E14" s="31">
        <v>0</v>
      </c>
      <c r="F14" s="11">
        <f t="shared" si="3"/>
        <v>0</v>
      </c>
      <c r="G14" s="11">
        <f t="shared" si="4"/>
        <v>0</v>
      </c>
      <c r="H14" s="29">
        <f t="shared" si="5"/>
        <v>0</v>
      </c>
      <c r="I14" s="10" t="s">
        <v>4</v>
      </c>
      <c r="J14" s="10">
        <v>1</v>
      </c>
      <c r="K14" s="24">
        <f t="shared" si="6"/>
        <v>0</v>
      </c>
      <c r="L14" s="24">
        <f t="shared" si="7"/>
        <v>0</v>
      </c>
    </row>
    <row r="15" spans="1:19" s="22" customFormat="1" ht="45.75" hidden="1" customHeight="1" x14ac:dyDescent="0.25">
      <c r="A15" s="10" t="str">
        <f t="shared" si="8"/>
        <v/>
      </c>
      <c r="B15" s="30"/>
      <c r="C15" s="31">
        <v>0</v>
      </c>
      <c r="D15" s="31">
        <v>0</v>
      </c>
      <c r="E15" s="31">
        <v>0</v>
      </c>
      <c r="F15" s="11">
        <f t="shared" si="3"/>
        <v>0</v>
      </c>
      <c r="G15" s="11">
        <f t="shared" si="4"/>
        <v>0</v>
      </c>
      <c r="H15" s="29">
        <f t="shared" si="5"/>
        <v>0</v>
      </c>
      <c r="I15" s="10" t="s">
        <v>4</v>
      </c>
      <c r="J15" s="10">
        <v>1</v>
      </c>
      <c r="K15" s="24">
        <f t="shared" si="6"/>
        <v>0</v>
      </c>
      <c r="L15" s="24">
        <f t="shared" si="7"/>
        <v>0</v>
      </c>
    </row>
    <row r="16" spans="1:19" s="22" customFormat="1" ht="45.75" hidden="1" customHeight="1" x14ac:dyDescent="0.25">
      <c r="A16" s="10" t="str">
        <f t="shared" si="8"/>
        <v/>
      </c>
      <c r="B16" s="30"/>
      <c r="C16" s="31">
        <v>0</v>
      </c>
      <c r="D16" s="31">
        <v>0</v>
      </c>
      <c r="E16" s="31">
        <v>0</v>
      </c>
      <c r="F16" s="11">
        <f t="shared" si="3"/>
        <v>0</v>
      </c>
      <c r="G16" s="11">
        <f t="shared" si="4"/>
        <v>0</v>
      </c>
      <c r="H16" s="29">
        <f t="shared" si="5"/>
        <v>0</v>
      </c>
      <c r="I16" s="10" t="s">
        <v>4</v>
      </c>
      <c r="J16" s="10">
        <v>1</v>
      </c>
      <c r="K16" s="24">
        <f t="shared" si="6"/>
        <v>0</v>
      </c>
      <c r="L16" s="24">
        <f t="shared" si="7"/>
        <v>0</v>
      </c>
    </row>
    <row r="17" spans="1:12" s="22" customFormat="1" ht="45.75" hidden="1" customHeight="1" x14ac:dyDescent="0.25">
      <c r="A17" s="10" t="str">
        <f t="shared" si="8"/>
        <v/>
      </c>
      <c r="B17" s="30"/>
      <c r="C17" s="31">
        <v>0</v>
      </c>
      <c r="D17" s="31">
        <v>0</v>
      </c>
      <c r="E17" s="31">
        <v>0</v>
      </c>
      <c r="F17" s="11">
        <f t="shared" si="3"/>
        <v>0</v>
      </c>
      <c r="G17" s="11">
        <f t="shared" si="4"/>
        <v>0</v>
      </c>
      <c r="H17" s="29">
        <f t="shared" si="5"/>
        <v>0</v>
      </c>
      <c r="I17" s="10" t="s">
        <v>4</v>
      </c>
      <c r="J17" s="10">
        <v>1</v>
      </c>
      <c r="K17" s="24">
        <f t="shared" si="6"/>
        <v>0</v>
      </c>
      <c r="L17" s="24">
        <f t="shared" si="7"/>
        <v>0</v>
      </c>
    </row>
    <row r="18" spans="1:12" s="22" customFormat="1" ht="45.75" hidden="1" customHeight="1" x14ac:dyDescent="0.25">
      <c r="A18" s="10" t="str">
        <f t="shared" si="8"/>
        <v/>
      </c>
      <c r="B18" s="30"/>
      <c r="C18" s="31">
        <v>0</v>
      </c>
      <c r="D18" s="31">
        <v>0</v>
      </c>
      <c r="E18" s="31">
        <v>0</v>
      </c>
      <c r="F18" s="11">
        <f t="shared" si="3"/>
        <v>0</v>
      </c>
      <c r="G18" s="11">
        <f t="shared" si="4"/>
        <v>0</v>
      </c>
      <c r="H18" s="29">
        <f t="shared" si="5"/>
        <v>0</v>
      </c>
      <c r="I18" s="10" t="s">
        <v>4</v>
      </c>
      <c r="J18" s="10">
        <v>1</v>
      </c>
      <c r="K18" s="24">
        <f t="shared" si="6"/>
        <v>0</v>
      </c>
      <c r="L18" s="24">
        <f t="shared" si="7"/>
        <v>0</v>
      </c>
    </row>
    <row r="19" spans="1:12" s="22" customFormat="1" ht="45.75" hidden="1" customHeight="1" x14ac:dyDescent="0.25">
      <c r="A19" s="10" t="str">
        <f t="shared" si="8"/>
        <v/>
      </c>
      <c r="B19" s="30"/>
      <c r="C19" s="31">
        <v>0</v>
      </c>
      <c r="D19" s="31">
        <v>0</v>
      </c>
      <c r="E19" s="31">
        <v>0</v>
      </c>
      <c r="F19" s="11">
        <f t="shared" si="3"/>
        <v>0</v>
      </c>
      <c r="G19" s="11">
        <f t="shared" si="4"/>
        <v>0</v>
      </c>
      <c r="H19" s="29">
        <f t="shared" si="5"/>
        <v>0</v>
      </c>
      <c r="I19" s="10" t="s">
        <v>4</v>
      </c>
      <c r="J19" s="10">
        <v>1</v>
      </c>
      <c r="K19" s="24">
        <f t="shared" si="6"/>
        <v>0</v>
      </c>
      <c r="L19" s="24">
        <f t="shared" si="7"/>
        <v>0</v>
      </c>
    </row>
    <row r="20" spans="1:12" s="22" customFormat="1" ht="45.75" hidden="1" customHeight="1" x14ac:dyDescent="0.25">
      <c r="A20" s="10" t="str">
        <f t="shared" si="8"/>
        <v/>
      </c>
      <c r="B20" s="30"/>
      <c r="C20" s="31">
        <v>0</v>
      </c>
      <c r="D20" s="31">
        <v>0</v>
      </c>
      <c r="E20" s="31">
        <v>0</v>
      </c>
      <c r="F20" s="11">
        <f t="shared" si="3"/>
        <v>0</v>
      </c>
      <c r="G20" s="11">
        <f t="shared" si="4"/>
        <v>0</v>
      </c>
      <c r="H20" s="29">
        <f t="shared" si="5"/>
        <v>0</v>
      </c>
      <c r="I20" s="10" t="s">
        <v>4</v>
      </c>
      <c r="J20" s="10">
        <v>1</v>
      </c>
      <c r="K20" s="24">
        <f t="shared" si="6"/>
        <v>0</v>
      </c>
      <c r="L20" s="24">
        <f t="shared" si="7"/>
        <v>0</v>
      </c>
    </row>
    <row r="21" spans="1:12" s="22" customFormat="1" ht="45.75" hidden="1" customHeight="1" x14ac:dyDescent="0.25">
      <c r="A21" s="10" t="str">
        <f t="shared" si="8"/>
        <v/>
      </c>
      <c r="B21" s="30"/>
      <c r="C21" s="31">
        <v>0</v>
      </c>
      <c r="D21" s="31">
        <v>0</v>
      </c>
      <c r="E21" s="31">
        <v>0</v>
      </c>
      <c r="F21" s="11">
        <f t="shared" si="3"/>
        <v>0</v>
      </c>
      <c r="G21" s="11">
        <f t="shared" si="4"/>
        <v>0</v>
      </c>
      <c r="H21" s="29">
        <f t="shared" si="5"/>
        <v>0</v>
      </c>
      <c r="I21" s="10" t="s">
        <v>4</v>
      </c>
      <c r="J21" s="10">
        <v>1</v>
      </c>
      <c r="K21" s="24">
        <f t="shared" si="6"/>
        <v>0</v>
      </c>
      <c r="L21" s="24">
        <f t="shared" si="7"/>
        <v>0</v>
      </c>
    </row>
    <row r="22" spans="1:12" s="22" customFormat="1" ht="45.75" hidden="1" customHeight="1" x14ac:dyDescent="0.25">
      <c r="A22" s="10" t="str">
        <f t="shared" si="8"/>
        <v/>
      </c>
      <c r="B22" s="30"/>
      <c r="C22" s="31">
        <v>0</v>
      </c>
      <c r="D22" s="31">
        <v>0</v>
      </c>
      <c r="E22" s="31">
        <v>0</v>
      </c>
      <c r="F22" s="11">
        <f t="shared" si="3"/>
        <v>0</v>
      </c>
      <c r="G22" s="11">
        <f t="shared" si="4"/>
        <v>0</v>
      </c>
      <c r="H22" s="29">
        <f t="shared" si="5"/>
        <v>0</v>
      </c>
      <c r="I22" s="10" t="s">
        <v>4</v>
      </c>
      <c r="J22" s="10">
        <v>1</v>
      </c>
      <c r="K22" s="24">
        <f t="shared" si="6"/>
        <v>0</v>
      </c>
      <c r="L22" s="24">
        <f t="shared" si="7"/>
        <v>0</v>
      </c>
    </row>
    <row r="23" spans="1:12" s="22" customFormat="1" ht="45.75" hidden="1" customHeight="1" x14ac:dyDescent="0.25">
      <c r="A23" s="10" t="str">
        <f t="shared" si="8"/>
        <v/>
      </c>
      <c r="B23" s="30"/>
      <c r="C23" s="31">
        <v>0</v>
      </c>
      <c r="D23" s="31">
        <v>0</v>
      </c>
      <c r="E23" s="31">
        <v>0</v>
      </c>
      <c r="F23" s="11">
        <f t="shared" si="3"/>
        <v>0</v>
      </c>
      <c r="G23" s="11">
        <f t="shared" si="4"/>
        <v>0</v>
      </c>
      <c r="H23" s="29">
        <f t="shared" si="5"/>
        <v>0</v>
      </c>
      <c r="I23" s="10" t="s">
        <v>4</v>
      </c>
      <c r="J23" s="10">
        <v>1</v>
      </c>
      <c r="K23" s="24">
        <f t="shared" si="6"/>
        <v>0</v>
      </c>
      <c r="L23" s="24">
        <f t="shared" si="7"/>
        <v>0</v>
      </c>
    </row>
    <row r="24" spans="1:12" s="22" customFormat="1" ht="45.75" hidden="1" customHeight="1" x14ac:dyDescent="0.25">
      <c r="A24" s="10" t="str">
        <f t="shared" si="8"/>
        <v/>
      </c>
      <c r="B24" s="30"/>
      <c r="C24" s="31">
        <v>0</v>
      </c>
      <c r="D24" s="31">
        <v>0</v>
      </c>
      <c r="E24" s="31">
        <v>0</v>
      </c>
      <c r="F24" s="11">
        <f t="shared" si="3"/>
        <v>0</v>
      </c>
      <c r="G24" s="11">
        <f t="shared" si="4"/>
        <v>0</v>
      </c>
      <c r="H24" s="29">
        <f t="shared" si="5"/>
        <v>0</v>
      </c>
      <c r="I24" s="10" t="s">
        <v>4</v>
      </c>
      <c r="J24" s="10">
        <v>1</v>
      </c>
      <c r="K24" s="24">
        <f t="shared" si="6"/>
        <v>0</v>
      </c>
      <c r="L24" s="24">
        <f t="shared" si="7"/>
        <v>0</v>
      </c>
    </row>
    <row r="25" spans="1:12" s="22" customFormat="1" ht="45.75" hidden="1" customHeight="1" x14ac:dyDescent="0.25">
      <c r="A25" s="10" t="str">
        <f t="shared" si="8"/>
        <v/>
      </c>
      <c r="B25" s="30"/>
      <c r="C25" s="31">
        <v>0</v>
      </c>
      <c r="D25" s="31">
        <v>0</v>
      </c>
      <c r="E25" s="31">
        <v>0</v>
      </c>
      <c r="F25" s="11">
        <f t="shared" si="3"/>
        <v>0</v>
      </c>
      <c r="G25" s="11">
        <f t="shared" si="4"/>
        <v>0</v>
      </c>
      <c r="H25" s="29">
        <f t="shared" si="5"/>
        <v>0</v>
      </c>
      <c r="I25" s="10" t="s">
        <v>4</v>
      </c>
      <c r="J25" s="10">
        <v>1</v>
      </c>
      <c r="K25" s="24">
        <f t="shared" si="6"/>
        <v>0</v>
      </c>
      <c r="L25" s="24">
        <f t="shared" si="7"/>
        <v>0</v>
      </c>
    </row>
    <row r="26" spans="1:12" s="22" customFormat="1" ht="45.75" hidden="1" customHeight="1" x14ac:dyDescent="0.25">
      <c r="A26" s="10" t="str">
        <f t="shared" si="8"/>
        <v/>
      </c>
      <c r="B26" s="30"/>
      <c r="C26" s="31">
        <v>0</v>
      </c>
      <c r="D26" s="31">
        <v>0</v>
      </c>
      <c r="E26" s="31">
        <v>0</v>
      </c>
      <c r="F26" s="11">
        <f t="shared" ref="F26:F32" si="9">AVERAGE(C26:E26)</f>
        <v>0</v>
      </c>
      <c r="G26" s="11">
        <f t="shared" ref="G26:G32" si="10">STDEVA(C26:E26)</f>
        <v>0</v>
      </c>
      <c r="H26" s="29">
        <f t="shared" ref="H26:H32" si="11">IF(F26&gt;0,STDEVA(C26:E26)/(SUM(C26:E26)/COUNTIF(C26:E26,"&gt;0")),0)</f>
        <v>0</v>
      </c>
      <c r="I26" s="10" t="s">
        <v>4</v>
      </c>
      <c r="J26" s="10">
        <v>1</v>
      </c>
      <c r="K26" s="24">
        <f t="shared" ref="K26:K31" si="12">ROUND(AVERAGE(C26:E26),2)</f>
        <v>0</v>
      </c>
      <c r="L26" s="24">
        <f t="shared" ref="L26:L32" si="13">J26*K26</f>
        <v>0</v>
      </c>
    </row>
    <row r="27" spans="1:12" s="22" customFormat="1" ht="45.75" hidden="1" customHeight="1" x14ac:dyDescent="0.25">
      <c r="A27" s="10" t="str">
        <f t="shared" si="8"/>
        <v/>
      </c>
      <c r="B27" s="30"/>
      <c r="C27" s="31">
        <v>0</v>
      </c>
      <c r="D27" s="31">
        <v>0</v>
      </c>
      <c r="E27" s="31">
        <v>0</v>
      </c>
      <c r="F27" s="11">
        <f t="shared" si="9"/>
        <v>0</v>
      </c>
      <c r="G27" s="11">
        <f t="shared" si="10"/>
        <v>0</v>
      </c>
      <c r="H27" s="29">
        <f t="shared" si="11"/>
        <v>0</v>
      </c>
      <c r="I27" s="10" t="s">
        <v>4</v>
      </c>
      <c r="J27" s="10">
        <v>1</v>
      </c>
      <c r="K27" s="24">
        <f t="shared" si="12"/>
        <v>0</v>
      </c>
      <c r="L27" s="24">
        <f t="shared" si="13"/>
        <v>0</v>
      </c>
    </row>
    <row r="28" spans="1:12" s="22" customFormat="1" ht="45.75" hidden="1" customHeight="1" x14ac:dyDescent="0.25">
      <c r="A28" s="10" t="str">
        <f t="shared" si="8"/>
        <v/>
      </c>
      <c r="B28" s="30"/>
      <c r="C28" s="31">
        <v>0</v>
      </c>
      <c r="D28" s="31">
        <v>0</v>
      </c>
      <c r="E28" s="31">
        <v>0</v>
      </c>
      <c r="F28" s="11">
        <f t="shared" si="9"/>
        <v>0</v>
      </c>
      <c r="G28" s="11">
        <f t="shared" si="10"/>
        <v>0</v>
      </c>
      <c r="H28" s="29">
        <f t="shared" si="11"/>
        <v>0</v>
      </c>
      <c r="I28" s="10" t="s">
        <v>4</v>
      </c>
      <c r="J28" s="10">
        <v>1</v>
      </c>
      <c r="K28" s="24">
        <f t="shared" si="12"/>
        <v>0</v>
      </c>
      <c r="L28" s="24">
        <f t="shared" si="13"/>
        <v>0</v>
      </c>
    </row>
    <row r="29" spans="1:12" s="22" customFormat="1" ht="45.75" hidden="1" customHeight="1" x14ac:dyDescent="0.25">
      <c r="A29" s="10" t="str">
        <f t="shared" si="8"/>
        <v/>
      </c>
      <c r="B29" s="30"/>
      <c r="C29" s="31">
        <v>0</v>
      </c>
      <c r="D29" s="31">
        <v>0</v>
      </c>
      <c r="E29" s="31">
        <v>0</v>
      </c>
      <c r="F29" s="11">
        <f t="shared" si="9"/>
        <v>0</v>
      </c>
      <c r="G29" s="11">
        <f t="shared" si="10"/>
        <v>0</v>
      </c>
      <c r="H29" s="29">
        <f t="shared" si="11"/>
        <v>0</v>
      </c>
      <c r="I29" s="10" t="s">
        <v>4</v>
      </c>
      <c r="J29" s="10">
        <v>1</v>
      </c>
      <c r="K29" s="24">
        <f t="shared" si="12"/>
        <v>0</v>
      </c>
      <c r="L29" s="24">
        <f t="shared" si="13"/>
        <v>0</v>
      </c>
    </row>
    <row r="30" spans="1:12" s="22" customFormat="1" ht="45.75" hidden="1" customHeight="1" x14ac:dyDescent="0.25">
      <c r="A30" s="10" t="str">
        <f t="shared" si="8"/>
        <v/>
      </c>
      <c r="B30" s="30"/>
      <c r="C30" s="31">
        <v>0</v>
      </c>
      <c r="D30" s="31">
        <v>0</v>
      </c>
      <c r="E30" s="31">
        <v>0</v>
      </c>
      <c r="F30" s="11">
        <f t="shared" si="9"/>
        <v>0</v>
      </c>
      <c r="G30" s="11">
        <f t="shared" si="10"/>
        <v>0</v>
      </c>
      <c r="H30" s="29">
        <f t="shared" si="11"/>
        <v>0</v>
      </c>
      <c r="I30" s="10" t="s">
        <v>4</v>
      </c>
      <c r="J30" s="10">
        <v>1</v>
      </c>
      <c r="K30" s="24">
        <f t="shared" si="12"/>
        <v>0</v>
      </c>
      <c r="L30" s="24">
        <f t="shared" si="13"/>
        <v>0</v>
      </c>
    </row>
    <row r="31" spans="1:12" s="22" customFormat="1" ht="45.75" hidden="1" customHeight="1" x14ac:dyDescent="0.25">
      <c r="A31" s="10" t="str">
        <f t="shared" si="8"/>
        <v/>
      </c>
      <c r="B31" s="30"/>
      <c r="C31" s="31">
        <v>0</v>
      </c>
      <c r="D31" s="31">
        <v>0</v>
      </c>
      <c r="E31" s="31">
        <v>0</v>
      </c>
      <c r="F31" s="11">
        <f t="shared" si="9"/>
        <v>0</v>
      </c>
      <c r="G31" s="11">
        <f t="shared" si="10"/>
        <v>0</v>
      </c>
      <c r="H31" s="29">
        <f t="shared" si="11"/>
        <v>0</v>
      </c>
      <c r="I31" s="10" t="s">
        <v>4</v>
      </c>
      <c r="J31" s="10">
        <v>1</v>
      </c>
      <c r="K31" s="24">
        <f t="shared" si="12"/>
        <v>0</v>
      </c>
      <c r="L31" s="24">
        <f t="shared" si="13"/>
        <v>0</v>
      </c>
    </row>
    <row r="32" spans="1:12" s="22" customFormat="1" ht="68.25" customHeight="1" x14ac:dyDescent="0.25">
      <c r="A32" s="10">
        <v>2</v>
      </c>
      <c r="B32" s="61" t="s">
        <v>125</v>
      </c>
      <c r="C32" s="71">
        <v>852</v>
      </c>
      <c r="D32" s="71">
        <v>900</v>
      </c>
      <c r="E32" s="71">
        <v>900</v>
      </c>
      <c r="F32" s="11">
        <f t="shared" si="9"/>
        <v>884</v>
      </c>
      <c r="G32" s="11">
        <f t="shared" si="10"/>
        <v>27.712812921102035</v>
      </c>
      <c r="H32" s="29">
        <f t="shared" si="11"/>
        <v>3.1349335883599588E-2</v>
      </c>
      <c r="I32" s="10" t="s">
        <v>131</v>
      </c>
      <c r="J32" s="10">
        <v>2</v>
      </c>
      <c r="K32" s="24">
        <v>852</v>
      </c>
      <c r="L32" s="24">
        <f t="shared" si="13"/>
        <v>1704</v>
      </c>
    </row>
    <row r="33" spans="1:12" ht="60.75" customHeight="1" x14ac:dyDescent="0.25">
      <c r="A33" s="10">
        <v>3</v>
      </c>
      <c r="B33" s="61" t="s">
        <v>126</v>
      </c>
      <c r="C33" s="71">
        <v>380.8</v>
      </c>
      <c r="D33" s="71">
        <v>420</v>
      </c>
      <c r="E33" s="71">
        <v>400</v>
      </c>
      <c r="F33" s="11">
        <f>AVERAGE(C33:E33)</f>
        <v>400.26666666666665</v>
      </c>
      <c r="G33" s="11">
        <f>STDEVA(C33:E33)</f>
        <v>19.601360496999515</v>
      </c>
      <c r="H33" s="29">
        <f>IF(F33&gt;0,STDEVA(C33:E33)/(SUM(C33:E33)/COUNTIF(C33:E33,"&gt;0")),0)</f>
        <v>4.8970754073116712E-2</v>
      </c>
      <c r="I33" s="10" t="s">
        <v>131</v>
      </c>
      <c r="J33" s="10">
        <v>4</v>
      </c>
      <c r="K33" s="24">
        <v>380.8</v>
      </c>
      <c r="L33" s="24">
        <f>J33*K33</f>
        <v>1523.2</v>
      </c>
    </row>
    <row r="34" spans="1:12" ht="17.25" customHeight="1" thickBot="1" x14ac:dyDescent="0.3">
      <c r="A34" s="12"/>
      <c r="B34" s="13"/>
      <c r="C34" s="13"/>
      <c r="D34" s="13"/>
      <c r="E34" s="13"/>
      <c r="F34" s="13"/>
      <c r="G34" s="13"/>
      <c r="H34" s="14"/>
      <c r="I34" s="13"/>
      <c r="J34" s="13"/>
      <c r="K34" s="17" t="s">
        <v>3</v>
      </c>
      <c r="L34" s="18">
        <f>SUM(L6:L33)</f>
        <v>33961.839999999997</v>
      </c>
    </row>
    <row r="35" spans="1:12" ht="15.75" x14ac:dyDescent="0.25">
      <c r="H35" s="4"/>
      <c r="K35" s="2"/>
      <c r="L35" s="6"/>
    </row>
    <row r="36" spans="1:12" ht="15.75" x14ac:dyDescent="0.25">
      <c r="H36" s="4"/>
      <c r="K36" s="2"/>
      <c r="L36" s="6"/>
    </row>
    <row r="37" spans="1:12" ht="15.75" x14ac:dyDescent="0.25">
      <c r="H37" s="4"/>
      <c r="K37" s="2"/>
      <c r="L37" s="6"/>
    </row>
    <row r="38" spans="1:12" ht="15.75" x14ac:dyDescent="0.25">
      <c r="H38" s="4"/>
      <c r="K38" s="2"/>
      <c r="L38" s="6"/>
    </row>
    <row r="39" spans="1:12" ht="15.75" x14ac:dyDescent="0.25">
      <c r="H39" s="4"/>
      <c r="K39" s="2"/>
      <c r="L39" s="6"/>
    </row>
    <row r="40" spans="1:12" ht="15.75" x14ac:dyDescent="0.25">
      <c r="H40" s="4"/>
      <c r="K40" s="2"/>
      <c r="L40" s="6"/>
    </row>
    <row r="41" spans="1:12" ht="15.75" x14ac:dyDescent="0.25">
      <c r="G41" s="20">
        <v>0.01</v>
      </c>
      <c r="H41" s="23">
        <f>D44*0.01</f>
        <v>339.61839999999995</v>
      </c>
      <c r="K41" s="2"/>
      <c r="L41" s="6"/>
    </row>
    <row r="42" spans="1:12" ht="15" customHeight="1" x14ac:dyDescent="0.25">
      <c r="G42" s="21">
        <v>0.05</v>
      </c>
      <c r="H42" s="23">
        <f>D44*0.05</f>
        <v>1698.0919999999999</v>
      </c>
      <c r="K42" s="2"/>
      <c r="L42" s="6"/>
    </row>
    <row r="43" spans="1:12" ht="15.75" hidden="1" x14ac:dyDescent="0.25">
      <c r="B43" s="118"/>
      <c r="C43" s="120"/>
      <c r="H43" s="4"/>
      <c r="K43" s="2"/>
      <c r="L43" s="6"/>
    </row>
    <row r="44" spans="1:12" ht="15.75" customHeight="1" x14ac:dyDescent="0.25">
      <c r="A44" s="19"/>
      <c r="B44" s="66" t="s">
        <v>120</v>
      </c>
      <c r="C44" s="67"/>
      <c r="D44" s="57">
        <f>(L34)</f>
        <v>33961.839999999997</v>
      </c>
      <c r="E44" s="9" t="str">
        <f>TEXT(TRUNC(TEXT(D44,n0)),"# ##0")&amp;" ("&amp;SUBSTITUTE(SUBSTITUTE(PROPER(INDEX(n_4,MID(TEXT(D44,n0),1,1)+1)&amp;INDEX(n0x,MID(TEXT(D44,n0),2,1)+1,MID(TEXT(D44,n0),3,1)+1)&amp;IF(-MID(TEXT(D44,n0),1,3),"миллиард"&amp;VLOOKUP(MID(TEXT(D44,n0),3,1)*AND(MID(TEXT(D44,n0),2,1)-1),мил,2),"")&amp;INDEX(n_4,MID(TEXT(D44,n0),4,1)+1)&amp;INDEX(n0x,MID(TEXT(D44,n0),5,1)+1,MID(TEXT(D44,n0),6,1)+1)&amp;IF(-MID(TEXT(D44,n0),4,3),"миллион"&amp;VLOOKUP(MID(TEXT(D44,n0),6,1)*AND(MID(TEXT(D44,n0),5,1)-1),мил,2),"")&amp;INDEX(n_4,MID(TEXT(D44,n0),7,1)+1)&amp;INDEX(n1x,MID(TEXT(D44,n0),8,1)+1,MID(TEXT(D44,n0),9,1)+1)&amp;IF(-MID(TEXT(D44,n0),7,3),VLOOKUP(MID(TEXT(D44,n0),9,1)*AND(MID(TEXT(D44,n0),8,1)-1),тыс,2),"")&amp;INDEX(n_4,MID(TEXT(D44,n0),10,1)+1)&amp;INDEX(n0x,MID(TEXT(D44,n0),11,1)+1,MID(TEXT(D44,n0),12,1)+1)),"z"," ")&amp;IF(TRUNC(TEXT(D44,n0)),"","Ноль ")&amp;"рубл"&amp;VLOOKUP(MOD(MAX(MOD(MID(TEXT(D44,n0),11,2)-11,100),9),10),{0,"ь ";1,"я ";4,"ей "},2)," рубл",") рубл")&amp;RIGHT(TEXT(D44,n0),2)&amp;"0 коп."</f>
        <v>33 961 (Тридцать три тысячи девятьсот шестьдесят один) рубль 840 коп.</v>
      </c>
      <c r="H44" s="4"/>
      <c r="K44" s="2"/>
      <c r="L44" s="6"/>
    </row>
    <row r="45" spans="1:12" ht="14.25" customHeight="1" x14ac:dyDescent="0.25">
      <c r="B45" s="63"/>
      <c r="C45" s="63"/>
      <c r="D45" s="58"/>
      <c r="E45" s="9"/>
      <c r="F45" s="19"/>
      <c r="G45" s="19"/>
      <c r="H45" s="19"/>
      <c r="I45" s="19"/>
      <c r="J45" s="19"/>
      <c r="K45" s="19"/>
    </row>
    <row r="46" spans="1:12" s="64" customFormat="1" ht="35.25" customHeight="1" x14ac:dyDescent="0.25">
      <c r="A46" s="113" t="s">
        <v>119</v>
      </c>
      <c r="B46" s="113"/>
      <c r="C46" s="113"/>
      <c r="D46" s="113"/>
      <c r="E46" s="113"/>
      <c r="F46" s="113"/>
      <c r="G46" s="113"/>
      <c r="H46" s="113"/>
      <c r="I46" s="19"/>
      <c r="J46" s="19"/>
      <c r="K46" s="19"/>
    </row>
    <row r="47" spans="1:12" ht="15.75" x14ac:dyDescent="0.25">
      <c r="B47" s="5" t="s">
        <v>118</v>
      </c>
      <c r="E47" s="9"/>
      <c r="F47" s="7"/>
      <c r="G47" s="8"/>
      <c r="H47" s="7"/>
      <c r="I47" s="7"/>
      <c r="J47" s="7"/>
      <c r="K47" s="7"/>
    </row>
    <row r="48" spans="1:12" s="25" customFormat="1" x14ac:dyDescent="0.25">
      <c r="B48" s="25" t="s">
        <v>122</v>
      </c>
      <c r="H48" s="25" t="s">
        <v>130</v>
      </c>
    </row>
    <row r="49" spans="8:8" s="25" customFormat="1" x14ac:dyDescent="0.25"/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</sheetData>
  <autoFilter ref="B5:B34">
    <filterColumn colId="0">
      <customFilters>
        <customFilter operator="notEqual" val=" "/>
      </customFilters>
    </filterColumn>
  </autoFilter>
  <mergeCells count="6">
    <mergeCell ref="A46:H46"/>
    <mergeCell ref="J1:L1"/>
    <mergeCell ref="D1:I1"/>
    <mergeCell ref="A3:L3"/>
    <mergeCell ref="K2:L2"/>
    <mergeCell ref="B43:C43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6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topLeftCell="A17"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34" customWidth="1"/>
    <col min="3" max="3" width="53.140625" style="34" customWidth="1"/>
    <col min="4" max="4" width="76.5703125" style="36" customWidth="1"/>
  </cols>
  <sheetData>
    <row r="4" spans="2:4" ht="195" x14ac:dyDescent="0.25">
      <c r="B4" s="34" t="s">
        <v>27</v>
      </c>
      <c r="C4" s="34" t="s">
        <v>35</v>
      </c>
      <c r="D4" s="35" t="s">
        <v>18</v>
      </c>
    </row>
    <row r="5" spans="2:4" ht="150" x14ac:dyDescent="0.25">
      <c r="B5" s="34" t="s">
        <v>43</v>
      </c>
      <c r="C5" s="34" t="s">
        <v>35</v>
      </c>
      <c r="D5" s="35" t="s">
        <v>42</v>
      </c>
    </row>
    <row r="6" spans="2:4" ht="195" x14ac:dyDescent="0.25">
      <c r="B6" s="34" t="s">
        <v>20</v>
      </c>
      <c r="C6" s="34" t="s">
        <v>24</v>
      </c>
      <c r="D6" s="35" t="s">
        <v>21</v>
      </c>
    </row>
    <row r="7" spans="2:4" ht="150" x14ac:dyDescent="0.25">
      <c r="B7" s="34" t="s">
        <v>22</v>
      </c>
      <c r="C7" s="34" t="s">
        <v>28</v>
      </c>
      <c r="D7" s="35" t="s">
        <v>25</v>
      </c>
    </row>
    <row r="8" spans="2:4" ht="150" x14ac:dyDescent="0.25">
      <c r="B8" s="34" t="s">
        <v>23</v>
      </c>
      <c r="C8" s="34" t="s">
        <v>37</v>
      </c>
      <c r="D8" s="35" t="s">
        <v>25</v>
      </c>
    </row>
    <row r="9" spans="2:4" ht="210" x14ac:dyDescent="0.25">
      <c r="B9" s="34" t="s">
        <v>29</v>
      </c>
      <c r="C9" s="34" t="s">
        <v>31</v>
      </c>
      <c r="D9" s="35" t="s">
        <v>30</v>
      </c>
    </row>
    <row r="10" spans="2:4" ht="210" x14ac:dyDescent="0.25">
      <c r="B10" s="34" t="s">
        <v>32</v>
      </c>
      <c r="C10" s="34" t="s">
        <v>33</v>
      </c>
      <c r="D10" s="35" t="s">
        <v>30</v>
      </c>
    </row>
    <row r="11" spans="2:4" ht="150" x14ac:dyDescent="0.25">
      <c r="B11" s="34" t="s">
        <v>27</v>
      </c>
      <c r="C11" s="34" t="s">
        <v>36</v>
      </c>
      <c r="D11" s="35" t="s">
        <v>25</v>
      </c>
    </row>
    <row r="12" spans="2:4" ht="150" x14ac:dyDescent="0.25">
      <c r="B12" s="34" t="s">
        <v>34</v>
      </c>
      <c r="C12" s="34" t="s">
        <v>38</v>
      </c>
      <c r="D12" s="35" t="s">
        <v>39</v>
      </c>
    </row>
    <row r="13" spans="2:4" ht="210" x14ac:dyDescent="0.25">
      <c r="B13" s="34" t="s">
        <v>48</v>
      </c>
      <c r="C13" s="34" t="s">
        <v>38</v>
      </c>
      <c r="D13" s="35" t="s">
        <v>30</v>
      </c>
    </row>
    <row r="14" spans="2:4" ht="210" x14ac:dyDescent="0.25">
      <c r="B14" s="34" t="s">
        <v>40</v>
      </c>
      <c r="C14" s="34" t="s">
        <v>41</v>
      </c>
      <c r="D14" s="35" t="s">
        <v>30</v>
      </c>
    </row>
    <row r="15" spans="2:4" ht="210" x14ac:dyDescent="0.25">
      <c r="B15" s="34" t="s">
        <v>44</v>
      </c>
      <c r="C15" s="34" t="s">
        <v>45</v>
      </c>
      <c r="D15" s="35" t="s">
        <v>30</v>
      </c>
    </row>
    <row r="16" spans="2:4" ht="210" x14ac:dyDescent="0.25">
      <c r="B16" s="34" t="s">
        <v>46</v>
      </c>
      <c r="C16" s="34" t="s">
        <v>47</v>
      </c>
      <c r="D16" s="35" t="s">
        <v>30</v>
      </c>
    </row>
    <row r="17" spans="2:4" ht="210" x14ac:dyDescent="0.25">
      <c r="B17" s="34" t="s">
        <v>49</v>
      </c>
      <c r="C17" s="34" t="s">
        <v>50</v>
      </c>
      <c r="D17" s="35" t="s">
        <v>30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Обоснование НМЦК</vt:lpstr>
      <vt:lpstr>Расчет НМЦК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Дьяков Андрей Алексеевич</cp:lastModifiedBy>
  <cp:lastPrinted>2026-05-26T08:06:09Z</cp:lastPrinted>
  <dcterms:created xsi:type="dcterms:W3CDTF">2014-01-17T08:53:04Z</dcterms:created>
  <dcterms:modified xsi:type="dcterms:W3CDTF">2026-05-26T08:07:02Z</dcterms:modified>
</cp:coreProperties>
</file>