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7340" yWindow="1845" windowWidth="29040" windowHeight="16440"/>
  </bookViews>
  <sheets>
    <sheet name="Лист1" sheetId="1" r:id="rId1"/>
  </sheets>
  <definedNames>
    <definedName name="_xlnm.Print_Area" localSheetId="0">Лист1!$A$1:$N$123</definedName>
  </definedNames>
  <calcPr calcId="145621"/>
</workbook>
</file>

<file path=xl/calcChain.xml><?xml version="1.0" encoding="utf-8"?>
<calcChain xmlns="http://schemas.openxmlformats.org/spreadsheetml/2006/main">
  <c r="J102" i="1" l="1"/>
  <c r="J103" i="1"/>
  <c r="H120" i="1"/>
  <c r="K56" i="1"/>
  <c r="L56" i="1"/>
  <c r="J56" i="1"/>
  <c r="L55" i="1"/>
  <c r="K55" i="1"/>
  <c r="J55" i="1"/>
  <c r="L54" i="1"/>
  <c r="K54" i="1"/>
  <c r="J93" i="1" l="1"/>
  <c r="J111" i="1" s="1"/>
  <c r="K64" i="1"/>
  <c r="L57" i="1"/>
  <c r="K57" i="1"/>
  <c r="J57" i="1"/>
  <c r="J88" i="1"/>
  <c r="J106" i="1" s="1"/>
  <c r="J54" i="1"/>
  <c r="J83" i="1" s="1"/>
  <c r="J101" i="1" s="1"/>
  <c r="J64" i="1"/>
  <c r="J38" i="1"/>
  <c r="J60" i="1" l="1"/>
  <c r="L59" i="1"/>
  <c r="J59" i="1"/>
  <c r="L60" i="1"/>
  <c r="K62" i="1"/>
  <c r="K63" i="1" s="1"/>
  <c r="K58" i="1" s="1"/>
  <c r="K72" i="1" s="1"/>
  <c r="K74" i="1" l="1"/>
  <c r="K75" i="1" s="1"/>
  <c r="L62" i="1"/>
  <c r="L63" i="1" s="1"/>
  <c r="L58" i="1" s="1"/>
  <c r="L72" i="1" s="1"/>
  <c r="J62" i="1"/>
  <c r="J63" i="1" s="1"/>
  <c r="J58" i="1" s="1"/>
  <c r="J72" i="1" s="1"/>
  <c r="J74" i="1" l="1"/>
  <c r="L74" i="1"/>
  <c r="L75" i="1" s="1"/>
  <c r="K76" i="1"/>
  <c r="K77" i="1" s="1"/>
  <c r="K78" i="1" s="1"/>
  <c r="K79" i="1" s="1"/>
  <c r="J89" i="1" s="1"/>
  <c r="J90" i="1" l="1"/>
  <c r="J107" i="1"/>
  <c r="J108" i="1" s="1"/>
  <c r="J75" i="1"/>
  <c r="J76" i="1" s="1"/>
  <c r="J77" i="1" s="1"/>
  <c r="J78" i="1" s="1"/>
  <c r="J79" i="1" s="1"/>
  <c r="J84" i="1" s="1"/>
  <c r="L76" i="1"/>
  <c r="L77" i="1" s="1"/>
  <c r="L78" i="1" s="1"/>
  <c r="L79" i="1" s="1"/>
  <c r="J94" i="1" s="1"/>
  <c r="J112" i="1" s="1"/>
  <c r="J113" i="1" s="1"/>
  <c r="J95" i="1" l="1"/>
  <c r="J85" i="1"/>
</calcChain>
</file>

<file path=xl/sharedStrings.xml><?xml version="1.0" encoding="utf-8"?>
<sst xmlns="http://schemas.openxmlformats.org/spreadsheetml/2006/main" count="191" uniqueCount="121">
  <si>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</si>
  <si>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</si>
  <si>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</si>
  <si>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</si>
  <si>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</si>
  <si>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</si>
  <si>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</si>
  <si>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</si>
  <si>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</si>
  <si>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</si>
  <si>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</si>
  <si>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</si>
  <si>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</si>
  <si>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</si>
  <si>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</si>
  <si>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</si>
  <si>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</si>
  <si>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</si>
  <si>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</si>
  <si>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</si>
  <si>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</si>
  <si>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</si>
  <si>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</si>
  <si>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</si>
  <si>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</si>
  <si>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</si>
  <si>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</si>
  <si>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</si>
  <si>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</si>
  <si>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</si>
  <si>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</si>
  <si>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</si>
  <si>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</si>
  <si>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</si>
  <si>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</si>
  <si>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</si>
  <si>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</si>
  <si>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</si>
  <si>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</si>
  <si>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</si>
  <si>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</si>
  <si>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</si>
  <si>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</si>
  <si>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</si>
  <si>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</si>
  <si>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t>Расчет стоимости оказания услуги по защите жизни и здоровья граждан производится по формуле:</t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</si>
  <si>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</si>
  <si>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</si>
  <si>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</si>
  <si>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</si>
  <si>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</si>
  <si>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</si>
  <si>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</si>
  <si>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</si>
  <si>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</si>
  <si>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</si>
  <si>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</si>
  <si>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</si>
  <si>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</si>
  <si>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</si>
  <si>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</si>
  <si>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</si>
  <si>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</si>
  <si>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</si>
  <si>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</si>
  <si>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</si>
  <si>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</si>
  <si>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</si>
  <si>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</si>
  <si>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</si>
  <si>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</si>
  <si>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</si>
  <si>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</si>
  <si>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</si>
  <si>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</si>
  <si>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</si>
  <si>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</si>
  <si>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</si>
  <si>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</si>
  <si>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</si>
  <si>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</si>
  <si>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</si>
  <si>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</si>
  <si>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</si>
  <si>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</si>
  <si>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</si>
  <si>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</si>
  <si>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</si>
  <si>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</si>
  <si>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</si>
  <si>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</si>
  <si>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</si>
  <si>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</si>
  <si>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</si>
  <si>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</si>
  <si>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</si>
  <si>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Стоимость работы поста за период</t>
  </si>
  <si>
    <t>С тсо (с НДС)</t>
  </si>
  <si>
    <t>С зж (с НДС)</t>
  </si>
  <si>
    <t>НМЦК  ИТОГО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</si>
  <si>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</si>
  <si>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</si>
  <si>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Пост охраны № 2</t>
  </si>
  <si>
    <t>Пост охраны № 3</t>
  </si>
  <si>
    <t>Услуги охраны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</si>
  <si>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</si>
  <si>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</si>
  <si>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</si>
  <si>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</si>
  <si>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Количество человеко-часов работы поста (Кu х N)</t>
  </si>
  <si>
    <t xml:space="preserve">Начальник административно-хозяйственного отдела </t>
  </si>
  <si>
    <t xml:space="preserve">Н.П. Гукливский </t>
  </si>
  <si>
    <t>80.10.12.200/80.10.12.200-00000003</t>
  </si>
  <si>
    <t>рублей</t>
  </si>
  <si>
    <r>
      <t>С</t>
    </r>
    <r>
      <rPr>
        <vertAlign val="subscript"/>
        <sz val="10"/>
        <rFont val="Times New Roman"/>
        <family val="1"/>
        <charset val="204"/>
      </rPr>
      <t>ТСО</t>
    </r>
    <r>
      <rPr>
        <sz val="10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0"/>
        <rFont val="Times New Roman"/>
        <family val="1"/>
        <charset val="204"/>
      </rPr>
      <t>ЗЖ</t>
    </r>
    <r>
      <rPr>
        <sz val="10"/>
        <rFont val="Times New Roman"/>
        <family val="1"/>
        <charset val="204"/>
      </rPr>
      <t xml:space="preserve"> - услуги по защите жизни и здоровья граждан </t>
    </r>
  </si>
  <si>
    <r>
      <t>где:
С</t>
    </r>
    <r>
      <rPr>
        <vertAlign val="subscript"/>
        <sz val="10"/>
        <rFont val="Times New Roman"/>
        <family val="1"/>
        <charset val="204"/>
      </rPr>
      <t>Р</t>
    </r>
    <r>
      <rPr>
        <sz val="10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0"/>
        <rFont val="Times New Roman"/>
        <family val="1"/>
        <charset val="204"/>
      </rPr>
      <t>Р</t>
    </r>
    <r>
      <rPr>
        <sz val="10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0"/>
        <rFont val="Times New Roman"/>
        <family val="1"/>
        <charset val="204"/>
      </rPr>
      <t>П</t>
    </r>
    <r>
      <rPr>
        <sz val="10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0"/>
        <rFont val="Times New Roman"/>
        <family val="1"/>
        <charset val="204"/>
      </rPr>
      <t>П</t>
    </r>
    <r>
      <rPr>
        <sz val="10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0"/>
        <rFont val="Times New Roman"/>
        <family val="1"/>
        <charset val="204"/>
      </rPr>
      <t>ЭО</t>
    </r>
    <r>
      <rPr>
        <sz val="10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0"/>
        <rFont val="Times New Roman"/>
        <family val="1"/>
        <charset val="204"/>
      </rPr>
      <t>ЭО</t>
    </r>
    <r>
      <rPr>
        <sz val="10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0"/>
        <rFont val="Times New Roman"/>
        <family val="1"/>
        <charset val="204"/>
      </rPr>
      <t>М</t>
    </r>
    <r>
      <rPr>
        <sz val="10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0"/>
        <rFont val="Times New Roman"/>
        <family val="1"/>
        <charset val="204"/>
      </rPr>
      <t>О</t>
    </r>
    <r>
      <rPr>
        <sz val="10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</si>
  <si>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r>
      <t>где: 
С</t>
    </r>
    <r>
      <rPr>
        <vertAlign val="subscript"/>
        <sz val="10"/>
        <rFont val="Times New Roman"/>
        <family val="1"/>
        <charset val="204"/>
      </rPr>
      <t>ЕУ</t>
    </r>
    <r>
      <rPr>
        <sz val="10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0"/>
        <rFont val="Times New Roman"/>
        <family val="1"/>
        <charset val="204"/>
      </rPr>
      <t>зж</t>
    </r>
    <r>
      <rPr>
        <sz val="10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</si>
  <si>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r>
      <t xml:space="preserve">На основании проведенных расчетов НМЦК составляет:  </t>
    </r>
    <r>
      <rPr>
        <b/>
        <sz val="10"/>
        <color rgb="FF000000"/>
        <rFont val="Times New Roman"/>
        <family val="1"/>
        <charset val="204"/>
      </rPr>
      <t xml:space="preserve"> </t>
    </r>
  </si>
  <si>
    <t>Период 01.08.2026 - 11.08.2026</t>
  </si>
  <si>
    <t xml:space="preserve">Исходя из выделенных бюджетных средств и необходимости обеспечения услугами охраны Санкт-Петербургского имени В.Б.Бобкова филиала государственного казенного образовательного учреждения высшего образования «Российская таможенная академия» максимальное значение цены контракта составляет 583 367 рублей 64 коп. </t>
  </si>
  <si>
    <t>01.08.2026 - 11.08.2026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</si>
</sst>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00000000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0"/>
  </cellStyleXfs>
  <cellXfs count="11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7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justify" vertical="top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 vertical="distributed"/>
    </xf>
    <xf numFmtId="0" fontId="1" fillId="0" borderId="0" xfId="0" applyFont="1" applyFill="1" applyBorder="1" applyAlignment="1">
      <alignment horizontal="justify" vertical="top"/>
    </xf>
    <xf numFmtId="0" fontId="1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5" xfId="0" applyFont="1" applyFill="1" applyBorder="1"/>
    <xf numFmtId="0" fontId="1" fillId="0" borderId="10" xfId="0" applyFont="1" applyFill="1" applyBorder="1" applyAlignment="1"/>
    <xf numFmtId="0" fontId="3" fillId="0" borderId="11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2" fillId="0" borderId="11" xfId="0" applyFont="1" applyFill="1" applyBorder="1" applyAlignment="1"/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2" fillId="0" borderId="0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center" vertical="top"/>
    </xf>
    <xf numFmtId="4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vertical="center" wrapText="1"/>
    </xf>
    <xf numFmtId="0" fontId="3" fillId="0" borderId="0" xfId="0" applyFont="1" applyFill="1" applyBorder="1"/>
    <xf numFmtId="165" fontId="1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distributed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distributed"/>
    </xf>
    <xf numFmtId="0" fontId="1" fillId="0" borderId="2" xfId="0" applyFont="1" applyFill="1" applyBorder="1" applyAlignment="1">
      <alignment horizontal="justify" vertical="distributed"/>
    </xf>
    <xf numFmtId="0" fontId="1" fillId="0" borderId="3" xfId="0" applyFont="1" applyFill="1" applyBorder="1" applyAlignment="1">
      <alignment horizontal="justify" vertical="distributed"/>
    </xf>
    <xf numFmtId="0" fontId="1" fillId="0" borderId="4" xfId="0" applyFont="1" applyFill="1" applyBorder="1" applyAlignment="1">
      <alignment horizontal="justify" vertical="distributed"/>
    </xf>
    <xf numFmtId="0" fontId="1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distributed"/>
    </xf>
    <xf numFmtId="0" fontId="1" fillId="0" borderId="9" xfId="0" applyFont="1" applyFill="1" applyBorder="1" applyAlignment="1">
      <alignment horizontal="justify" vertical="top"/>
    </xf>
    <xf numFmtId="0" fontId="5" fillId="0" borderId="2" xfId="0" applyFont="1" applyFill="1" applyBorder="1" applyAlignment="1">
      <alignment horizontal="justify"/>
    </xf>
    <xf numFmtId="0" fontId="5" fillId="0" borderId="3" xfId="0" applyFont="1" applyFill="1" applyBorder="1" applyAlignment="1">
      <alignment horizontal="justify"/>
    </xf>
    <xf numFmtId="0" fontId="5" fillId="0" borderId="4" xfId="0" applyFont="1" applyFill="1" applyBorder="1" applyAlignment="1">
      <alignment horizontal="justify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justify" vertical="top"/>
    </xf>
    <xf numFmtId="0" fontId="2" fillId="0" borderId="1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7</xdr:row>
      <xdr:rowOff>12700</xdr:rowOff>
    </xdr:from>
    <xdr:to>
      <xdr:col>10</xdr:col>
      <xdr:colOff>117475</xdr:colOff>
      <xdr:row>7</xdr:row>
      <xdr:rowOff>622413</xdr:rowOff>
    </xdr:to>
    <xdr:pic>
      <xdr:nvPicPr>
        <xdr:cNvPr id="2" name="Рисунок 6">
          <a:extLst>
            <a:ext uri="{FF2B5EF4-FFF2-40B4-BE49-F238E27FC236}">
              <a16:creationId xmlns=""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2698750"/>
          <a:ext cx="5270500" cy="60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1047750</xdr:colOff>
      <xdr:row>8</xdr:row>
      <xdr:rowOff>434975</xdr:rowOff>
    </xdr:from>
    <xdr:to>
      <xdr:col>10</xdr:col>
      <xdr:colOff>165100</xdr:colOff>
      <xdr:row>8</xdr:row>
      <xdr:rowOff>956689</xdr:rowOff>
    </xdr:to>
    <xdr:pic>
      <xdr:nvPicPr>
        <xdr:cNvPr id="3" name="Рисунок 8">
          <a:extLst>
            <a:ext uri="{FF2B5EF4-FFF2-40B4-BE49-F238E27FC236}">
              <a16:creationId xmlns=""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3806825"/>
          <a:ext cx="2222500" cy="521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114300</xdr:colOff>
      <xdr:row>9</xdr:row>
      <xdr:rowOff>177800</xdr:rowOff>
    </xdr:from>
    <xdr:to>
      <xdr:col>10</xdr:col>
      <xdr:colOff>498475</xdr:colOff>
      <xdr:row>9</xdr:row>
      <xdr:rowOff>736840</xdr:rowOff>
    </xdr:to>
    <xdr:pic>
      <xdr:nvPicPr>
        <xdr:cNvPr id="4" name="Рисунок 9">
          <a:extLst>
            <a:ext uri="{FF2B5EF4-FFF2-40B4-BE49-F238E27FC236}">
              <a16:creationId xmlns=""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578350"/>
          <a:ext cx="2413000" cy="559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523875</xdr:colOff>
      <xdr:row>11</xdr:row>
      <xdr:rowOff>584200</xdr:rowOff>
    </xdr:from>
    <xdr:to>
      <xdr:col>8</xdr:col>
      <xdr:colOff>241300</xdr:colOff>
      <xdr:row>12</xdr:row>
      <xdr:rowOff>510858</xdr:rowOff>
    </xdr:to>
    <xdr:pic>
      <xdr:nvPicPr>
        <xdr:cNvPr id="5" name="Рисунок 9">
          <a:extLst>
            <a:ext uri="{FF2B5EF4-FFF2-40B4-BE49-F238E27FC236}">
              <a16:creationId xmlns=""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6575425"/>
          <a:ext cx="2889250" cy="55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247650</xdr:colOff>
      <xdr:row>13</xdr:row>
      <xdr:rowOff>38100</xdr:rowOff>
    </xdr:from>
    <xdr:to>
      <xdr:col>9</xdr:col>
      <xdr:colOff>450850</xdr:colOff>
      <xdr:row>13</xdr:row>
      <xdr:rowOff>487534</xdr:rowOff>
    </xdr:to>
    <xdr:pic>
      <xdr:nvPicPr>
        <xdr:cNvPr id="6" name="Рисунок 10">
          <a:extLst>
            <a:ext uri="{FF2B5EF4-FFF2-40B4-BE49-F238E27FC236}">
              <a16:creationId xmlns=""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8105775"/>
          <a:ext cx="1136650" cy="44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876299</xdr:colOff>
      <xdr:row>15</xdr:row>
      <xdr:rowOff>82550</xdr:rowOff>
    </xdr:from>
    <xdr:to>
      <xdr:col>10</xdr:col>
      <xdr:colOff>571499</xdr:colOff>
      <xdr:row>15</xdr:row>
      <xdr:rowOff>483793</xdr:rowOff>
    </xdr:to>
    <xdr:pic>
      <xdr:nvPicPr>
        <xdr:cNvPr id="7" name="Рисунок 11">
          <a:extLst>
            <a:ext uri="{FF2B5EF4-FFF2-40B4-BE49-F238E27FC236}">
              <a16:creationId xmlns=""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49" y="9921875"/>
          <a:ext cx="1724025" cy="4012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618660</xdr:colOff>
      <xdr:row>16</xdr:row>
      <xdr:rowOff>152400</xdr:rowOff>
    </xdr:from>
    <xdr:to>
      <xdr:col>11</xdr:col>
      <xdr:colOff>4761</xdr:colOff>
      <xdr:row>17</xdr:row>
      <xdr:rowOff>9525</xdr:rowOff>
    </xdr:to>
    <xdr:pic>
      <xdr:nvPicPr>
        <xdr:cNvPr id="8" name="Рисунок 12">
          <a:extLst>
            <a:ext uri="{FF2B5EF4-FFF2-40B4-BE49-F238E27FC236}">
              <a16:creationId xmlns=""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6810" y="11601450"/>
          <a:ext cx="2538876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723899</xdr:colOff>
      <xdr:row>17</xdr:row>
      <xdr:rowOff>146050</xdr:rowOff>
    </xdr:from>
    <xdr:to>
      <xdr:col>10</xdr:col>
      <xdr:colOff>984249</xdr:colOff>
      <xdr:row>17</xdr:row>
      <xdr:rowOff>585533</xdr:rowOff>
    </xdr:to>
    <xdr:pic>
      <xdr:nvPicPr>
        <xdr:cNvPr id="9" name="Рисунок 13">
          <a:extLst>
            <a:ext uri="{FF2B5EF4-FFF2-40B4-BE49-F238E27FC236}">
              <a16:creationId xmlns=""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49" y="12157075"/>
          <a:ext cx="2289175" cy="439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619125</xdr:colOff>
      <xdr:row>28</xdr:row>
      <xdr:rowOff>57150</xdr:rowOff>
    </xdr:from>
    <xdr:to>
      <xdr:col>9</xdr:col>
      <xdr:colOff>520700</xdr:colOff>
      <xdr:row>29</xdr:row>
      <xdr:rowOff>21573</xdr:rowOff>
    </xdr:to>
    <xdr:pic>
      <xdr:nvPicPr>
        <xdr:cNvPr id="10" name="Рисунок 14">
          <a:extLst>
            <a:ext uri="{FF2B5EF4-FFF2-40B4-BE49-F238E27FC236}">
              <a16:creationId xmlns=""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6878300"/>
          <a:ext cx="4787900" cy="63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581024</xdr:colOff>
      <xdr:row>30</xdr:row>
      <xdr:rowOff>19050</xdr:rowOff>
    </xdr:from>
    <xdr:to>
      <xdr:col>7</xdr:col>
      <xdr:colOff>6349</xdr:colOff>
      <xdr:row>30</xdr:row>
      <xdr:rowOff>551339</xdr:rowOff>
    </xdr:to>
    <xdr:pic>
      <xdr:nvPicPr>
        <xdr:cNvPr id="11" name="Рисунок 15">
          <a:extLst>
            <a:ext uri="{FF2B5EF4-FFF2-40B4-BE49-F238E27FC236}">
              <a16:creationId xmlns=""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49" y="19402425"/>
          <a:ext cx="1520825" cy="532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2"/>
  <sheetViews>
    <sheetView tabSelected="1" view="pageBreakPreview" zoomScaleNormal="100" zoomScaleSheetLayoutView="100" workbookViewId="0">
      <selection activeCell="B5" sqref="B5:L5"/>
    </sheetView>
  </sheetViews>
  <sheetFormatPr defaultColWidth="9.140625" defaultRowHeight="12.75" x14ac:dyDescent="0.2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7.570312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3" customWidth="1"/>
    <col min="12" max="12" width="19" style="1" customWidth="1"/>
    <col min="13" max="16384" width="9.140625" style="1"/>
  </cols>
  <sheetData>
    <row r="1" spans="1:12" x14ac:dyDescent="0.2">
      <c r="D1" s="2" t="s">
        <v>0</v>
      </c>
    </row>
    <row r="2" spans="1:12" s="24" customFormat="1" ht="15.75" customHeight="1" x14ac:dyDescent="0.2">
      <c r="A2" s="4" t="s">
        <v>1</v>
      </c>
      <c r="B2" s="107" t="s">
        <v>104</v>
      </c>
      <c r="C2" s="107"/>
      <c r="D2" s="107"/>
      <c r="E2" s="107"/>
      <c r="F2" s="107"/>
      <c r="G2" s="107"/>
      <c r="H2" s="107"/>
      <c r="I2" s="107"/>
      <c r="J2" s="107"/>
      <c r="K2" s="113"/>
      <c r="L2" s="113"/>
    </row>
    <row r="3" spans="1:12" ht="38.25" x14ac:dyDescent="0.2">
      <c r="A3" s="4" t="s">
        <v>2</v>
      </c>
      <c r="B3" s="107" t="s">
        <v>3</v>
      </c>
      <c r="C3" s="107"/>
      <c r="D3" s="107"/>
      <c r="E3" s="107"/>
      <c r="F3" s="107"/>
      <c r="G3" s="107"/>
      <c r="H3" s="107"/>
      <c r="I3" s="107"/>
      <c r="J3" s="107"/>
      <c r="K3" s="99"/>
      <c r="L3" s="99"/>
    </row>
    <row r="4" spans="1:12" x14ac:dyDescent="0.2">
      <c r="A4" s="4" t="s">
        <v>4</v>
      </c>
      <c r="B4" s="114" t="s">
        <v>112</v>
      </c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5" spans="1:12" ht="25.5" x14ac:dyDescent="0.2">
      <c r="A5" s="4" t="s">
        <v>5</v>
      </c>
      <c r="B5" s="114" t="s">
        <v>120</v>
      </c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1:12" x14ac:dyDescent="0.2">
      <c r="A6" s="4" t="s">
        <v>6</v>
      </c>
      <c r="B6" s="114" t="s">
        <v>7</v>
      </c>
      <c r="C6" s="115"/>
      <c r="D6" s="115"/>
      <c r="E6" s="115"/>
      <c r="F6" s="115"/>
      <c r="G6" s="115"/>
      <c r="H6" s="115"/>
      <c r="I6" s="115"/>
      <c r="J6" s="115"/>
      <c r="K6" s="115"/>
      <c r="L6" s="116"/>
    </row>
    <row r="7" spans="1:12" ht="56.25" customHeight="1" x14ac:dyDescent="0.2">
      <c r="A7" s="4" t="s">
        <v>8</v>
      </c>
      <c r="B7" s="107" t="s">
        <v>9</v>
      </c>
      <c r="C7" s="107"/>
      <c r="D7" s="107"/>
      <c r="E7" s="107"/>
      <c r="F7" s="107"/>
      <c r="G7" s="107"/>
      <c r="H7" s="107"/>
      <c r="I7" s="107"/>
      <c r="J7" s="107"/>
      <c r="K7" s="99"/>
      <c r="L7" s="99"/>
    </row>
    <row r="8" spans="1:12" ht="54" customHeight="1" x14ac:dyDescent="0.2">
      <c r="A8" s="5" t="s">
        <v>10</v>
      </c>
      <c r="B8" s="107"/>
      <c r="C8" s="117"/>
      <c r="D8" s="117"/>
      <c r="E8" s="117"/>
      <c r="F8" s="117"/>
      <c r="G8" s="117"/>
      <c r="H8" s="117"/>
      <c r="I8" s="117"/>
      <c r="J8" s="117"/>
      <c r="K8" s="99"/>
      <c r="L8" s="99"/>
    </row>
    <row r="9" spans="1:12" ht="81" customHeight="1" x14ac:dyDescent="0.2">
      <c r="A9" s="5"/>
      <c r="B9" s="107" t="s">
        <v>11</v>
      </c>
      <c r="C9" s="99"/>
      <c r="D9" s="99"/>
      <c r="E9" s="99"/>
      <c r="F9" s="99"/>
      <c r="G9" s="99"/>
      <c r="H9" s="118"/>
      <c r="I9" s="118"/>
      <c r="J9" s="118"/>
      <c r="K9" s="118"/>
      <c r="L9" s="118"/>
    </row>
    <row r="10" spans="1:12" ht="60.75" customHeight="1" x14ac:dyDescent="0.2">
      <c r="A10" s="5"/>
      <c r="B10" s="107" t="s">
        <v>12</v>
      </c>
      <c r="C10" s="99"/>
      <c r="D10" s="99"/>
      <c r="E10" s="99"/>
      <c r="F10" s="99"/>
      <c r="G10" s="99"/>
      <c r="H10" s="99"/>
      <c r="I10" s="99"/>
      <c r="J10" s="99"/>
      <c r="K10" s="99"/>
      <c r="L10" s="99"/>
    </row>
    <row r="11" spans="1:12" ht="64.5" customHeight="1" x14ac:dyDescent="0.2">
      <c r="A11" s="5"/>
      <c r="B11" s="107" t="s">
        <v>13</v>
      </c>
      <c r="C11" s="99"/>
      <c r="D11" s="99"/>
      <c r="E11" s="99"/>
      <c r="F11" s="99"/>
      <c r="G11" s="99"/>
      <c r="H11" s="99"/>
      <c r="I11" s="99"/>
      <c r="J11" s="99"/>
      <c r="K11" s="99"/>
      <c r="L11" s="99"/>
    </row>
    <row r="12" spans="1:12" ht="49.5" customHeight="1" x14ac:dyDescent="0.2">
      <c r="A12" s="6"/>
      <c r="B12" s="107" t="s">
        <v>114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</row>
    <row r="13" spans="1:12" ht="45.75" customHeight="1" x14ac:dyDescent="0.2">
      <c r="A13" s="5" t="s">
        <v>14</v>
      </c>
      <c r="B13" s="107"/>
      <c r="C13" s="99"/>
      <c r="D13" s="99"/>
      <c r="E13" s="99"/>
      <c r="F13" s="99"/>
      <c r="G13" s="99"/>
      <c r="H13" s="99"/>
      <c r="I13" s="99"/>
      <c r="J13" s="99"/>
      <c r="K13" s="99"/>
      <c r="L13" s="99"/>
    </row>
    <row r="14" spans="1:12" ht="39" customHeight="1" x14ac:dyDescent="0.2">
      <c r="A14" s="5"/>
      <c r="B14" s="107" t="s">
        <v>15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</row>
    <row r="15" spans="1:12" ht="168.75" customHeight="1" x14ac:dyDescent="0.2">
      <c r="A15" s="5"/>
      <c r="B15" s="107" t="s">
        <v>100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spans="1:12" ht="40.5" customHeight="1" x14ac:dyDescent="0.2">
      <c r="A16" s="5"/>
      <c r="B16" s="107" t="s">
        <v>16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</row>
    <row r="17" spans="1:13" ht="44.25" customHeight="1" x14ac:dyDescent="0.2">
      <c r="A17" s="7"/>
      <c r="B17" s="107" t="s">
        <v>17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</row>
    <row r="18" spans="1:13" ht="49.5" customHeight="1" x14ac:dyDescent="0.2">
      <c r="A18" s="7"/>
      <c r="B18" s="107" t="s">
        <v>18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</row>
    <row r="19" spans="1:13" ht="39" customHeight="1" x14ac:dyDescent="0.2">
      <c r="A19" s="7"/>
      <c r="B19" s="107" t="s">
        <v>19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</row>
    <row r="20" spans="1:13" ht="19.5" customHeight="1" x14ac:dyDescent="0.2">
      <c r="A20" s="7"/>
      <c r="B20" s="108" t="s">
        <v>20</v>
      </c>
      <c r="C20" s="109"/>
      <c r="D20" s="109"/>
      <c r="E20" s="109"/>
      <c r="F20" s="109"/>
      <c r="G20" s="109"/>
      <c r="H20" s="108" t="s">
        <v>21</v>
      </c>
      <c r="I20" s="109"/>
      <c r="J20" s="109"/>
      <c r="K20" s="109"/>
      <c r="L20" s="109"/>
    </row>
    <row r="21" spans="1:13" x14ac:dyDescent="0.2">
      <c r="A21" s="8"/>
      <c r="B21" s="9" t="s">
        <v>22</v>
      </c>
      <c r="C21" s="110" t="s">
        <v>23</v>
      </c>
      <c r="D21" s="109"/>
      <c r="E21" s="109"/>
      <c r="F21" s="109"/>
      <c r="G21" s="9" t="s">
        <v>24</v>
      </c>
      <c r="H21" s="9" t="s">
        <v>22</v>
      </c>
      <c r="I21" s="110" t="s">
        <v>25</v>
      </c>
      <c r="J21" s="111"/>
      <c r="K21" s="111"/>
      <c r="L21" s="9" t="s">
        <v>26</v>
      </c>
      <c r="M21" s="2"/>
    </row>
    <row r="22" spans="1:13" hidden="1" x14ac:dyDescent="0.2">
      <c r="A22" s="10" t="s">
        <v>27</v>
      </c>
      <c r="B22" s="112" t="s">
        <v>28</v>
      </c>
      <c r="C22" s="112"/>
      <c r="D22" s="112"/>
      <c r="E22" s="112"/>
      <c r="F22" s="112"/>
      <c r="G22" s="11"/>
    </row>
    <row r="23" spans="1:13" ht="30.75" customHeight="1" x14ac:dyDescent="0.2">
      <c r="A23" s="8"/>
      <c r="B23" s="12">
        <v>1</v>
      </c>
      <c r="C23" s="89" t="s">
        <v>29</v>
      </c>
      <c r="D23" s="90"/>
      <c r="E23" s="90"/>
      <c r="F23" s="91"/>
      <c r="G23" s="13">
        <v>1</v>
      </c>
      <c r="H23" s="12" t="s">
        <v>30</v>
      </c>
      <c r="I23" s="92" t="s">
        <v>31</v>
      </c>
      <c r="J23" s="92"/>
      <c r="K23" s="92"/>
      <c r="L23" s="13">
        <v>0.05</v>
      </c>
    </row>
    <row r="24" spans="1:13" ht="32.25" customHeight="1" x14ac:dyDescent="0.2">
      <c r="A24" s="8"/>
      <c r="B24" s="12">
        <v>2</v>
      </c>
      <c r="C24" s="89" t="s">
        <v>32</v>
      </c>
      <c r="D24" s="90"/>
      <c r="E24" s="90"/>
      <c r="F24" s="91"/>
      <c r="G24" s="13">
        <v>1.5</v>
      </c>
      <c r="H24" s="12" t="s">
        <v>33</v>
      </c>
      <c r="I24" s="92" t="s">
        <v>34</v>
      </c>
      <c r="J24" s="92"/>
      <c r="K24" s="92"/>
      <c r="L24" s="13">
        <v>0.2</v>
      </c>
    </row>
    <row r="25" spans="1:13" ht="42" customHeight="1" x14ac:dyDescent="0.2">
      <c r="A25" s="8"/>
      <c r="B25" s="12">
        <v>3</v>
      </c>
      <c r="C25" s="89" t="s">
        <v>35</v>
      </c>
      <c r="D25" s="90"/>
      <c r="E25" s="90"/>
      <c r="F25" s="91"/>
      <c r="G25" s="14" t="s">
        <v>36</v>
      </c>
      <c r="H25" s="12" t="s">
        <v>37</v>
      </c>
      <c r="I25" s="92" t="s">
        <v>38</v>
      </c>
      <c r="J25" s="92"/>
      <c r="K25" s="92"/>
      <c r="L25" s="13">
        <v>0.3</v>
      </c>
    </row>
    <row r="26" spans="1:13" ht="47.25" customHeight="1" x14ac:dyDescent="0.2">
      <c r="A26" s="8"/>
      <c r="B26" s="15"/>
      <c r="C26" s="16"/>
      <c r="D26" s="16"/>
      <c r="E26" s="16"/>
      <c r="F26" s="16"/>
      <c r="G26" s="17"/>
      <c r="H26" s="12" t="s">
        <v>39</v>
      </c>
      <c r="I26" s="93" t="s">
        <v>40</v>
      </c>
      <c r="J26" s="93"/>
      <c r="K26" s="93"/>
      <c r="L26" s="13">
        <v>0.1</v>
      </c>
    </row>
    <row r="27" spans="1:13" ht="31.5" customHeight="1" x14ac:dyDescent="0.2">
      <c r="A27" s="8"/>
      <c r="B27" s="18"/>
      <c r="C27" s="16"/>
      <c r="D27" s="16"/>
      <c r="E27" s="16"/>
      <c r="F27" s="16"/>
      <c r="G27" s="17"/>
      <c r="H27" s="19" t="s">
        <v>41</v>
      </c>
      <c r="I27" s="94" t="s">
        <v>42</v>
      </c>
      <c r="J27" s="94"/>
      <c r="K27" s="94"/>
      <c r="L27" s="20">
        <v>0.05</v>
      </c>
    </row>
    <row r="28" spans="1:13" ht="18" customHeight="1" x14ac:dyDescent="0.2">
      <c r="A28" s="21"/>
      <c r="B28" s="22"/>
      <c r="C28" s="23"/>
      <c r="D28" s="23"/>
      <c r="E28" s="23"/>
      <c r="F28" s="23"/>
      <c r="G28" s="23"/>
      <c r="H28" s="95" t="s">
        <v>43</v>
      </c>
      <c r="I28" s="96"/>
      <c r="J28" s="96"/>
      <c r="K28" s="96"/>
      <c r="L28" s="97"/>
    </row>
    <row r="29" spans="1:13" ht="52.5" customHeight="1" x14ac:dyDescent="0.2">
      <c r="A29" s="98" t="s">
        <v>44</v>
      </c>
      <c r="B29" s="100"/>
      <c r="C29" s="99"/>
      <c r="D29" s="99"/>
      <c r="E29" s="99"/>
      <c r="F29" s="99"/>
      <c r="G29" s="99"/>
      <c r="H29" s="99"/>
      <c r="I29" s="99"/>
      <c r="J29" s="99"/>
      <c r="K29" s="99"/>
      <c r="L29" s="99"/>
    </row>
    <row r="30" spans="1:13" ht="138.75" customHeight="1" x14ac:dyDescent="0.2">
      <c r="A30" s="99"/>
      <c r="B30" s="101" t="s">
        <v>115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</row>
    <row r="31" spans="1:13" ht="48.75" customHeight="1" x14ac:dyDescent="0.2">
      <c r="A31" s="102" t="s">
        <v>45</v>
      </c>
      <c r="B31" s="101"/>
      <c r="C31" s="99"/>
      <c r="D31" s="99"/>
      <c r="E31" s="99"/>
      <c r="F31" s="99"/>
      <c r="G31" s="99"/>
      <c r="H31" s="99"/>
      <c r="I31" s="99"/>
      <c r="J31" s="99"/>
      <c r="K31" s="99"/>
      <c r="L31" s="99"/>
    </row>
    <row r="32" spans="1:13" ht="48.75" customHeight="1" x14ac:dyDescent="0.2">
      <c r="A32" s="103"/>
      <c r="B32" s="101" t="s">
        <v>116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</row>
    <row r="33" spans="1:12" x14ac:dyDescent="0.2">
      <c r="A33" s="104" t="s">
        <v>105</v>
      </c>
      <c r="B33" s="104"/>
      <c r="C33" s="104"/>
      <c r="D33" s="104"/>
      <c r="E33" s="104"/>
      <c r="F33" s="104"/>
      <c r="G33" s="104"/>
      <c r="H33" s="104"/>
      <c r="I33" s="104"/>
      <c r="J33" s="104"/>
      <c r="K33" s="25"/>
      <c r="L33" s="26"/>
    </row>
    <row r="34" spans="1:12" ht="25.5" customHeight="1" x14ac:dyDescent="0.2">
      <c r="A34" s="105" t="s">
        <v>46</v>
      </c>
      <c r="B34" s="106"/>
      <c r="C34" s="106"/>
      <c r="D34" s="106"/>
      <c r="E34" s="106"/>
      <c r="F34" s="106"/>
      <c r="G34" s="106"/>
      <c r="H34" s="106"/>
      <c r="I34" s="12" t="s">
        <v>47</v>
      </c>
      <c r="J34" s="27" t="s">
        <v>118</v>
      </c>
    </row>
    <row r="35" spans="1:12" ht="16.5" customHeight="1" x14ac:dyDescent="0.2">
      <c r="A35" s="71" t="s">
        <v>48</v>
      </c>
      <c r="B35" s="86"/>
      <c r="C35" s="86"/>
      <c r="D35" s="86"/>
      <c r="E35" s="86"/>
      <c r="F35" s="86"/>
      <c r="G35" s="86"/>
      <c r="H35" s="86"/>
      <c r="I35" s="13" t="s">
        <v>49</v>
      </c>
      <c r="J35" s="28">
        <v>31250</v>
      </c>
      <c r="K35" s="29"/>
    </row>
    <row r="36" spans="1:12" ht="16.5" customHeight="1" x14ac:dyDescent="0.2">
      <c r="A36" s="71" t="s">
        <v>50</v>
      </c>
      <c r="B36" s="86"/>
      <c r="C36" s="86"/>
      <c r="D36" s="86"/>
      <c r="E36" s="86"/>
      <c r="F36" s="86"/>
      <c r="G36" s="86"/>
      <c r="H36" s="86"/>
      <c r="I36" s="13" t="s">
        <v>51</v>
      </c>
      <c r="J36" s="28">
        <v>1</v>
      </c>
      <c r="K36" s="29"/>
    </row>
    <row r="37" spans="1:12" ht="16.5" customHeight="1" x14ac:dyDescent="0.2">
      <c r="A37" s="88" t="s">
        <v>52</v>
      </c>
      <c r="B37" s="86"/>
      <c r="C37" s="86"/>
      <c r="D37" s="86"/>
      <c r="E37" s="86"/>
      <c r="F37" s="86"/>
      <c r="G37" s="86"/>
      <c r="H37" s="86"/>
      <c r="I37" s="13" t="s">
        <v>53</v>
      </c>
      <c r="J37" s="28">
        <v>164.33</v>
      </c>
      <c r="K37" s="29"/>
    </row>
    <row r="38" spans="1:12" ht="16.5" customHeight="1" x14ac:dyDescent="0.2">
      <c r="A38" s="88" t="s">
        <v>54</v>
      </c>
      <c r="B38" s="86"/>
      <c r="C38" s="86"/>
      <c r="D38" s="86"/>
      <c r="E38" s="86"/>
      <c r="F38" s="86"/>
      <c r="G38" s="86"/>
      <c r="H38" s="86"/>
      <c r="I38" s="13" t="s">
        <v>55</v>
      </c>
      <c r="J38" s="28">
        <f>ROUND(J35/J37,2)</f>
        <v>190.17</v>
      </c>
      <c r="K38" s="29"/>
    </row>
    <row r="39" spans="1:12" ht="16.5" customHeight="1" x14ac:dyDescent="0.2">
      <c r="A39" s="71" t="s">
        <v>56</v>
      </c>
      <c r="B39" s="86"/>
      <c r="C39" s="86"/>
      <c r="D39" s="86"/>
      <c r="E39" s="86"/>
      <c r="F39" s="86"/>
      <c r="G39" s="86"/>
      <c r="H39" s="86"/>
      <c r="I39" s="13" t="s">
        <v>51</v>
      </c>
      <c r="J39" s="28">
        <v>30.2</v>
      </c>
      <c r="K39" s="29"/>
    </row>
    <row r="40" spans="1:12" ht="16.5" customHeight="1" x14ac:dyDescent="0.2">
      <c r="A40" s="71" t="s">
        <v>57</v>
      </c>
      <c r="B40" s="86"/>
      <c r="C40" s="86"/>
      <c r="D40" s="86"/>
      <c r="E40" s="86"/>
      <c r="F40" s="86"/>
      <c r="G40" s="86"/>
      <c r="H40" s="86"/>
      <c r="I40" s="13" t="s">
        <v>51</v>
      </c>
      <c r="J40" s="28">
        <v>22</v>
      </c>
      <c r="K40" s="29"/>
    </row>
    <row r="41" spans="1:12" ht="16.5" customHeight="1" x14ac:dyDescent="0.2">
      <c r="A41" s="71" t="s">
        <v>58</v>
      </c>
      <c r="B41" s="86"/>
      <c r="C41" s="86"/>
      <c r="D41" s="86"/>
      <c r="E41" s="86"/>
      <c r="F41" s="86"/>
      <c r="G41" s="86"/>
      <c r="H41" s="86"/>
      <c r="I41" s="13" t="s">
        <v>51</v>
      </c>
      <c r="J41" s="28">
        <v>20</v>
      </c>
      <c r="K41" s="29"/>
    </row>
    <row r="42" spans="1:12" ht="16.5" customHeight="1" x14ac:dyDescent="0.2">
      <c r="A42" s="71" t="s">
        <v>59</v>
      </c>
      <c r="B42" s="86"/>
      <c r="C42" s="86"/>
      <c r="D42" s="86"/>
      <c r="E42" s="86"/>
      <c r="F42" s="86"/>
      <c r="G42" s="86"/>
      <c r="H42" s="86"/>
      <c r="I42" s="13" t="s">
        <v>51</v>
      </c>
      <c r="J42" s="28">
        <v>5</v>
      </c>
      <c r="K42" s="29"/>
    </row>
    <row r="43" spans="1:12" ht="15.75" customHeight="1" x14ac:dyDescent="0.2">
      <c r="A43" s="71" t="s">
        <v>60</v>
      </c>
      <c r="B43" s="72"/>
      <c r="C43" s="72"/>
      <c r="D43" s="72"/>
      <c r="E43" s="72"/>
      <c r="F43" s="72"/>
      <c r="G43" s="72"/>
      <c r="H43" s="73"/>
      <c r="I43" s="13" t="s">
        <v>51</v>
      </c>
      <c r="J43" s="28">
        <v>100</v>
      </c>
      <c r="K43" s="29"/>
    </row>
    <row r="44" spans="1:12" ht="15" customHeight="1" x14ac:dyDescent="0.2">
      <c r="A44" s="71" t="s">
        <v>61</v>
      </c>
      <c r="B44" s="86"/>
      <c r="C44" s="86"/>
      <c r="D44" s="86"/>
      <c r="E44" s="86"/>
      <c r="F44" s="86"/>
      <c r="G44" s="86"/>
      <c r="H44" s="86"/>
      <c r="I44" s="13" t="s">
        <v>51</v>
      </c>
      <c r="J44" s="28">
        <v>20</v>
      </c>
      <c r="K44" s="29"/>
    </row>
    <row r="45" spans="1:12" ht="15" customHeight="1" x14ac:dyDescent="0.2">
      <c r="A45" s="71" t="s">
        <v>62</v>
      </c>
      <c r="B45" s="86"/>
      <c r="C45" s="86"/>
      <c r="D45" s="86"/>
      <c r="E45" s="86"/>
      <c r="F45" s="86"/>
      <c r="G45" s="86"/>
      <c r="H45" s="86"/>
      <c r="I45" s="13"/>
      <c r="J45" s="28">
        <v>1</v>
      </c>
      <c r="K45" s="30"/>
      <c r="L45" s="31"/>
    </row>
    <row r="46" spans="1:12" ht="18.75" customHeight="1" x14ac:dyDescent="0.2">
      <c r="A46" s="80" t="s">
        <v>106</v>
      </c>
      <c r="B46" s="80"/>
      <c r="C46" s="80"/>
      <c r="D46" s="80"/>
      <c r="E46" s="80"/>
      <c r="F46" s="80"/>
      <c r="G46" s="80"/>
      <c r="H46" s="80"/>
      <c r="I46" s="80"/>
      <c r="J46" s="80"/>
      <c r="K46" s="32"/>
      <c r="L46" s="33"/>
    </row>
    <row r="47" spans="1:12" ht="18.75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5" t="s">
        <v>101</v>
      </c>
      <c r="K47" s="36" t="s">
        <v>102</v>
      </c>
      <c r="L47" s="10" t="s">
        <v>103</v>
      </c>
    </row>
    <row r="48" spans="1:12" ht="18.75" customHeight="1" x14ac:dyDescent="0.2">
      <c r="A48" s="71" t="s">
        <v>63</v>
      </c>
      <c r="B48" s="86"/>
      <c r="C48" s="86"/>
      <c r="D48" s="86"/>
      <c r="E48" s="86"/>
      <c r="F48" s="86"/>
      <c r="G48" s="86"/>
      <c r="H48" s="86"/>
      <c r="I48" s="37" t="s">
        <v>64</v>
      </c>
      <c r="J48" s="66">
        <v>1</v>
      </c>
      <c r="K48" s="67">
        <v>2</v>
      </c>
      <c r="L48" s="39">
        <v>2</v>
      </c>
    </row>
    <row r="49" spans="1:14" ht="18.75" customHeight="1" x14ac:dyDescent="0.2">
      <c r="A49" s="71" t="s">
        <v>65</v>
      </c>
      <c r="B49" s="86"/>
      <c r="C49" s="86"/>
      <c r="D49" s="86"/>
      <c r="E49" s="86"/>
      <c r="F49" s="86"/>
      <c r="G49" s="86"/>
      <c r="H49" s="86"/>
      <c r="I49" s="37" t="s">
        <v>66</v>
      </c>
      <c r="J49" s="66">
        <v>11</v>
      </c>
      <c r="K49" s="67">
        <v>9</v>
      </c>
      <c r="L49" s="39">
        <v>11</v>
      </c>
    </row>
    <row r="50" spans="1:14" ht="18.75" customHeight="1" x14ac:dyDescent="0.2">
      <c r="A50" s="71" t="s">
        <v>67</v>
      </c>
      <c r="B50" s="86"/>
      <c r="C50" s="86"/>
      <c r="D50" s="86"/>
      <c r="E50" s="86"/>
      <c r="F50" s="86"/>
      <c r="G50" s="86"/>
      <c r="H50" s="86"/>
      <c r="I50" s="37" t="s">
        <v>66</v>
      </c>
      <c r="J50" s="66">
        <v>0</v>
      </c>
      <c r="K50" s="67">
        <v>0</v>
      </c>
      <c r="L50" s="39">
        <v>0</v>
      </c>
    </row>
    <row r="51" spans="1:14" ht="18.75" customHeight="1" x14ac:dyDescent="0.2">
      <c r="A51" s="71" t="s">
        <v>68</v>
      </c>
      <c r="B51" s="86"/>
      <c r="C51" s="86"/>
      <c r="D51" s="86"/>
      <c r="E51" s="86"/>
      <c r="F51" s="86"/>
      <c r="G51" s="86"/>
      <c r="H51" s="86"/>
      <c r="I51" s="37" t="s">
        <v>66</v>
      </c>
      <c r="J51" s="66">
        <v>0</v>
      </c>
      <c r="K51" s="67">
        <v>0</v>
      </c>
      <c r="L51" s="39">
        <v>0</v>
      </c>
    </row>
    <row r="52" spans="1:14" ht="18.75" customHeight="1" x14ac:dyDescent="0.2">
      <c r="A52" s="71" t="s">
        <v>69</v>
      </c>
      <c r="B52" s="86"/>
      <c r="C52" s="86"/>
      <c r="D52" s="86"/>
      <c r="E52" s="86"/>
      <c r="F52" s="86"/>
      <c r="G52" s="86"/>
      <c r="H52" s="86"/>
      <c r="I52" s="37" t="s">
        <v>66</v>
      </c>
      <c r="J52" s="66">
        <v>0</v>
      </c>
      <c r="K52" s="67">
        <v>0</v>
      </c>
      <c r="L52" s="39">
        <v>0</v>
      </c>
    </row>
    <row r="53" spans="1:14" ht="18.75" customHeight="1" x14ac:dyDescent="0.2">
      <c r="A53" s="71" t="s">
        <v>70</v>
      </c>
      <c r="B53" s="86"/>
      <c r="C53" s="86"/>
      <c r="D53" s="86"/>
      <c r="E53" s="86"/>
      <c r="F53" s="86"/>
      <c r="G53" s="86"/>
      <c r="H53" s="86"/>
      <c r="I53" s="37" t="s">
        <v>53</v>
      </c>
      <c r="J53" s="66">
        <v>24</v>
      </c>
      <c r="K53" s="67">
        <v>14</v>
      </c>
      <c r="L53" s="39">
        <v>24</v>
      </c>
    </row>
    <row r="54" spans="1:14" ht="18.75" customHeight="1" x14ac:dyDescent="0.2">
      <c r="A54" s="71" t="s">
        <v>71</v>
      </c>
      <c r="B54" s="86"/>
      <c r="C54" s="86"/>
      <c r="D54" s="86"/>
      <c r="E54" s="86"/>
      <c r="F54" s="86"/>
      <c r="G54" s="86"/>
      <c r="H54" s="86"/>
      <c r="I54" s="37" t="s">
        <v>53</v>
      </c>
      <c r="J54" s="66">
        <f>J53*J49</f>
        <v>264</v>
      </c>
      <c r="K54" s="66">
        <f>K53*K49</f>
        <v>126</v>
      </c>
      <c r="L54" s="66">
        <f>L53*L49</f>
        <v>264</v>
      </c>
    </row>
    <row r="55" spans="1:14" ht="18.75" customHeight="1" x14ac:dyDescent="0.2">
      <c r="A55" s="71" t="s">
        <v>72</v>
      </c>
      <c r="B55" s="86"/>
      <c r="C55" s="86"/>
      <c r="D55" s="86"/>
      <c r="E55" s="86"/>
      <c r="F55" s="86"/>
      <c r="G55" s="86"/>
      <c r="H55" s="86"/>
      <c r="I55" s="37" t="s">
        <v>53</v>
      </c>
      <c r="J55" s="66">
        <f>J49*16</f>
        <v>176</v>
      </c>
      <c r="K55" s="66">
        <f>K49*16</f>
        <v>144</v>
      </c>
      <c r="L55" s="66">
        <f>L49*16</f>
        <v>176</v>
      </c>
    </row>
    <row r="56" spans="1:14" ht="18.75" customHeight="1" x14ac:dyDescent="0.2">
      <c r="A56" s="71" t="s">
        <v>73</v>
      </c>
      <c r="B56" s="86"/>
      <c r="C56" s="86"/>
      <c r="D56" s="86"/>
      <c r="E56" s="86"/>
      <c r="F56" s="86"/>
      <c r="G56" s="86"/>
      <c r="H56" s="86"/>
      <c r="I56" s="37" t="s">
        <v>53</v>
      </c>
      <c r="J56" s="66">
        <f>J49*8</f>
        <v>88</v>
      </c>
      <c r="K56" s="66">
        <f>K49*0</f>
        <v>0</v>
      </c>
      <c r="L56" s="66">
        <f t="shared" ref="L56" si="0">L49*8</f>
        <v>88</v>
      </c>
    </row>
    <row r="57" spans="1:14" ht="18.75" customHeight="1" x14ac:dyDescent="0.2">
      <c r="A57" s="71" t="s">
        <v>74</v>
      </c>
      <c r="B57" s="86"/>
      <c r="C57" s="86"/>
      <c r="D57" s="86"/>
      <c r="E57" s="86"/>
      <c r="F57" s="86"/>
      <c r="G57" s="86"/>
      <c r="H57" s="86"/>
      <c r="I57" s="37" t="s">
        <v>75</v>
      </c>
      <c r="J57" s="66">
        <f>J52*J53</f>
        <v>0</v>
      </c>
      <c r="K57" s="66">
        <f>K52*K53</f>
        <v>0</v>
      </c>
      <c r="L57" s="66">
        <f>L52*L53</f>
        <v>0</v>
      </c>
    </row>
    <row r="58" spans="1:14" s="40" customFormat="1" ht="18.75" customHeight="1" x14ac:dyDescent="0.2">
      <c r="A58" s="71" t="s">
        <v>76</v>
      </c>
      <c r="B58" s="86"/>
      <c r="C58" s="86"/>
      <c r="D58" s="86"/>
      <c r="E58" s="86"/>
      <c r="F58" s="86"/>
      <c r="G58" s="86"/>
      <c r="H58" s="86"/>
      <c r="I58" s="37" t="s">
        <v>55</v>
      </c>
      <c r="J58" s="66">
        <f>ROUND(($J38+J59+J60+J63+J62)*J64,2)</f>
        <v>329.03</v>
      </c>
      <c r="K58" s="66">
        <f>ROUND(($J38+K59+K60+K63+K62)*K64,2)</f>
        <v>421.14</v>
      </c>
      <c r="L58" s="66">
        <f>ROUND(($J38+L59+L60+L63+L62)*L64,2)</f>
        <v>386.25</v>
      </c>
      <c r="M58" s="1"/>
      <c r="N58" s="1"/>
    </row>
    <row r="59" spans="1:14" ht="18.75" customHeight="1" x14ac:dyDescent="0.2">
      <c r="A59" s="71" t="s">
        <v>77</v>
      </c>
      <c r="B59" s="86"/>
      <c r="C59" s="86"/>
      <c r="D59" s="86"/>
      <c r="E59" s="86"/>
      <c r="F59" s="86"/>
      <c r="G59" s="86"/>
      <c r="H59" s="86"/>
      <c r="I59" s="37" t="s">
        <v>55</v>
      </c>
      <c r="J59" s="66">
        <f>ROUND($J38*0.2/3,2)</f>
        <v>12.68</v>
      </c>
      <c r="K59" s="66">
        <v>0</v>
      </c>
      <c r="L59" s="66">
        <f t="shared" ref="L59" si="1">ROUND($J38*0.2/3,2)</f>
        <v>12.68</v>
      </c>
    </row>
    <row r="60" spans="1:14" ht="18.75" customHeight="1" x14ac:dyDescent="0.2">
      <c r="A60" s="71" t="s">
        <v>78</v>
      </c>
      <c r="B60" s="86"/>
      <c r="C60" s="86"/>
      <c r="D60" s="86"/>
      <c r="E60" s="86"/>
      <c r="F60" s="86"/>
      <c r="G60" s="86"/>
      <c r="H60" s="86"/>
      <c r="I60" s="37" t="s">
        <v>55</v>
      </c>
      <c r="J60" s="66">
        <f>ROUND($J38*J52*J53/J54,2)</f>
        <v>0</v>
      </c>
      <c r="K60" s="66">
        <v>0</v>
      </c>
      <c r="L60" s="66">
        <f t="shared" ref="L60" si="2">ROUND($J38*L52*L53/L54,2)</f>
        <v>0</v>
      </c>
    </row>
    <row r="61" spans="1:14" ht="18.75" customHeight="1" x14ac:dyDescent="0.2">
      <c r="A61" s="71" t="s">
        <v>79</v>
      </c>
      <c r="B61" s="86"/>
      <c r="C61" s="86"/>
      <c r="D61" s="86"/>
      <c r="E61" s="86"/>
      <c r="F61" s="86"/>
      <c r="G61" s="86"/>
      <c r="H61" s="86"/>
      <c r="I61" s="37" t="s">
        <v>55</v>
      </c>
      <c r="J61" s="66">
        <v>0</v>
      </c>
      <c r="K61" s="67">
        <v>0</v>
      </c>
      <c r="L61" s="39">
        <v>0</v>
      </c>
    </row>
    <row r="62" spans="1:14" ht="18.75" customHeight="1" x14ac:dyDescent="0.2">
      <c r="A62" s="71" t="s">
        <v>80</v>
      </c>
      <c r="B62" s="86"/>
      <c r="C62" s="86"/>
      <c r="D62" s="86"/>
      <c r="E62" s="86"/>
      <c r="F62" s="86"/>
      <c r="G62" s="86"/>
      <c r="H62" s="86"/>
      <c r="I62" s="37" t="s">
        <v>55</v>
      </c>
      <c r="J62" s="66">
        <f>ROUND(($J38+J59+J60)/12,2)</f>
        <v>16.899999999999999</v>
      </c>
      <c r="K62" s="66">
        <f t="shared" ref="K62:L62" si="3">ROUND(($J38+K59+K60)/12,2)</f>
        <v>15.85</v>
      </c>
      <c r="L62" s="66">
        <f t="shared" si="3"/>
        <v>16.899999999999999</v>
      </c>
    </row>
    <row r="63" spans="1:14" ht="18.75" customHeight="1" x14ac:dyDescent="0.2">
      <c r="A63" s="71" t="s">
        <v>81</v>
      </c>
      <c r="B63" s="86"/>
      <c r="C63" s="86"/>
      <c r="D63" s="86"/>
      <c r="E63" s="86"/>
      <c r="F63" s="86"/>
      <c r="G63" s="86"/>
      <c r="H63" s="86"/>
      <c r="I63" s="37" t="s">
        <v>55</v>
      </c>
      <c r="J63" s="66">
        <f>ROUND(($J38+J59+J60+J62)*0.302,2)</f>
        <v>66.36</v>
      </c>
      <c r="K63" s="66">
        <f t="shared" ref="K63:L63" si="4">ROUND(($J38+K59+K60+K62)*0.302,2)</f>
        <v>62.22</v>
      </c>
      <c r="L63" s="66">
        <f t="shared" si="4"/>
        <v>66.36</v>
      </c>
    </row>
    <row r="64" spans="1:14" ht="18.75" customHeight="1" x14ac:dyDescent="0.2">
      <c r="A64" s="71" t="s">
        <v>82</v>
      </c>
      <c r="B64" s="86"/>
      <c r="C64" s="86"/>
      <c r="D64" s="86"/>
      <c r="E64" s="86"/>
      <c r="F64" s="86"/>
      <c r="G64" s="86"/>
      <c r="H64" s="86"/>
      <c r="I64" s="37"/>
      <c r="J64" s="66">
        <f>SUM(J65:J71)</f>
        <v>1.1500000000000001</v>
      </c>
      <c r="K64" s="66">
        <f t="shared" ref="K64" si="5">SUM(K65:K71)</f>
        <v>1.57</v>
      </c>
      <c r="L64" s="66">
        <v>1.35</v>
      </c>
    </row>
    <row r="65" spans="1:12" ht="18.75" customHeight="1" x14ac:dyDescent="0.2">
      <c r="A65" s="71" t="s">
        <v>83</v>
      </c>
      <c r="B65" s="86"/>
      <c r="C65" s="86"/>
      <c r="D65" s="86"/>
      <c r="E65" s="86"/>
      <c r="F65" s="86"/>
      <c r="G65" s="86"/>
      <c r="H65" s="86"/>
      <c r="I65" s="37"/>
      <c r="J65" s="38">
        <v>1</v>
      </c>
      <c r="K65" s="36">
        <v>1.42</v>
      </c>
      <c r="L65" s="39">
        <v>1</v>
      </c>
    </row>
    <row r="66" spans="1:12" ht="18.75" customHeight="1" x14ac:dyDescent="0.2">
      <c r="A66" s="71" t="s">
        <v>84</v>
      </c>
      <c r="B66" s="86"/>
      <c r="C66" s="86"/>
      <c r="D66" s="86"/>
      <c r="E66" s="86"/>
      <c r="F66" s="86"/>
      <c r="G66" s="86"/>
      <c r="H66" s="86"/>
      <c r="I66" s="37"/>
      <c r="J66" s="38">
        <v>0</v>
      </c>
      <c r="K66" s="36">
        <v>0</v>
      </c>
      <c r="L66" s="39">
        <v>0</v>
      </c>
    </row>
    <row r="67" spans="1:12" ht="18.75" customHeight="1" x14ac:dyDescent="0.2">
      <c r="A67" s="71" t="s">
        <v>85</v>
      </c>
      <c r="B67" s="86"/>
      <c r="C67" s="86"/>
      <c r="D67" s="86"/>
      <c r="E67" s="86"/>
      <c r="F67" s="86"/>
      <c r="G67" s="86"/>
      <c r="H67" s="87"/>
      <c r="I67" s="37"/>
      <c r="J67" s="38">
        <v>0.05</v>
      </c>
      <c r="K67" s="36">
        <v>0.05</v>
      </c>
      <c r="L67" s="39">
        <v>0.05</v>
      </c>
    </row>
    <row r="68" spans="1:12" ht="18.75" customHeight="1" x14ac:dyDescent="0.2">
      <c r="A68" s="71" t="s">
        <v>86</v>
      </c>
      <c r="B68" s="86"/>
      <c r="C68" s="86"/>
      <c r="D68" s="86"/>
      <c r="E68" s="86"/>
      <c r="F68" s="86"/>
      <c r="G68" s="86"/>
      <c r="H68" s="87"/>
      <c r="I68" s="37"/>
      <c r="J68" s="38">
        <v>0</v>
      </c>
      <c r="K68" s="36">
        <v>0</v>
      </c>
      <c r="L68" s="39">
        <v>0.2</v>
      </c>
    </row>
    <row r="69" spans="1:12" ht="18.75" customHeight="1" x14ac:dyDescent="0.2">
      <c r="A69" s="71" t="s">
        <v>87</v>
      </c>
      <c r="B69" s="86"/>
      <c r="C69" s="86"/>
      <c r="D69" s="86"/>
      <c r="E69" s="86"/>
      <c r="F69" s="86"/>
      <c r="G69" s="86"/>
      <c r="H69" s="87"/>
      <c r="I69" s="37"/>
      <c r="J69" s="38">
        <v>0</v>
      </c>
      <c r="K69" s="36">
        <v>0</v>
      </c>
      <c r="L69" s="39">
        <v>0.3</v>
      </c>
    </row>
    <row r="70" spans="1:12" ht="18.75" customHeight="1" x14ac:dyDescent="0.2">
      <c r="A70" s="71" t="s">
        <v>88</v>
      </c>
      <c r="B70" s="86"/>
      <c r="C70" s="86"/>
      <c r="D70" s="86"/>
      <c r="E70" s="86"/>
      <c r="F70" s="86"/>
      <c r="G70" s="86"/>
      <c r="H70" s="87"/>
      <c r="I70" s="37"/>
      <c r="J70" s="38">
        <v>0.1</v>
      </c>
      <c r="K70" s="36">
        <v>0.1</v>
      </c>
      <c r="L70" s="39">
        <v>0.1</v>
      </c>
    </row>
    <row r="71" spans="1:12" ht="18.75" customHeight="1" x14ac:dyDescent="0.2">
      <c r="A71" s="71" t="s">
        <v>89</v>
      </c>
      <c r="B71" s="86"/>
      <c r="C71" s="86"/>
      <c r="D71" s="86"/>
      <c r="E71" s="86"/>
      <c r="F71" s="86"/>
      <c r="G71" s="86"/>
      <c r="H71" s="87"/>
      <c r="I71" s="37"/>
      <c r="J71" s="38">
        <v>0</v>
      </c>
      <c r="K71" s="36">
        <v>0</v>
      </c>
      <c r="L71" s="39">
        <v>0</v>
      </c>
    </row>
    <row r="72" spans="1:12" ht="18.75" customHeight="1" x14ac:dyDescent="0.2">
      <c r="A72" s="77" t="s">
        <v>90</v>
      </c>
      <c r="B72" s="78"/>
      <c r="C72" s="78"/>
      <c r="D72" s="78"/>
      <c r="E72" s="78"/>
      <c r="F72" s="78"/>
      <c r="G72" s="78"/>
      <c r="H72" s="79"/>
      <c r="I72" s="37" t="s">
        <v>49</v>
      </c>
      <c r="J72" s="38">
        <f>J58*J54*J48</f>
        <v>86863.92</v>
      </c>
      <c r="K72" s="38">
        <f>K58*K54*K48</f>
        <v>106127.28</v>
      </c>
      <c r="L72" s="38">
        <f>L58*L54*L48</f>
        <v>203940</v>
      </c>
    </row>
    <row r="73" spans="1:12" x14ac:dyDescent="0.2">
      <c r="K73" s="29"/>
    </row>
    <row r="74" spans="1:12" x14ac:dyDescent="0.2">
      <c r="A74" s="71" t="s">
        <v>91</v>
      </c>
      <c r="B74" s="72"/>
      <c r="C74" s="72"/>
      <c r="D74" s="72"/>
      <c r="E74" s="72"/>
      <c r="F74" s="72"/>
      <c r="G74" s="72"/>
      <c r="H74" s="73"/>
      <c r="I74" s="13" t="s">
        <v>49</v>
      </c>
      <c r="J74" s="38">
        <f>ROUND(J72*0.2,2)</f>
        <v>17372.78</v>
      </c>
      <c r="K74" s="38">
        <f t="shared" ref="K74:L74" si="6">ROUND(K72*0.2,2)</f>
        <v>21225.46</v>
      </c>
      <c r="L74" s="38">
        <f t="shared" si="6"/>
        <v>40788</v>
      </c>
    </row>
    <row r="75" spans="1:12" x14ac:dyDescent="0.2">
      <c r="A75" s="71" t="s">
        <v>92</v>
      </c>
      <c r="B75" s="72"/>
      <c r="C75" s="72"/>
      <c r="D75" s="72"/>
      <c r="E75" s="72"/>
      <c r="F75" s="72"/>
      <c r="G75" s="72"/>
      <c r="H75" s="73"/>
      <c r="I75" s="13" t="s">
        <v>49</v>
      </c>
      <c r="J75" s="38">
        <f>ROUND((J72+J74)*0.05,2)</f>
        <v>5211.84</v>
      </c>
      <c r="K75" s="38">
        <f t="shared" ref="K75:L75" si="7">ROUND((K72+K74)*0.05,2)</f>
        <v>6367.64</v>
      </c>
      <c r="L75" s="38">
        <f t="shared" si="7"/>
        <v>12236.4</v>
      </c>
    </row>
    <row r="76" spans="1:12" x14ac:dyDescent="0.2">
      <c r="A76" s="71" t="s">
        <v>93</v>
      </c>
      <c r="B76" s="72"/>
      <c r="C76" s="72"/>
      <c r="D76" s="72"/>
      <c r="E76" s="72"/>
      <c r="F76" s="72"/>
      <c r="G76" s="72"/>
      <c r="H76" s="73"/>
      <c r="I76" s="20" t="s">
        <v>49</v>
      </c>
      <c r="J76" s="38">
        <f>ROUND((J72+J74+J75)*$J45,2)</f>
        <v>109448.54</v>
      </c>
      <c r="K76" s="38">
        <f>ROUND((K72+K74+K75)*$J45,2)</f>
        <v>133720.38</v>
      </c>
      <c r="L76" s="38">
        <f>ROUND((L72+L74+L75)*$J45,2)</f>
        <v>256964.4</v>
      </c>
    </row>
    <row r="77" spans="1:12" x14ac:dyDescent="0.2">
      <c r="A77" s="71" t="s">
        <v>94</v>
      </c>
      <c r="B77" s="72"/>
      <c r="C77" s="72"/>
      <c r="D77" s="72"/>
      <c r="E77" s="72"/>
      <c r="F77" s="72"/>
      <c r="G77" s="72"/>
      <c r="H77" s="73"/>
      <c r="I77" s="20" t="s">
        <v>49</v>
      </c>
      <c r="J77" s="38">
        <f>ROUND(J76*0.22,2)</f>
        <v>24078.68</v>
      </c>
      <c r="K77" s="38">
        <f t="shared" ref="K77:L77" si="8">ROUND(K76*0.22,2)</f>
        <v>29418.48</v>
      </c>
      <c r="L77" s="38">
        <f t="shared" si="8"/>
        <v>56532.17</v>
      </c>
    </row>
    <row r="78" spans="1:12" x14ac:dyDescent="0.2">
      <c r="A78" s="71" t="s">
        <v>96</v>
      </c>
      <c r="B78" s="72"/>
      <c r="C78" s="72"/>
      <c r="D78" s="72"/>
      <c r="E78" s="72"/>
      <c r="F78" s="72"/>
      <c r="G78" s="72"/>
      <c r="H78" s="73"/>
      <c r="I78" s="13" t="s">
        <v>49</v>
      </c>
      <c r="J78" s="38">
        <f>J76+J77</f>
        <v>133527.22</v>
      </c>
      <c r="K78" s="38">
        <f t="shared" ref="K78:L78" si="9">K76+K77</f>
        <v>163138.86000000002</v>
      </c>
      <c r="L78" s="38">
        <f t="shared" si="9"/>
        <v>313496.57</v>
      </c>
    </row>
    <row r="79" spans="1:12" x14ac:dyDescent="0.2">
      <c r="A79" s="84" t="s">
        <v>95</v>
      </c>
      <c r="B79" s="84"/>
      <c r="C79" s="84"/>
      <c r="D79" s="84"/>
      <c r="E79" s="84"/>
      <c r="F79" s="84"/>
      <c r="G79" s="84"/>
      <c r="H79" s="84"/>
      <c r="I79" s="13" t="s">
        <v>49</v>
      </c>
      <c r="J79" s="38">
        <f>ROUND(J78/J54/J48,2)</f>
        <v>505.78</v>
      </c>
      <c r="K79" s="38">
        <f>ROUND(K78/K54/K48,2)</f>
        <v>647.38</v>
      </c>
      <c r="L79" s="38">
        <f>ROUND(L78/L54/L48,2)</f>
        <v>593.74</v>
      </c>
    </row>
    <row r="80" spans="1:12" x14ac:dyDescent="0.2">
      <c r="A80" s="80" t="s">
        <v>108</v>
      </c>
      <c r="B80" s="80"/>
      <c r="C80" s="80"/>
      <c r="D80" s="80"/>
      <c r="E80" s="80"/>
      <c r="F80" s="80"/>
      <c r="G80" s="80"/>
      <c r="H80" s="80"/>
      <c r="I80" s="80"/>
      <c r="J80" s="80"/>
      <c r="K80" s="29"/>
    </row>
    <row r="81" spans="1:12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29"/>
    </row>
    <row r="82" spans="1:12" x14ac:dyDescent="0.2">
      <c r="A82" s="41" t="s">
        <v>101</v>
      </c>
      <c r="B82" s="41"/>
      <c r="C82" s="41"/>
      <c r="D82" s="41"/>
      <c r="E82" s="41"/>
      <c r="F82" s="41"/>
      <c r="G82" s="41"/>
      <c r="H82" s="41"/>
      <c r="I82" s="41"/>
      <c r="J82" s="41"/>
      <c r="K82" s="29"/>
    </row>
    <row r="83" spans="1:12" x14ac:dyDescent="0.2">
      <c r="A83" s="81" t="s">
        <v>109</v>
      </c>
      <c r="B83" s="82"/>
      <c r="C83" s="82"/>
      <c r="D83" s="82"/>
      <c r="E83" s="82"/>
      <c r="F83" s="82"/>
      <c r="G83" s="82"/>
      <c r="H83" s="83"/>
      <c r="I83" s="13" t="s">
        <v>7</v>
      </c>
      <c r="J83" s="42">
        <f>J54*J48</f>
        <v>264</v>
      </c>
      <c r="K83" s="29"/>
    </row>
    <row r="84" spans="1:12" x14ac:dyDescent="0.2">
      <c r="A84" s="81" t="s">
        <v>95</v>
      </c>
      <c r="B84" s="82"/>
      <c r="C84" s="82"/>
      <c r="D84" s="82"/>
      <c r="E84" s="82"/>
      <c r="F84" s="82"/>
      <c r="G84" s="82"/>
      <c r="H84" s="83"/>
      <c r="I84" s="13" t="s">
        <v>55</v>
      </c>
      <c r="J84" s="42">
        <f>J79</f>
        <v>505.78</v>
      </c>
      <c r="K84" s="29"/>
      <c r="L84" s="41"/>
    </row>
    <row r="85" spans="1:12" x14ac:dyDescent="0.2">
      <c r="A85" s="68" t="s">
        <v>96</v>
      </c>
      <c r="B85" s="69"/>
      <c r="C85" s="69"/>
      <c r="D85" s="69"/>
      <c r="E85" s="69"/>
      <c r="F85" s="69"/>
      <c r="G85" s="69"/>
      <c r="H85" s="70"/>
      <c r="I85" s="13" t="s">
        <v>49</v>
      </c>
      <c r="J85" s="42">
        <f>J83*J84</f>
        <v>133525.91999999998</v>
      </c>
      <c r="K85" s="43"/>
      <c r="L85" s="44"/>
    </row>
    <row r="86" spans="1:12" x14ac:dyDescent="0.2">
      <c r="A86" s="41"/>
      <c r="B86" s="41"/>
      <c r="C86" s="41"/>
      <c r="D86" s="41"/>
      <c r="E86" s="41"/>
      <c r="F86" s="41"/>
      <c r="G86" s="41"/>
      <c r="H86" s="41"/>
      <c r="I86" s="53"/>
      <c r="J86" s="54"/>
      <c r="K86" s="43"/>
      <c r="L86" s="44"/>
    </row>
    <row r="87" spans="1:12" ht="15" customHeight="1" x14ac:dyDescent="0.2">
      <c r="A87" s="41" t="s">
        <v>102</v>
      </c>
      <c r="B87" s="41"/>
      <c r="C87" s="41"/>
      <c r="D87" s="41"/>
      <c r="E87" s="41"/>
      <c r="F87" s="41"/>
      <c r="G87" s="41"/>
      <c r="H87" s="41"/>
      <c r="I87" s="41"/>
      <c r="J87" s="41"/>
      <c r="K87" s="29"/>
    </row>
    <row r="88" spans="1:12" ht="15" customHeight="1" x14ac:dyDescent="0.2">
      <c r="A88" s="46" t="s">
        <v>109</v>
      </c>
      <c r="B88" s="47"/>
      <c r="C88" s="47"/>
      <c r="D88" s="47"/>
      <c r="E88" s="47"/>
      <c r="F88" s="47"/>
      <c r="G88" s="47"/>
      <c r="H88" s="48"/>
      <c r="I88" s="13" t="s">
        <v>7</v>
      </c>
      <c r="J88" s="42">
        <f>K54*K48</f>
        <v>252</v>
      </c>
      <c r="K88" s="29"/>
    </row>
    <row r="89" spans="1:12" ht="15" customHeight="1" x14ac:dyDescent="0.2">
      <c r="A89" s="46" t="s">
        <v>95</v>
      </c>
      <c r="B89" s="47"/>
      <c r="C89" s="47"/>
      <c r="D89" s="47"/>
      <c r="E89" s="47"/>
      <c r="F89" s="47"/>
      <c r="G89" s="47"/>
      <c r="H89" s="48"/>
      <c r="I89" s="13" t="s">
        <v>55</v>
      </c>
      <c r="J89" s="42">
        <f>K79</f>
        <v>647.38</v>
      </c>
      <c r="K89" s="29"/>
      <c r="L89" s="41"/>
    </row>
    <row r="90" spans="1:12" ht="15" customHeight="1" x14ac:dyDescent="0.2">
      <c r="A90" s="49" t="s">
        <v>96</v>
      </c>
      <c r="B90" s="50"/>
      <c r="C90" s="50"/>
      <c r="D90" s="50"/>
      <c r="E90" s="50"/>
      <c r="F90" s="50"/>
      <c r="G90" s="50"/>
      <c r="H90" s="51"/>
      <c r="I90" s="13" t="s">
        <v>49</v>
      </c>
      <c r="J90" s="42">
        <f>J88*J89</f>
        <v>163139.76</v>
      </c>
      <c r="K90" s="52"/>
      <c r="L90" s="44"/>
    </row>
    <row r="91" spans="1:12" ht="15" customHeight="1" x14ac:dyDescent="0.2">
      <c r="A91" s="41"/>
      <c r="B91" s="41"/>
      <c r="C91" s="41"/>
      <c r="D91" s="41"/>
      <c r="E91" s="41"/>
      <c r="F91" s="41"/>
      <c r="G91" s="41"/>
      <c r="H91" s="41"/>
      <c r="I91" s="53"/>
      <c r="J91" s="54"/>
      <c r="K91" s="52"/>
      <c r="L91" s="44"/>
    </row>
    <row r="92" spans="1:12" ht="15" customHeight="1" x14ac:dyDescent="0.2">
      <c r="A92" s="41" t="s">
        <v>103</v>
      </c>
      <c r="B92" s="41"/>
      <c r="C92" s="41"/>
      <c r="D92" s="41"/>
      <c r="E92" s="41"/>
      <c r="F92" s="41"/>
      <c r="G92" s="41"/>
      <c r="H92" s="41"/>
      <c r="I92" s="41"/>
      <c r="J92" s="41"/>
      <c r="K92" s="29"/>
    </row>
    <row r="93" spans="1:12" ht="15" customHeight="1" x14ac:dyDescent="0.2">
      <c r="A93" s="46" t="s">
        <v>109</v>
      </c>
      <c r="B93" s="47"/>
      <c r="C93" s="47"/>
      <c r="D93" s="47"/>
      <c r="E93" s="47"/>
      <c r="F93" s="47"/>
      <c r="G93" s="47"/>
      <c r="H93" s="48"/>
      <c r="I93" s="13" t="s">
        <v>7</v>
      </c>
      <c r="J93" s="42">
        <f>L54*L48</f>
        <v>528</v>
      </c>
      <c r="K93" s="29"/>
    </row>
    <row r="94" spans="1:12" ht="15" customHeight="1" x14ac:dyDescent="0.2">
      <c r="A94" s="46" t="s">
        <v>95</v>
      </c>
      <c r="B94" s="47"/>
      <c r="C94" s="47"/>
      <c r="D94" s="47"/>
      <c r="E94" s="47"/>
      <c r="F94" s="47"/>
      <c r="G94" s="47"/>
      <c r="H94" s="48"/>
      <c r="I94" s="13" t="s">
        <v>55</v>
      </c>
      <c r="J94" s="42">
        <f>L79</f>
        <v>593.74</v>
      </c>
      <c r="K94" s="29"/>
      <c r="L94" s="41"/>
    </row>
    <row r="95" spans="1:12" ht="15" customHeight="1" x14ac:dyDescent="0.2">
      <c r="A95" s="49" t="s">
        <v>96</v>
      </c>
      <c r="B95" s="50"/>
      <c r="C95" s="50"/>
      <c r="D95" s="50"/>
      <c r="E95" s="50"/>
      <c r="F95" s="50"/>
      <c r="G95" s="50"/>
      <c r="H95" s="51"/>
      <c r="I95" s="13" t="s">
        <v>49</v>
      </c>
      <c r="J95" s="42">
        <f>J93*J94</f>
        <v>313494.72000000003</v>
      </c>
      <c r="K95" s="43"/>
      <c r="L95" s="44"/>
    </row>
    <row r="96" spans="1:12" ht="15" customHeight="1" x14ac:dyDescent="0.2">
      <c r="A96" s="41"/>
      <c r="B96" s="41"/>
      <c r="C96" s="41"/>
      <c r="D96" s="41"/>
      <c r="E96" s="41"/>
      <c r="F96" s="41"/>
      <c r="G96" s="41"/>
      <c r="H96" s="41"/>
      <c r="I96" s="53"/>
      <c r="J96" s="54"/>
      <c r="K96" s="43"/>
      <c r="L96" s="44"/>
    </row>
    <row r="97" spans="1:12" ht="15" customHeight="1" x14ac:dyDescent="0.2">
      <c r="A97" s="85" t="s">
        <v>119</v>
      </c>
      <c r="B97" s="85"/>
      <c r="C97" s="85"/>
      <c r="D97" s="85"/>
      <c r="E97" s="85"/>
      <c r="F97" s="85"/>
      <c r="G97" s="85"/>
      <c r="H97" s="85"/>
      <c r="I97" s="85"/>
      <c r="J97" s="85"/>
      <c r="K97" s="43"/>
      <c r="L97" s="44"/>
    </row>
    <row r="98" spans="1:12" ht="12.75" customHeight="1" x14ac:dyDescent="0.2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43"/>
      <c r="L98" s="44"/>
    </row>
    <row r="99" spans="1:12" ht="12.75" customHeight="1" x14ac:dyDescent="0.2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43"/>
      <c r="L99" s="44"/>
    </row>
    <row r="100" spans="1:12" ht="15" customHeight="1" x14ac:dyDescent="0.2">
      <c r="A100" s="41" t="s">
        <v>101</v>
      </c>
      <c r="B100" s="41"/>
      <c r="C100" s="41"/>
      <c r="D100" s="41"/>
      <c r="E100" s="41"/>
      <c r="F100" s="41"/>
      <c r="G100" s="41"/>
      <c r="H100" s="41"/>
      <c r="I100" s="41"/>
      <c r="J100" s="54"/>
      <c r="K100" s="43"/>
      <c r="L100" s="44"/>
    </row>
    <row r="101" spans="1:12" ht="15" customHeight="1" x14ac:dyDescent="0.2">
      <c r="A101" s="81" t="s">
        <v>109</v>
      </c>
      <c r="B101" s="82"/>
      <c r="C101" s="82"/>
      <c r="D101" s="82"/>
      <c r="E101" s="82"/>
      <c r="F101" s="82"/>
      <c r="G101" s="82"/>
      <c r="H101" s="83"/>
      <c r="I101" s="13" t="s">
        <v>7</v>
      </c>
      <c r="J101" s="42">
        <f>J83</f>
        <v>264</v>
      </c>
      <c r="K101" s="43"/>
      <c r="L101" s="44"/>
    </row>
    <row r="102" spans="1:12" ht="15" customHeight="1" x14ac:dyDescent="0.2">
      <c r="A102" s="81" t="s">
        <v>95</v>
      </c>
      <c r="B102" s="82"/>
      <c r="C102" s="82"/>
      <c r="D102" s="82"/>
      <c r="E102" s="82"/>
      <c r="F102" s="82"/>
      <c r="G102" s="82"/>
      <c r="H102" s="83"/>
      <c r="I102" s="13" t="s">
        <v>55</v>
      </c>
      <c r="J102" s="42">
        <f>ROUND(J84/5230695.04*5001000,2)</f>
        <v>483.57</v>
      </c>
      <c r="K102" s="43"/>
      <c r="L102" s="44"/>
    </row>
    <row r="103" spans="1:12" ht="15" customHeight="1" x14ac:dyDescent="0.2">
      <c r="A103" s="68" t="s">
        <v>96</v>
      </c>
      <c r="B103" s="69"/>
      <c r="C103" s="69"/>
      <c r="D103" s="69"/>
      <c r="E103" s="69"/>
      <c r="F103" s="69"/>
      <c r="G103" s="69"/>
      <c r="H103" s="70"/>
      <c r="I103" s="13" t="s">
        <v>49</v>
      </c>
      <c r="J103" s="42">
        <f>J101*J102</f>
        <v>127662.48</v>
      </c>
      <c r="K103" s="43"/>
      <c r="L103" s="44"/>
    </row>
    <row r="104" spans="1:12" ht="15" customHeight="1" x14ac:dyDescent="0.2">
      <c r="A104" s="41"/>
      <c r="B104" s="41"/>
      <c r="C104" s="41"/>
      <c r="D104" s="41"/>
      <c r="E104" s="41"/>
      <c r="F104" s="41"/>
      <c r="G104" s="41"/>
      <c r="H104" s="41"/>
      <c r="I104" s="53"/>
      <c r="J104" s="54"/>
      <c r="K104" s="43"/>
      <c r="L104" s="44"/>
    </row>
    <row r="105" spans="1:12" ht="15" customHeight="1" x14ac:dyDescent="0.2">
      <c r="A105" s="41" t="s">
        <v>102</v>
      </c>
      <c r="B105" s="41"/>
      <c r="C105" s="41"/>
      <c r="D105" s="41"/>
      <c r="E105" s="41"/>
      <c r="F105" s="41"/>
      <c r="G105" s="41"/>
      <c r="H105" s="41"/>
      <c r="I105" s="41"/>
      <c r="J105" s="54"/>
      <c r="K105" s="43"/>
      <c r="L105" s="44"/>
    </row>
    <row r="106" spans="1:12" ht="15" customHeight="1" x14ac:dyDescent="0.2">
      <c r="A106" s="46" t="s">
        <v>109</v>
      </c>
      <c r="B106" s="47"/>
      <c r="C106" s="47"/>
      <c r="D106" s="47"/>
      <c r="E106" s="47"/>
      <c r="F106" s="47"/>
      <c r="G106" s="47"/>
      <c r="H106" s="48"/>
      <c r="I106" s="13" t="s">
        <v>7</v>
      </c>
      <c r="J106" s="42">
        <f>J88</f>
        <v>252</v>
      </c>
      <c r="K106" s="43"/>
      <c r="L106" s="44"/>
    </row>
    <row r="107" spans="1:12" ht="15" customHeight="1" x14ac:dyDescent="0.2">
      <c r="A107" s="46" t="s">
        <v>95</v>
      </c>
      <c r="B107" s="47"/>
      <c r="C107" s="47"/>
      <c r="D107" s="47"/>
      <c r="E107" s="47"/>
      <c r="F107" s="47"/>
      <c r="G107" s="47"/>
      <c r="H107" s="48"/>
      <c r="I107" s="13" t="s">
        <v>55</v>
      </c>
      <c r="J107" s="42">
        <f>ROUND(J89/5230695.04*5001000,2)</f>
        <v>618.95000000000005</v>
      </c>
      <c r="K107" s="43"/>
      <c r="L107" s="44"/>
    </row>
    <row r="108" spans="1:12" ht="15" customHeight="1" x14ac:dyDescent="0.2">
      <c r="A108" s="49" t="s">
        <v>96</v>
      </c>
      <c r="B108" s="50"/>
      <c r="C108" s="50"/>
      <c r="D108" s="50"/>
      <c r="E108" s="50"/>
      <c r="F108" s="50"/>
      <c r="G108" s="50"/>
      <c r="H108" s="51"/>
      <c r="I108" s="13" t="s">
        <v>49</v>
      </c>
      <c r="J108" s="42">
        <f>J107*J106</f>
        <v>155975.40000000002</v>
      </c>
      <c r="K108" s="43"/>
      <c r="L108" s="44"/>
    </row>
    <row r="109" spans="1:12" ht="15" customHeight="1" x14ac:dyDescent="0.2">
      <c r="A109" s="41"/>
      <c r="B109" s="41"/>
      <c r="C109" s="41"/>
      <c r="D109" s="41"/>
      <c r="E109" s="41"/>
      <c r="F109" s="41"/>
      <c r="G109" s="41"/>
      <c r="H109" s="41"/>
      <c r="I109" s="53"/>
      <c r="J109" s="54"/>
      <c r="K109" s="43"/>
      <c r="L109" s="44"/>
    </row>
    <row r="110" spans="1:12" ht="15" customHeight="1" x14ac:dyDescent="0.2">
      <c r="A110" s="41" t="s">
        <v>103</v>
      </c>
      <c r="B110" s="41"/>
      <c r="C110" s="41"/>
      <c r="D110" s="41"/>
      <c r="E110" s="41"/>
      <c r="F110" s="41"/>
      <c r="G110" s="41"/>
      <c r="H110" s="41"/>
      <c r="I110" s="41"/>
      <c r="J110" s="54"/>
      <c r="K110" s="43"/>
      <c r="L110" s="44"/>
    </row>
    <row r="111" spans="1:12" ht="15" customHeight="1" x14ac:dyDescent="0.2">
      <c r="A111" s="46" t="s">
        <v>109</v>
      </c>
      <c r="B111" s="47"/>
      <c r="C111" s="47"/>
      <c r="D111" s="47"/>
      <c r="E111" s="47"/>
      <c r="F111" s="47"/>
      <c r="G111" s="47"/>
      <c r="H111" s="48"/>
      <c r="I111" s="13" t="s">
        <v>7</v>
      </c>
      <c r="J111" s="42">
        <f>J93</f>
        <v>528</v>
      </c>
      <c r="K111" s="43"/>
      <c r="L111" s="44"/>
    </row>
    <row r="112" spans="1:12" ht="15" customHeight="1" x14ac:dyDescent="0.2">
      <c r="A112" s="46" t="s">
        <v>95</v>
      </c>
      <c r="B112" s="47"/>
      <c r="C112" s="47"/>
      <c r="D112" s="47"/>
      <c r="E112" s="47"/>
      <c r="F112" s="47"/>
      <c r="G112" s="47"/>
      <c r="H112" s="48"/>
      <c r="I112" s="13" t="s">
        <v>55</v>
      </c>
      <c r="J112" s="42">
        <f>ROUND(J94/5230695.04*5001000,2)</f>
        <v>567.66999999999996</v>
      </c>
      <c r="K112" s="43"/>
      <c r="L112" s="44"/>
    </row>
    <row r="113" spans="1:19" ht="15" customHeight="1" x14ac:dyDescent="0.2">
      <c r="A113" s="49" t="s">
        <v>96</v>
      </c>
      <c r="B113" s="50"/>
      <c r="C113" s="50"/>
      <c r="D113" s="50"/>
      <c r="E113" s="50"/>
      <c r="F113" s="50"/>
      <c r="G113" s="50"/>
      <c r="H113" s="51"/>
      <c r="I113" s="13" t="s">
        <v>49</v>
      </c>
      <c r="J113" s="42">
        <f>J111*J112</f>
        <v>299729.75999999995</v>
      </c>
      <c r="K113" s="43"/>
      <c r="L113" s="44"/>
    </row>
    <row r="114" spans="1:19" ht="7.5" customHeight="1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K114" s="45"/>
    </row>
    <row r="115" spans="1:19" x14ac:dyDescent="0.2">
      <c r="A115" s="41" t="s">
        <v>107</v>
      </c>
      <c r="B115" s="41"/>
      <c r="C115" s="41"/>
      <c r="D115" s="41"/>
      <c r="E115" s="41"/>
      <c r="F115" s="41"/>
      <c r="G115" s="41"/>
      <c r="H115" s="41"/>
      <c r="I115" s="53"/>
      <c r="J115" s="44"/>
      <c r="K115" s="29"/>
    </row>
    <row r="116" spans="1:19" x14ac:dyDescent="0.2">
      <c r="A116" s="71" t="s">
        <v>97</v>
      </c>
      <c r="B116" s="72"/>
      <c r="C116" s="72"/>
      <c r="D116" s="72"/>
      <c r="E116" s="72"/>
      <c r="F116" s="72"/>
      <c r="G116" s="72"/>
      <c r="H116" s="73"/>
      <c r="I116" s="37" t="s">
        <v>49</v>
      </c>
      <c r="J116" s="38">
        <v>0</v>
      </c>
      <c r="K116" s="29"/>
    </row>
    <row r="117" spans="1:19" x14ac:dyDescent="0.2">
      <c r="A117" s="72" t="s">
        <v>98</v>
      </c>
      <c r="B117" s="72"/>
      <c r="C117" s="72"/>
      <c r="D117" s="72"/>
      <c r="E117" s="72"/>
      <c r="F117" s="72"/>
      <c r="G117" s="72"/>
      <c r="H117" s="73"/>
      <c r="I117" s="37" t="s">
        <v>49</v>
      </c>
      <c r="J117" s="38">
        <v>0</v>
      </c>
      <c r="K117" s="29"/>
      <c r="L117" s="55"/>
      <c r="M117" s="55"/>
      <c r="N117" s="55"/>
      <c r="O117" s="55"/>
      <c r="P117" s="55"/>
      <c r="Q117" s="55"/>
    </row>
    <row r="118" spans="1:19" x14ac:dyDescent="0.2">
      <c r="A118" s="56"/>
      <c r="B118" s="56"/>
      <c r="C118" s="56"/>
      <c r="D118" s="56"/>
      <c r="E118" s="56"/>
      <c r="F118" s="56"/>
      <c r="G118" s="56"/>
      <c r="H118" s="56"/>
      <c r="I118" s="53"/>
      <c r="J118" s="57"/>
      <c r="K118" s="29"/>
      <c r="L118" s="55"/>
      <c r="M118" s="55"/>
      <c r="N118" s="55"/>
      <c r="O118" s="55"/>
      <c r="P118" s="55"/>
      <c r="Q118" s="55"/>
    </row>
    <row r="119" spans="1:19" x14ac:dyDescent="0.2">
      <c r="A119" s="68" t="s">
        <v>99</v>
      </c>
      <c r="B119" s="69"/>
      <c r="C119" s="69"/>
      <c r="D119" s="69"/>
      <c r="E119" s="69"/>
      <c r="F119" s="69"/>
      <c r="G119" s="69"/>
      <c r="H119" s="69"/>
      <c r="I119" s="69"/>
      <c r="J119" s="70"/>
      <c r="K119" s="32"/>
      <c r="M119" s="58"/>
      <c r="N119" s="58"/>
      <c r="O119" s="58"/>
      <c r="P119" s="58"/>
      <c r="Q119" s="58"/>
      <c r="R119" s="58"/>
      <c r="S119" s="58"/>
    </row>
    <row r="120" spans="1:19" ht="15" customHeight="1" x14ac:dyDescent="0.2">
      <c r="A120" s="74" t="s">
        <v>117</v>
      </c>
      <c r="B120" s="75"/>
      <c r="C120" s="75"/>
      <c r="D120" s="75"/>
      <c r="E120" s="75"/>
      <c r="F120" s="75"/>
      <c r="G120" s="75"/>
      <c r="H120" s="76">
        <f>J103+J108+J113</f>
        <v>583367.6399999999</v>
      </c>
      <c r="I120" s="76"/>
      <c r="J120" s="59" t="s">
        <v>113</v>
      </c>
      <c r="K120" s="43"/>
      <c r="L120" s="16"/>
      <c r="M120" s="60"/>
      <c r="N120" s="60"/>
      <c r="O120" s="60"/>
      <c r="P120" s="60"/>
      <c r="Q120" s="60"/>
      <c r="R120" s="60"/>
      <c r="S120" s="60"/>
    </row>
    <row r="121" spans="1:19" x14ac:dyDescent="0.2">
      <c r="A121" s="56"/>
      <c r="B121" s="56"/>
      <c r="C121" s="56"/>
      <c r="D121" s="56"/>
      <c r="E121" s="56"/>
      <c r="F121" s="56"/>
      <c r="G121" s="56"/>
      <c r="H121" s="56"/>
      <c r="I121" s="53"/>
      <c r="J121" s="57"/>
      <c r="L121" s="55"/>
      <c r="M121" s="55"/>
      <c r="N121" s="55"/>
      <c r="O121" s="55"/>
      <c r="P121" s="55"/>
      <c r="Q121" s="55"/>
    </row>
    <row r="122" spans="1:19" x14ac:dyDescent="0.2">
      <c r="A122" s="56"/>
      <c r="B122" s="56"/>
      <c r="C122" s="56"/>
      <c r="D122" s="56"/>
      <c r="E122" s="56"/>
      <c r="F122" s="56"/>
      <c r="G122" s="56"/>
      <c r="H122" s="56"/>
      <c r="I122" s="53"/>
      <c r="J122" s="57"/>
      <c r="L122" s="55"/>
      <c r="M122" s="55"/>
      <c r="N122" s="55"/>
      <c r="O122" s="55"/>
      <c r="P122" s="55"/>
      <c r="Q122" s="55"/>
    </row>
    <row r="123" spans="1:19" x14ac:dyDescent="0.2">
      <c r="A123" s="56" t="s">
        <v>110</v>
      </c>
      <c r="B123" s="56"/>
      <c r="C123" s="56"/>
      <c r="D123" s="56"/>
      <c r="E123" s="56"/>
      <c r="F123" s="56"/>
      <c r="G123" s="56"/>
      <c r="H123" s="56"/>
      <c r="I123" s="53" t="s">
        <v>111</v>
      </c>
      <c r="J123" s="57"/>
      <c r="L123" s="55"/>
      <c r="M123" s="55"/>
      <c r="N123" s="55"/>
      <c r="O123" s="55"/>
      <c r="P123" s="55"/>
      <c r="Q123" s="55"/>
    </row>
    <row r="124" spans="1:19" x14ac:dyDescent="0.2">
      <c r="A124" s="56"/>
      <c r="B124" s="56"/>
      <c r="C124" s="56"/>
      <c r="D124" s="56"/>
      <c r="E124" s="56"/>
      <c r="F124" s="56"/>
      <c r="G124" s="56"/>
      <c r="H124" s="56"/>
      <c r="I124" s="53"/>
      <c r="J124" s="57"/>
      <c r="L124" s="55"/>
      <c r="M124" s="55"/>
      <c r="N124" s="55"/>
      <c r="O124" s="55"/>
      <c r="P124" s="55"/>
      <c r="Q124" s="55"/>
    </row>
    <row r="125" spans="1:19" x14ac:dyDescent="0.2">
      <c r="J125" s="61"/>
      <c r="K125" s="62"/>
      <c r="L125" s="58"/>
      <c r="M125" s="58"/>
      <c r="N125" s="58"/>
      <c r="O125" s="58"/>
      <c r="P125" s="58"/>
      <c r="Q125" s="58"/>
    </row>
    <row r="126" spans="1:19" x14ac:dyDescent="0.2">
      <c r="G126" s="61"/>
      <c r="K126" s="63"/>
      <c r="L126" s="55"/>
      <c r="M126" s="60"/>
      <c r="N126" s="60"/>
      <c r="O126" s="60"/>
      <c r="P126" s="60"/>
      <c r="Q126" s="60"/>
      <c r="R126" s="60"/>
      <c r="S126" s="60"/>
    </row>
    <row r="127" spans="1:19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62"/>
      <c r="L127" s="58"/>
      <c r="M127" s="60"/>
      <c r="N127" s="60"/>
      <c r="O127" s="60"/>
      <c r="P127" s="60"/>
      <c r="Q127" s="60"/>
      <c r="R127" s="60"/>
      <c r="S127" s="60"/>
    </row>
    <row r="145" spans="22:30" x14ac:dyDescent="0.2">
      <c r="V145" s="55"/>
      <c r="W145" s="55"/>
      <c r="X145" s="55"/>
      <c r="Y145" s="55"/>
      <c r="Z145" s="55"/>
      <c r="AA145" s="55"/>
      <c r="AB145" s="55"/>
      <c r="AC145" s="55"/>
      <c r="AD145" s="55"/>
    </row>
    <row r="146" spans="22:30" x14ac:dyDescent="0.2">
      <c r="V146" s="58"/>
      <c r="W146" s="58"/>
      <c r="X146" s="58"/>
      <c r="Y146" s="58"/>
      <c r="Z146" s="58"/>
      <c r="AA146" s="58"/>
      <c r="AB146" s="58"/>
      <c r="AC146" s="58"/>
      <c r="AD146" s="58"/>
    </row>
    <row r="147" spans="22:30" x14ac:dyDescent="0.2">
      <c r="V147" s="58"/>
      <c r="W147" s="58"/>
      <c r="X147" s="58"/>
      <c r="Y147" s="58"/>
      <c r="Z147" s="58"/>
      <c r="AA147" s="58"/>
      <c r="AB147" s="58"/>
      <c r="AC147" s="58"/>
      <c r="AD147" s="58"/>
    </row>
    <row r="148" spans="22:30" x14ac:dyDescent="0.2">
      <c r="V148" s="60"/>
      <c r="W148" s="60"/>
      <c r="X148" s="60"/>
      <c r="Y148" s="60"/>
      <c r="Z148" s="60"/>
      <c r="AA148" s="60"/>
      <c r="AB148" s="60"/>
      <c r="AC148" s="60"/>
      <c r="AD148" s="60"/>
    </row>
    <row r="149" spans="22:30" x14ac:dyDescent="0.2">
      <c r="V149" s="60"/>
      <c r="W149" s="60"/>
      <c r="X149" s="60"/>
      <c r="Y149" s="60"/>
      <c r="Z149" s="60"/>
      <c r="AA149" s="60"/>
      <c r="AB149" s="60"/>
      <c r="AC149" s="60"/>
      <c r="AD149" s="60"/>
    </row>
    <row r="150" spans="22:30" x14ac:dyDescent="0.2">
      <c r="V150" s="60"/>
      <c r="W150" s="60"/>
      <c r="X150" s="60"/>
      <c r="Y150" s="60"/>
      <c r="Z150" s="60"/>
      <c r="AA150" s="60"/>
      <c r="AB150" s="60"/>
      <c r="AC150" s="60"/>
      <c r="AD150" s="60"/>
    </row>
    <row r="151" spans="22:30" x14ac:dyDescent="0.2">
      <c r="V151" s="60"/>
      <c r="W151" s="60"/>
      <c r="X151" s="60"/>
      <c r="Y151" s="60"/>
      <c r="Z151" s="60"/>
      <c r="AA151" s="60"/>
      <c r="AB151" s="60"/>
      <c r="AC151" s="60"/>
      <c r="AD151" s="60"/>
    </row>
    <row r="152" spans="22:30" x14ac:dyDescent="0.2">
      <c r="V152" s="64"/>
      <c r="W152" s="64"/>
      <c r="X152" s="64"/>
      <c r="Y152" s="64"/>
      <c r="Z152" s="64"/>
      <c r="AA152" s="60"/>
      <c r="AB152" s="60"/>
      <c r="AC152" s="60"/>
      <c r="AD152" s="60"/>
    </row>
  </sheetData>
  <mergeCells count="102">
    <mergeCell ref="B15:L15"/>
    <mergeCell ref="B16:G16"/>
    <mergeCell ref="H16:L16"/>
    <mergeCell ref="B8:L8"/>
    <mergeCell ref="B9:G9"/>
    <mergeCell ref="H9:L9"/>
    <mergeCell ref="B10:G10"/>
    <mergeCell ref="H10:L10"/>
    <mergeCell ref="B11:L11"/>
    <mergeCell ref="B2:L2"/>
    <mergeCell ref="B3:L3"/>
    <mergeCell ref="B4:L4"/>
    <mergeCell ref="B5:L5"/>
    <mergeCell ref="B6:L6"/>
    <mergeCell ref="B7:L7"/>
    <mergeCell ref="B12:L12"/>
    <mergeCell ref="B13:L13"/>
    <mergeCell ref="B14:G14"/>
    <mergeCell ref="H14:L14"/>
    <mergeCell ref="I24:K24"/>
    <mergeCell ref="B17:G17"/>
    <mergeCell ref="H17:L17"/>
    <mergeCell ref="B18:G18"/>
    <mergeCell ref="H18:L18"/>
    <mergeCell ref="B19:L19"/>
    <mergeCell ref="B20:G20"/>
    <mergeCell ref="H20:L20"/>
    <mergeCell ref="C21:F21"/>
    <mergeCell ref="I21:K21"/>
    <mergeCell ref="B22:F22"/>
    <mergeCell ref="C23:F23"/>
    <mergeCell ref="I23:K23"/>
    <mergeCell ref="C24:F24"/>
    <mergeCell ref="A35:H35"/>
    <mergeCell ref="C25:F25"/>
    <mergeCell ref="I25:K25"/>
    <mergeCell ref="I26:K26"/>
    <mergeCell ref="I27:K27"/>
    <mergeCell ref="H28:L28"/>
    <mergeCell ref="A29:A30"/>
    <mergeCell ref="B29:L29"/>
    <mergeCell ref="B30:L30"/>
    <mergeCell ref="A31:A32"/>
    <mergeCell ref="B31:L31"/>
    <mergeCell ref="B32:L32"/>
    <mergeCell ref="A33:J33"/>
    <mergeCell ref="A34:H34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J46"/>
    <mergeCell ref="A59:H59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71:H71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69:H69"/>
    <mergeCell ref="A70:H70"/>
    <mergeCell ref="A85:H85"/>
    <mergeCell ref="A116:H116"/>
    <mergeCell ref="A117:H117"/>
    <mergeCell ref="A119:J119"/>
    <mergeCell ref="A120:G120"/>
    <mergeCell ref="H120:I120"/>
    <mergeCell ref="A72:H72"/>
    <mergeCell ref="A76:H76"/>
    <mergeCell ref="A78:H78"/>
    <mergeCell ref="A80:J80"/>
    <mergeCell ref="A83:H83"/>
    <mergeCell ref="A79:H79"/>
    <mergeCell ref="A84:H84"/>
    <mergeCell ref="A74:H74"/>
    <mergeCell ref="A75:H75"/>
    <mergeCell ref="A77:H77"/>
    <mergeCell ref="A103:H103"/>
    <mergeCell ref="A97:J98"/>
    <mergeCell ref="A101:H101"/>
    <mergeCell ref="A102:H102"/>
  </mergeCells>
  <pageMargins left="0.39370078740157483" right="0.39370078740157483" top="0.39370078740157483" bottom="0.39370078740157483" header="0" footer="0"/>
  <pageSetup paperSize="9" scale="68" fitToHeight="0" orientation="landscape" r:id="rId1"/>
  <rowBreaks count="3" manualBreakCount="3">
    <brk id="17" max="13" man="1"/>
    <brk id="45" max="13" man="1"/>
    <brk id="79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