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Аня\Desktop\Торги\2026 год\44-ФЗ\ГСО ПСЛ\"/>
    </mc:Choice>
  </mc:AlternateContent>
  <xr:revisionPtr revIDLastSave="0" documentId="8_{C4DC07EB-C29D-4825-A173-5FF8043A2D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2" l="1"/>
  <c r="P41" i="2"/>
  <c r="O41" i="2"/>
  <c r="N41" i="2"/>
  <c r="M41" i="2"/>
  <c r="L41" i="2"/>
  <c r="K41" i="2"/>
  <c r="J41" i="2"/>
  <c r="I41" i="2"/>
  <c r="P40" i="2"/>
  <c r="O40" i="2"/>
  <c r="N40" i="2"/>
  <c r="M40" i="2"/>
  <c r="L40" i="2"/>
  <c r="K40" i="2"/>
  <c r="J40" i="2"/>
  <c r="I40" i="2"/>
  <c r="P39" i="2"/>
  <c r="O39" i="2"/>
  <c r="N39" i="2"/>
  <c r="M39" i="2"/>
  <c r="L39" i="2"/>
  <c r="K39" i="2"/>
  <c r="J39" i="2"/>
  <c r="I39" i="2"/>
  <c r="P38" i="2"/>
  <c r="O38" i="2"/>
  <c r="N38" i="2"/>
  <c r="M38" i="2"/>
  <c r="L38" i="2"/>
  <c r="K38" i="2"/>
  <c r="J38" i="2"/>
  <c r="I38" i="2"/>
  <c r="P37" i="2"/>
  <c r="O37" i="2"/>
  <c r="N37" i="2"/>
  <c r="M37" i="2"/>
  <c r="L37" i="2"/>
  <c r="K37" i="2"/>
  <c r="J37" i="2"/>
  <c r="I37" i="2"/>
  <c r="P36" i="2"/>
  <c r="O36" i="2"/>
  <c r="N36" i="2"/>
  <c r="M36" i="2"/>
  <c r="L36" i="2"/>
  <c r="K36" i="2"/>
  <c r="J36" i="2"/>
  <c r="I36" i="2"/>
  <c r="P35" i="2"/>
  <c r="O35" i="2"/>
  <c r="N35" i="2"/>
  <c r="M35" i="2"/>
  <c r="L35" i="2"/>
  <c r="K35" i="2"/>
  <c r="J35" i="2"/>
  <c r="I35" i="2"/>
  <c r="P34" i="2"/>
  <c r="O34" i="2"/>
  <c r="N34" i="2"/>
  <c r="M34" i="2"/>
  <c r="L34" i="2"/>
  <c r="K34" i="2"/>
  <c r="J34" i="2"/>
  <c r="I34" i="2"/>
  <c r="P33" i="2"/>
  <c r="O33" i="2"/>
  <c r="N33" i="2"/>
  <c r="M33" i="2"/>
  <c r="L33" i="2"/>
  <c r="K33" i="2"/>
  <c r="J33" i="2"/>
  <c r="I33" i="2"/>
  <c r="P32" i="2"/>
  <c r="O32" i="2"/>
  <c r="N32" i="2"/>
  <c r="M32" i="2"/>
  <c r="L32" i="2"/>
  <c r="K32" i="2"/>
  <c r="J32" i="2"/>
  <c r="I32" i="2"/>
  <c r="P31" i="2"/>
  <c r="O31" i="2"/>
  <c r="N31" i="2"/>
  <c r="M31" i="2"/>
  <c r="L31" i="2"/>
  <c r="K31" i="2"/>
  <c r="J31" i="2"/>
  <c r="I31" i="2"/>
  <c r="P30" i="2"/>
  <c r="O30" i="2"/>
  <c r="N30" i="2"/>
  <c r="M30" i="2"/>
  <c r="L30" i="2"/>
  <c r="K30" i="2"/>
  <c r="J30" i="2"/>
  <c r="I30" i="2"/>
  <c r="P29" i="2"/>
  <c r="O29" i="2"/>
  <c r="N29" i="2"/>
  <c r="M29" i="2"/>
  <c r="L29" i="2"/>
  <c r="K29" i="2"/>
  <c r="J29" i="2"/>
  <c r="I29" i="2"/>
  <c r="P28" i="2"/>
  <c r="O28" i="2"/>
  <c r="N28" i="2"/>
  <c r="M28" i="2"/>
  <c r="L28" i="2"/>
  <c r="K28" i="2"/>
  <c r="J28" i="2"/>
  <c r="I28" i="2"/>
  <c r="P27" i="2"/>
  <c r="O27" i="2"/>
  <c r="N27" i="2"/>
  <c r="M27" i="2"/>
  <c r="L27" i="2"/>
  <c r="K27" i="2"/>
  <c r="J27" i="2"/>
  <c r="I27" i="2"/>
  <c r="P26" i="2"/>
  <c r="O26" i="2"/>
  <c r="N26" i="2"/>
  <c r="M26" i="2"/>
  <c r="L26" i="2"/>
  <c r="K26" i="2"/>
  <c r="J26" i="2"/>
  <c r="I26" i="2"/>
  <c r="P25" i="2"/>
  <c r="O25" i="2"/>
  <c r="N25" i="2"/>
  <c r="M25" i="2"/>
  <c r="L25" i="2"/>
  <c r="K25" i="2"/>
  <c r="J25" i="2"/>
  <c r="I25" i="2"/>
  <c r="P24" i="2"/>
  <c r="O24" i="2"/>
  <c r="N24" i="2"/>
  <c r="M24" i="2"/>
  <c r="L24" i="2"/>
  <c r="K24" i="2"/>
  <c r="J24" i="2"/>
  <c r="I24" i="2"/>
  <c r="P23" i="2"/>
  <c r="O23" i="2"/>
  <c r="N23" i="2"/>
  <c r="M23" i="2"/>
  <c r="L23" i="2"/>
  <c r="K23" i="2"/>
  <c r="J23" i="2"/>
  <c r="I23" i="2"/>
  <c r="P22" i="2"/>
  <c r="O22" i="2"/>
  <c r="N22" i="2"/>
  <c r="M22" i="2"/>
  <c r="L22" i="2"/>
  <c r="K22" i="2"/>
  <c r="J22" i="2"/>
  <c r="I22" i="2"/>
  <c r="P21" i="2"/>
  <c r="O21" i="2"/>
  <c r="N21" i="2"/>
  <c r="M21" i="2"/>
  <c r="L21" i="2"/>
  <c r="K21" i="2"/>
  <c r="J21" i="2"/>
  <c r="I21" i="2"/>
  <c r="P20" i="2"/>
  <c r="O20" i="2"/>
  <c r="N20" i="2"/>
  <c r="M20" i="2"/>
  <c r="L20" i="2"/>
  <c r="K20" i="2"/>
  <c r="J20" i="2"/>
  <c r="I20" i="2"/>
  <c r="P19" i="2"/>
  <c r="O19" i="2"/>
  <c r="N19" i="2"/>
  <c r="M19" i="2"/>
  <c r="L19" i="2"/>
  <c r="K19" i="2"/>
  <c r="J19" i="2"/>
  <c r="I19" i="2"/>
  <c r="P18" i="2"/>
  <c r="O18" i="2"/>
  <c r="N18" i="2"/>
  <c r="M18" i="2"/>
  <c r="L18" i="2"/>
  <c r="K18" i="2"/>
  <c r="J18" i="2"/>
  <c r="I18" i="2"/>
  <c r="P17" i="2"/>
  <c r="O17" i="2"/>
  <c r="N17" i="2"/>
  <c r="M17" i="2"/>
  <c r="L17" i="2"/>
  <c r="K17" i="2"/>
  <c r="J17" i="2"/>
  <c r="I17" i="2"/>
  <c r="P16" i="2"/>
  <c r="O16" i="2"/>
  <c r="N16" i="2"/>
  <c r="M16" i="2"/>
  <c r="L16" i="2"/>
  <c r="K16" i="2"/>
  <c r="J16" i="2"/>
  <c r="I16" i="2"/>
  <c r="P15" i="2"/>
  <c r="O15" i="2"/>
  <c r="N15" i="2"/>
  <c r="M15" i="2"/>
  <c r="L15" i="2"/>
  <c r="K15" i="2"/>
  <c r="J15" i="2"/>
  <c r="I15" i="2"/>
  <c r="P14" i="2"/>
  <c r="O14" i="2"/>
  <c r="N14" i="2"/>
  <c r="M14" i="2"/>
  <c r="L14" i="2"/>
  <c r="K14" i="2"/>
  <c r="J14" i="2"/>
  <c r="I14" i="2"/>
  <c r="P13" i="2"/>
  <c r="O13" i="2"/>
  <c r="N13" i="2"/>
  <c r="M13" i="2"/>
  <c r="L13" i="2"/>
  <c r="K13" i="2"/>
  <c r="J13" i="2"/>
  <c r="I13" i="2"/>
  <c r="P12" i="2"/>
  <c r="O12" i="2"/>
  <c r="N12" i="2"/>
  <c r="M12" i="2"/>
  <c r="L12" i="2"/>
  <c r="K12" i="2"/>
  <c r="J12" i="2"/>
  <c r="I12" i="2"/>
  <c r="P11" i="2"/>
  <c r="O11" i="2"/>
  <c r="N11" i="2"/>
  <c r="M11" i="2"/>
  <c r="L11" i="2"/>
  <c r="K11" i="2"/>
  <c r="J11" i="2"/>
  <c r="I11" i="2"/>
  <c r="P10" i="2"/>
  <c r="O10" i="2"/>
  <c r="N10" i="2"/>
  <c r="M10" i="2"/>
  <c r="L10" i="2"/>
  <c r="K10" i="2"/>
  <c r="J10" i="2"/>
  <c r="I10" i="2"/>
  <c r="P9" i="2"/>
  <c r="O9" i="2"/>
  <c r="N9" i="2"/>
  <c r="M9" i="2"/>
  <c r="L9" i="2"/>
  <c r="K9" i="2"/>
  <c r="J9" i="2"/>
  <c r="I9" i="2"/>
  <c r="P8" i="2"/>
  <c r="O8" i="2"/>
  <c r="N8" i="2"/>
  <c r="M8" i="2"/>
  <c r="L8" i="2"/>
  <c r="K8" i="2"/>
  <c r="J8" i="2"/>
  <c r="I8" i="2"/>
</calcChain>
</file>

<file path=xl/sharedStrings.xml><?xml version="1.0" encoding="utf-8"?>
<sst xmlns="http://schemas.openxmlformats.org/spreadsheetml/2006/main" count="138" uniqueCount="76">
  <si>
    <t>Характеристики объекта закупки</t>
  </si>
  <si>
    <t>Используемый метод определения НМЦК:</t>
  </si>
  <si>
    <t>№</t>
  </si>
  <si>
    <t>Наименование предмета товара (работы, услуги)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</si>
  <si>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</si>
  <si>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</si>
  <si>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</si>
  <si>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Н(М)ЦК**</t>
  </si>
  <si>
    <t>Н(М)ЦК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</si>
  <si>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</si>
  <si>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</si>
  <si>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</si>
  <si>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sz val="11"/>
        <color indexed="8"/>
        <rFont val="Times New Roman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charset val="204"/>
      </rPr>
      <t xml:space="preserve">         (не должен превышать 33%)</t>
    </r>
  </si>
  <si>
    <t>Расчет Н(М)ЦК по формуле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</si>
  <si>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</si>
  <si>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(вниз) до сотых долей после запятой (руб.)</t>
  </si>
  <si>
    <t>Н(М)ЦК, контракта с учетом округления цены за единицу (руб.)</t>
  </si>
  <si>
    <t>НМЦК цена поставщик №1</t>
  </si>
  <si>
    <t>амп</t>
  </si>
  <si>
    <t>-</t>
  </si>
  <si>
    <t>ГСО нитрит-ионов</t>
  </si>
  <si>
    <t>флак</t>
  </si>
  <si>
    <t>ГСО ионов вольфрами</t>
  </si>
  <si>
    <t>ГСО ионов цинка</t>
  </si>
  <si>
    <t>ГСО ионов свинца</t>
  </si>
  <si>
    <t>ГСО ионов никеля</t>
  </si>
  <si>
    <t>ГСО ионов магния</t>
  </si>
  <si>
    <t>ГСО ионов меди</t>
  </si>
  <si>
    <t>ГСО ионов марганца</t>
  </si>
  <si>
    <t>ГСО ионов железа</t>
  </si>
  <si>
    <t>ГСО ионов хрома</t>
  </si>
  <si>
    <t>ГСО фторид-ионов</t>
  </si>
  <si>
    <t>ГСО фосфат-ионов</t>
  </si>
  <si>
    <t>ГСО фенол</t>
  </si>
  <si>
    <t>ГСО ионов кадмия</t>
  </si>
  <si>
    <t>ГСО ионов ртути</t>
  </si>
  <si>
    <t>ГСО ионов аммония</t>
  </si>
  <si>
    <t>ГСО иодид-ионов</t>
  </si>
  <si>
    <t>ГСО формальдегида</t>
  </si>
  <si>
    <t>ГСО уксусной кислоты</t>
  </si>
  <si>
    <t xml:space="preserve">ГСО хлорид-ионов </t>
  </si>
  <si>
    <t xml:space="preserve">ГСО сульфат-ионов </t>
  </si>
  <si>
    <t>ГСО толуол</t>
  </si>
  <si>
    <t>Аттестованный раствор АР.7.1 (ацетон, толуол, о-ксилол)</t>
  </si>
  <si>
    <t>шт</t>
  </si>
  <si>
    <t>Аттестованный раствор АР.15.2 (толуол, стирол, этилбензол)</t>
  </si>
  <si>
    <t>Аттестованный раствор АР.7.2 (бензол, изобутанол, толуол)</t>
  </si>
  <si>
    <t>Аттестованный раствор АР.7.3 (бутанол, пропанол, этанол)</t>
  </si>
  <si>
    <t>Аттестованный раствор АР.11.4 (акролеин в хлороформе)</t>
  </si>
  <si>
    <t>Аттестованный раствор АР.11.5 (метанол в толуоле)</t>
  </si>
  <si>
    <t>Аттестованный раствор АР.14.3 (гексан, октан, толуол)</t>
  </si>
  <si>
    <t>ГСО сулфид-ионов</t>
  </si>
  <si>
    <t>ГСО ионов титана</t>
  </si>
  <si>
    <r>
      <rPr>
        <sz val="11"/>
        <color theme="0"/>
        <rFont val="Times New Roman"/>
        <charset val="204"/>
      </rPr>
      <t>В</t>
    </r>
    <r>
      <rPr>
        <sz val="11"/>
        <rFont val="Times New Roman"/>
        <charset val="204"/>
      </rPr>
      <t>В результате проведенного расчета Н(М)Ц контракта составила (в руб.):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</si>
  <si>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 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</si>
  <si>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 Согласно статье 72 Бюджетного Кодекса Российской Федерации государственные (муниципальные) контракты оплачиваются в пределах лимитов бюджетных обязательств. Таким образом, НМЦК определяется Заказчиком в пределах лимитов бюджетных обязательств, выделенных на предполагаемую закупку. Так как среднее значение цены, расчитанное в результате предложений поставщиков (подрядчиков, исполнителей) в целях определения НМЦК, превышает указанные лимиты, Заказчик использует наименьшую ценовую информацию, представленную Исполнителем № 1, соответствующую выделенным лимитам бюджетных обязательств и НМЦК составляет 40 092,86 (Сорок тысяч девяносто два рубля 86 копеек)</t>
  </si>
  <si>
    <t>Заказчик подтверждает, что:</t>
  </si>
  <si>
    <t>1. При расчете НМЦК на поставку товара использована информация в отношении показателей и стоимости не менее двух разных товарных знаков, а при отсутствии товарного знака - не менее двух разных производителей.</t>
  </si>
  <si>
    <t>2. Характеристика товара (условия оказания услуг, выполнения работ) используемые для расчета НМЦК соответствуют описанию объекта закупки.</t>
  </si>
  <si>
    <t>Работник контрактной службы:</t>
  </si>
  <si>
    <t>Главный врач</t>
  </si>
  <si>
    <t>М.А.Мартьянова</t>
  </si>
  <si>
    <t>Должность: бухгалер</t>
  </si>
  <si>
    <t>ФИО: Позднякова Н.В.</t>
  </si>
  <si>
    <t>Подпись:____________________________</t>
  </si>
  <si>
    <t>Контактный телефон 8-84235-4-62-68</t>
  </si>
  <si>
    <t>ГСО ионов алюминия</t>
  </si>
  <si>
    <t>упак</t>
  </si>
  <si>
    <t>флакон</t>
  </si>
  <si>
    <t xml:space="preserve">Обоснование начальной (максимальной) цены контракта на поставку Реактивов химических общелабораторного назначения (стандартные образцы составов растворов и аттестованные растворы) для нужд промышленно-санитарной лаборатории </t>
  </si>
  <si>
    <t>Согласно техническому заданию</t>
  </si>
  <si>
    <t>Иной метод на основании ч.12 ст.22 Федерального закона от 05.04.2013 №44-ФЗ.                                                                                                                                                          Поставщик №1: коммерческое предложение №11455 от 24.03.2026                                                                                                                                                                               Поставщик №2: коммерческое предложение №22922 от 24.03.2026                                                                                                                                                                                Поставщик №3: коммерческое предложение №11468 от 24.03.2026</t>
  </si>
  <si>
    <t xml:space="preserve">Поставщик №1           </t>
  </si>
  <si>
    <t xml:space="preserve">Поставщик №2 </t>
  </si>
  <si>
    <t xml:space="preserve">Поставщик №3 </t>
  </si>
  <si>
    <t>Дата составления: 28.05.2026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</si>
</sst>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0"/>
    <numFmt numFmtId="169" formatCode="0.0000"/>
    <numFmt numFmtId="170" formatCode="#\ ##0.00"/>
  </numFmts>
  <fonts count="16" x14ac:knownFonts="1">
    <font>
      <sz val="11"/>
      <color theme="1"/>
      <name val="Calibri"/>
      <charset val="204"/>
      <scheme val="minor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4"/>
      <color indexed="8"/>
      <name val="Times New Roman"/>
      <charset val="204"/>
    </font>
    <font>
      <sz val="11"/>
      <color indexed="8"/>
      <name val="Times New Roman"/>
      <charset val="204"/>
    </font>
    <font>
      <sz val="11"/>
      <color rgb="FF000000"/>
      <name val="Times New Roman"/>
      <charset val="204"/>
    </font>
    <font>
      <sz val="8"/>
      <color indexed="8"/>
      <name val="Times New Roman"/>
      <charset val="204"/>
    </font>
    <font>
      <b/>
      <sz val="8"/>
      <color rgb="FF000000"/>
      <name val="Times New Roman"/>
      <charset val="204"/>
    </font>
    <font>
      <sz val="8"/>
      <color theme="1"/>
      <name val="Times New Roman"/>
      <charset val="204"/>
    </font>
    <font>
      <sz val="8"/>
      <name val="Times New Roman"/>
      <charset val="204"/>
    </font>
    <font>
      <sz val="11"/>
      <color theme="0"/>
      <name val="Times New Roman"/>
      <charset val="204"/>
    </font>
    <font>
      <b/>
      <sz val="11"/>
      <color indexed="8"/>
      <name val="Times New Roman"/>
      <charset val="204"/>
    </font>
    <font>
      <sz val="11"/>
      <color theme="1"/>
      <name val="Times New Roman"/>
      <charset val="204"/>
    </font>
    <font>
      <b/>
      <sz val="11"/>
      <color theme="0"/>
      <name val="Times New Roman"/>
      <charset val="204"/>
    </font>
    <font>
      <sz val="11"/>
      <name val="Times New Roman"/>
      <charset val="204"/>
    </font>
    <font>
      <i/>
      <sz val="11"/>
      <color indexed="8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168" fontId="9" fillId="0" borderId="6" xfId="0" applyNumberFormat="1" applyFont="1" applyBorder="1" applyAlignment="1" applyProtection="1">
      <alignment horizontal="center" vertical="center" wrapText="1"/>
      <protection locked="0"/>
    </xf>
    <xf numFmtId="168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distributed" wrapText="1"/>
    </xf>
    <xf numFmtId="0" fontId="4" fillId="0" borderId="0" xfId="0" applyFont="1" applyAlignment="1" applyProtection="1">
      <alignment horizontal="left" vertical="top" wrapText="1"/>
      <protection locked="0"/>
    </xf>
    <xf numFmtId="169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6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0" fontId="4" fillId="0" borderId="0" xfId="0" applyNumberFormat="1" applyFont="1" applyBorder="1" applyAlignment="1">
      <alignment vertical="center"/>
    </xf>
    <xf numFmtId="170" fontId="11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170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distributed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168" fontId="1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8" fontId="10" fillId="0" borderId="8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distributed" wrapText="1"/>
    </xf>
    <xf numFmtId="0" fontId="12" fillId="0" borderId="0" xfId="0" applyFont="1" applyAlignment="1">
      <alignment horizontal="left" vertical="distributed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justify" vertical="distributed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6</xdr:row>
      <xdr:rowOff>1228725</xdr:rowOff>
    </xdr:from>
    <xdr:to>
      <xdr:col>11</xdr:col>
      <xdr:colOff>19050</xdr:colOff>
      <xdr:row>6</xdr:row>
      <xdr:rowOff>1581150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175" y="3543300"/>
          <a:ext cx="790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1850" y="32385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6</xdr:row>
      <xdr:rowOff>2038350</xdr:rowOff>
    </xdr:from>
    <xdr:to>
      <xdr:col>11</xdr:col>
      <xdr:colOff>1504950</xdr:colOff>
      <xdr:row>6</xdr:row>
      <xdr:rowOff>2505075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4352925"/>
          <a:ext cx="942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6</xdr:row>
      <xdr:rowOff>1762125</xdr:rowOff>
    </xdr:from>
    <xdr:to>
      <xdr:col>11</xdr:col>
      <xdr:colOff>371475</xdr:colOff>
      <xdr:row>6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40767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view="pageBreakPreview" zoomScaleNormal="100" workbookViewId="0">
      <selection activeCell="A49" sqref="A49:O49"/>
    </sheetView>
  </sheetViews>
  <sheetFormatPr defaultColWidth="9.140625" defaultRowHeight="12.75" x14ac:dyDescent="0.2"/>
  <cols>
    <col min="1" max="1" width="5" style="4" customWidth="1"/>
    <col min="2" max="2" width="25.7109375" style="4" customWidth="1"/>
    <col min="3" max="3" width="9.85546875" style="4" customWidth="1"/>
    <col min="4" max="4" width="6.85546875" style="4" customWidth="1"/>
    <col min="5" max="5" width="11.42578125" style="4" customWidth="1"/>
    <col min="6" max="6" width="12.28515625" style="4" customWidth="1"/>
    <col min="7" max="7" width="11.85546875" style="4" customWidth="1"/>
    <col min="8" max="8" width="10" style="4" customWidth="1"/>
    <col min="9" max="9" width="14.42578125" style="4" customWidth="1"/>
    <col min="10" max="10" width="15.85546875" style="4" customWidth="1"/>
    <col min="11" max="11" width="12.140625" style="4" customWidth="1"/>
    <col min="12" max="12" width="14.42578125" style="4" customWidth="1"/>
    <col min="13" max="13" width="10.140625" style="4" customWidth="1"/>
    <col min="14" max="14" width="11.42578125" style="4" customWidth="1"/>
    <col min="15" max="15" width="11" style="4" customWidth="1"/>
    <col min="16" max="16" width="12" style="4" customWidth="1"/>
    <col min="17" max="17" width="15.7109375" style="4" customWidth="1"/>
    <col min="18" max="18" width="19.5703125" style="4" customWidth="1"/>
    <col min="19" max="16384" width="9.140625" style="4"/>
  </cols>
  <sheetData>
    <row r="1" spans="1:17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7"/>
      <c r="M1" s="27"/>
      <c r="N1" s="27"/>
      <c r="O1" s="27"/>
      <c r="P1" s="27"/>
      <c r="Q1" s="27"/>
    </row>
    <row r="2" spans="1:17" ht="18.75" customHeigh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5"/>
      <c r="Q2" s="5"/>
    </row>
    <row r="3" spans="1:17" s="1" customFormat="1" ht="36" customHeight="1" x14ac:dyDescent="0.3">
      <c r="A3" s="45" t="s">
        <v>69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28"/>
      <c r="Q3" s="28"/>
    </row>
    <row r="4" spans="1:17" s="1" customFormat="1" ht="30" customHeight="1" x14ac:dyDescent="0.3">
      <c r="A4" s="6"/>
      <c r="B4" s="7" t="s">
        <v>0</v>
      </c>
      <c r="C4" s="46" t="s">
        <v>70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39"/>
    </row>
    <row r="5" spans="1:17" s="1" customFormat="1" ht="62.25" customHeight="1" x14ac:dyDescent="0.3">
      <c r="A5" s="6"/>
      <c r="B5" s="8" t="s">
        <v>1</v>
      </c>
      <c r="C5" s="47" t="s">
        <v>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0"/>
    </row>
    <row r="6" spans="1:17" ht="53.25" customHeight="1" x14ac:dyDescent="0.2">
      <c r="A6" s="60" t="s">
        <v>2</v>
      </c>
      <c r="B6" s="61" t="s">
        <v>3</v>
      </c>
      <c r="C6" s="62" t="s">
        <v>4</v>
      </c>
      <c r="D6" s="62" t="s">
        <v>5</v>
      </c>
      <c r="E6" s="48" t="s">
        <v>6</v>
      </c>
      <c r="F6" s="49"/>
      <c r="G6" s="50"/>
      <c r="H6" s="9"/>
      <c r="I6" s="51" t="s">
        <v>7</v>
      </c>
      <c r="J6" s="51"/>
      <c r="K6" s="51"/>
      <c r="L6" s="52" t="s">
        <v>8</v>
      </c>
      <c r="M6" s="52"/>
      <c r="N6" s="52"/>
      <c r="O6" s="52"/>
      <c r="P6" s="10"/>
      <c r="Q6" s="41"/>
    </row>
    <row r="7" spans="1:17" ht="191.25" customHeight="1" x14ac:dyDescent="0.2">
      <c r="A7" s="60"/>
      <c r="B7" s="61"/>
      <c r="C7" s="63"/>
      <c r="D7" s="63"/>
      <c r="E7" s="10" t="s">
        <v>72</v>
      </c>
      <c r="F7" s="10" t="s">
        <v>73</v>
      </c>
      <c r="G7" s="10" t="s">
        <v>74</v>
      </c>
      <c r="H7" s="10" t="s">
        <v>9</v>
      </c>
      <c r="I7" s="10" t="s">
        <v>10</v>
      </c>
      <c r="J7" s="10" t="s">
        <v>11</v>
      </c>
      <c r="K7" s="29" t="s">
        <v>12</v>
      </c>
      <c r="L7" s="10" t="s">
        <v>13</v>
      </c>
      <c r="M7" s="10" t="s">
        <v>14</v>
      </c>
      <c r="N7" s="10" t="s">
        <v>15</v>
      </c>
      <c r="O7" s="10" t="s">
        <v>16</v>
      </c>
      <c r="P7" s="30" t="s">
        <v>17</v>
      </c>
      <c r="Q7" s="41"/>
    </row>
    <row r="8" spans="1:17" ht="39" customHeight="1" x14ac:dyDescent="0.2">
      <c r="A8" s="11">
        <v>1</v>
      </c>
      <c r="B8" s="12" t="s">
        <v>66</v>
      </c>
      <c r="C8" s="13" t="s">
        <v>18</v>
      </c>
      <c r="D8" s="13">
        <v>2</v>
      </c>
      <c r="E8" s="14">
        <v>181.78</v>
      </c>
      <c r="F8" s="15">
        <v>205.41</v>
      </c>
      <c r="G8" s="16">
        <v>207.23</v>
      </c>
      <c r="H8" s="17" t="s">
        <v>19</v>
      </c>
      <c r="I8" s="31">
        <f>(E8+F8)/2</f>
        <v>193.595</v>
      </c>
      <c r="J8" s="32">
        <f>SQRT(((SUM((POWER(G8-I8,2)),(POWER(F8-I8,2)),(POWER(E8-I8,2)))/(COLUMNS(E8:G8)-1))))</f>
        <v>15.249617618156901</v>
      </c>
      <c r="K8" s="32">
        <f>J8/I8*100</f>
        <v>7.8770720411977804</v>
      </c>
      <c r="L8" s="31">
        <f>((D8/3)*(SUM(E8:G8)))</f>
        <v>396.28</v>
      </c>
      <c r="M8" s="31">
        <f>L8/D8</f>
        <v>198.14</v>
      </c>
      <c r="N8" s="31">
        <f>ROUNDDOWN(M8,2)</f>
        <v>198.14</v>
      </c>
      <c r="O8" s="31">
        <f>E8</f>
        <v>181.78</v>
      </c>
      <c r="P8" s="31">
        <f>D8*E8</f>
        <v>363.56</v>
      </c>
      <c r="Q8" s="42"/>
    </row>
    <row r="9" spans="1:17" ht="39" customHeight="1" x14ac:dyDescent="0.2">
      <c r="A9" s="11">
        <v>2</v>
      </c>
      <c r="B9" s="12" t="s">
        <v>20</v>
      </c>
      <c r="C9" s="13" t="s">
        <v>21</v>
      </c>
      <c r="D9" s="13">
        <v>1</v>
      </c>
      <c r="E9" s="14">
        <v>630.74</v>
      </c>
      <c r="F9" s="15">
        <v>668.58</v>
      </c>
      <c r="G9" s="16">
        <v>674.89</v>
      </c>
      <c r="H9" s="17" t="s">
        <v>19</v>
      </c>
      <c r="I9" s="31">
        <f t="shared" ref="I9:I41" si="0">(E9+F9)/2</f>
        <v>649.66</v>
      </c>
      <c r="J9" s="32">
        <f t="shared" ref="J9:J41" si="1">SQRT(((SUM((POWER(G9-I9,2)),(POWER(F9-I9,2)),(POWER(E9-I9,2)))/(COLUMNS(E9:G9)-1))))</f>
        <v>26.0046697729465</v>
      </c>
      <c r="K9" s="32">
        <f t="shared" ref="K9:K41" si="2">J9/I9*100</f>
        <v>4.0028122052991604</v>
      </c>
      <c r="L9" s="31">
        <f t="shared" ref="L9:L41" si="3">((D9/3)*(SUM(E9:G9)))</f>
        <v>658.07</v>
      </c>
      <c r="M9" s="31">
        <f>L9/D9</f>
        <v>658.07</v>
      </c>
      <c r="N9" s="31">
        <f>ROUNDDOWN(M9,2)</f>
        <v>658.07</v>
      </c>
      <c r="O9" s="31">
        <f t="shared" ref="O9:O19" si="4">E9</f>
        <v>630.74</v>
      </c>
      <c r="P9" s="31">
        <f>D9*E9</f>
        <v>630.74</v>
      </c>
      <c r="Q9" s="42"/>
    </row>
    <row r="10" spans="1:17" ht="39" customHeight="1" x14ac:dyDescent="0.2">
      <c r="A10" s="11">
        <v>3</v>
      </c>
      <c r="B10" s="12" t="s">
        <v>22</v>
      </c>
      <c r="C10" s="13" t="s">
        <v>18</v>
      </c>
      <c r="D10" s="13">
        <v>2</v>
      </c>
      <c r="E10" s="14">
        <v>431.88</v>
      </c>
      <c r="F10" s="15">
        <v>462.11</v>
      </c>
      <c r="G10" s="16">
        <v>457.81</v>
      </c>
      <c r="H10" s="17" t="s">
        <v>19</v>
      </c>
      <c r="I10" s="31">
        <f t="shared" si="0"/>
        <v>446.995</v>
      </c>
      <c r="J10" s="32">
        <f t="shared" si="1"/>
        <v>16.9394609565948</v>
      </c>
      <c r="K10" s="32">
        <f t="shared" si="2"/>
        <v>3.7896309705018698</v>
      </c>
      <c r="L10" s="31">
        <f t="shared" si="3"/>
        <v>901.2</v>
      </c>
      <c r="M10" s="31">
        <f>L10/D10</f>
        <v>450.6</v>
      </c>
      <c r="N10" s="31">
        <f>ROUNDDOWN(M10,2)</f>
        <v>450.6</v>
      </c>
      <c r="O10" s="31">
        <f t="shared" si="4"/>
        <v>431.88</v>
      </c>
      <c r="P10" s="31">
        <f t="shared" ref="P10:P41" si="5">D10*E10</f>
        <v>863.76</v>
      </c>
      <c r="Q10" s="42"/>
    </row>
    <row r="11" spans="1:17" ht="39" customHeight="1" x14ac:dyDescent="0.2">
      <c r="A11" s="11">
        <v>4</v>
      </c>
      <c r="B11" s="12" t="s">
        <v>23</v>
      </c>
      <c r="C11" s="13" t="s">
        <v>67</v>
      </c>
      <c r="D11" s="13">
        <v>2</v>
      </c>
      <c r="E11" s="14">
        <v>1443.26</v>
      </c>
      <c r="F11" s="15">
        <v>1602.02</v>
      </c>
      <c r="G11" s="16">
        <v>1630.88</v>
      </c>
      <c r="H11" s="17" t="s">
        <v>19</v>
      </c>
      <c r="I11" s="31">
        <f t="shared" si="0"/>
        <v>1522.64</v>
      </c>
      <c r="J11" s="32">
        <f t="shared" si="1"/>
        <v>110.26845967909399</v>
      </c>
      <c r="K11" s="32">
        <f t="shared" si="2"/>
        <v>7.2419258445262296</v>
      </c>
      <c r="L11" s="31">
        <f t="shared" si="3"/>
        <v>3117.44</v>
      </c>
      <c r="M11" s="31">
        <f t="shared" ref="M11:M31" si="6">L11/D11</f>
        <v>1558.72</v>
      </c>
      <c r="N11" s="31">
        <f t="shared" ref="N11:N31" si="7">ROUNDDOWN(M11,2)</f>
        <v>1558.72</v>
      </c>
      <c r="O11" s="31">
        <f t="shared" si="4"/>
        <v>1443.26</v>
      </c>
      <c r="P11" s="31">
        <f t="shared" si="5"/>
        <v>2886.52</v>
      </c>
      <c r="Q11" s="42"/>
    </row>
    <row r="12" spans="1:17" ht="39" customHeight="1" x14ac:dyDescent="0.2">
      <c r="A12" s="11">
        <v>5</v>
      </c>
      <c r="B12" s="12" t="s">
        <v>24</v>
      </c>
      <c r="C12" s="13" t="s">
        <v>68</v>
      </c>
      <c r="D12" s="13">
        <v>1</v>
      </c>
      <c r="E12" s="14">
        <v>183</v>
      </c>
      <c r="F12" s="15">
        <v>193.98</v>
      </c>
      <c r="G12" s="16">
        <v>193.98</v>
      </c>
      <c r="H12" s="17" t="s">
        <v>19</v>
      </c>
      <c r="I12" s="31">
        <f t="shared" si="0"/>
        <v>188.49</v>
      </c>
      <c r="J12" s="32">
        <f t="shared" si="1"/>
        <v>6.7238493439398104</v>
      </c>
      <c r="K12" s="32">
        <f t="shared" si="2"/>
        <v>3.5672180720143301</v>
      </c>
      <c r="L12" s="31">
        <f t="shared" si="3"/>
        <v>190.32</v>
      </c>
      <c r="M12" s="31">
        <f t="shared" si="6"/>
        <v>190.32</v>
      </c>
      <c r="N12" s="31">
        <f t="shared" si="7"/>
        <v>190.32</v>
      </c>
      <c r="O12" s="31">
        <f t="shared" si="4"/>
        <v>183</v>
      </c>
      <c r="P12" s="31">
        <f t="shared" si="5"/>
        <v>183</v>
      </c>
      <c r="Q12" s="42"/>
    </row>
    <row r="13" spans="1:17" ht="39" customHeight="1" x14ac:dyDescent="0.2">
      <c r="A13" s="11">
        <v>6</v>
      </c>
      <c r="B13" s="12" t="s">
        <v>25</v>
      </c>
      <c r="C13" s="13" t="s">
        <v>18</v>
      </c>
      <c r="D13" s="13">
        <v>4</v>
      </c>
      <c r="E13" s="14">
        <v>136.63999999999999</v>
      </c>
      <c r="F13" s="15">
        <v>157.13999999999999</v>
      </c>
      <c r="G13" s="16">
        <v>143.47</v>
      </c>
      <c r="H13" s="17" t="s">
        <v>19</v>
      </c>
      <c r="I13" s="31">
        <f t="shared" si="0"/>
        <v>146.88999999999999</v>
      </c>
      <c r="J13" s="32">
        <f t="shared" si="1"/>
        <v>10.531414909688101</v>
      </c>
      <c r="K13" s="32">
        <f t="shared" si="2"/>
        <v>7.1695928311580497</v>
      </c>
      <c r="L13" s="31">
        <f t="shared" si="3"/>
        <v>583</v>
      </c>
      <c r="M13" s="31">
        <f t="shared" si="6"/>
        <v>145.75</v>
      </c>
      <c r="N13" s="31">
        <f t="shared" si="7"/>
        <v>145.75</v>
      </c>
      <c r="O13" s="31">
        <f t="shared" si="4"/>
        <v>136.63999999999999</v>
      </c>
      <c r="P13" s="31">
        <f t="shared" si="5"/>
        <v>546.55999999999995</v>
      </c>
      <c r="Q13" s="42"/>
    </row>
    <row r="14" spans="1:17" ht="39" customHeight="1" x14ac:dyDescent="0.2">
      <c r="A14" s="11">
        <v>7</v>
      </c>
      <c r="B14" s="12" t="s">
        <v>26</v>
      </c>
      <c r="C14" s="13" t="s">
        <v>18</v>
      </c>
      <c r="D14" s="13">
        <v>2</v>
      </c>
      <c r="E14" s="14">
        <v>128.1</v>
      </c>
      <c r="F14" s="15">
        <v>142.19</v>
      </c>
      <c r="G14" s="16">
        <v>146.03</v>
      </c>
      <c r="H14" s="17" t="s">
        <v>19</v>
      </c>
      <c r="I14" s="31">
        <f t="shared" si="0"/>
        <v>135.14500000000001</v>
      </c>
      <c r="J14" s="32">
        <f t="shared" si="1"/>
        <v>10.4342530877874</v>
      </c>
      <c r="K14" s="32">
        <f t="shared" si="2"/>
        <v>7.72078366775491</v>
      </c>
      <c r="L14" s="31">
        <f t="shared" si="3"/>
        <v>277.54666666666702</v>
      </c>
      <c r="M14" s="31">
        <f t="shared" si="6"/>
        <v>138.773333333333</v>
      </c>
      <c r="N14" s="31">
        <f t="shared" si="7"/>
        <v>138.77000000000001</v>
      </c>
      <c r="O14" s="31">
        <f t="shared" si="4"/>
        <v>128.1</v>
      </c>
      <c r="P14" s="31">
        <f t="shared" si="5"/>
        <v>256.2</v>
      </c>
      <c r="Q14" s="42"/>
    </row>
    <row r="15" spans="1:17" ht="39" customHeight="1" x14ac:dyDescent="0.2">
      <c r="A15" s="11">
        <v>8</v>
      </c>
      <c r="B15" s="12" t="s">
        <v>27</v>
      </c>
      <c r="C15" s="13" t="s">
        <v>68</v>
      </c>
      <c r="D15" s="13">
        <v>1</v>
      </c>
      <c r="E15" s="14">
        <v>713.7</v>
      </c>
      <c r="F15" s="15">
        <v>813.62</v>
      </c>
      <c r="G15" s="16">
        <v>813.62</v>
      </c>
      <c r="H15" s="17" t="s">
        <v>19</v>
      </c>
      <c r="I15" s="31">
        <f t="shared" si="0"/>
        <v>763.66</v>
      </c>
      <c r="J15" s="32">
        <f t="shared" si="1"/>
        <v>61.188253774723698</v>
      </c>
      <c r="K15" s="32">
        <f t="shared" si="2"/>
        <v>8.0124995121813001</v>
      </c>
      <c r="L15" s="31">
        <f t="shared" si="3"/>
        <v>780.31333333333305</v>
      </c>
      <c r="M15" s="31">
        <f t="shared" si="6"/>
        <v>780.31333333333305</v>
      </c>
      <c r="N15" s="31">
        <f t="shared" si="7"/>
        <v>780.31</v>
      </c>
      <c r="O15" s="31">
        <f t="shared" si="4"/>
        <v>713.7</v>
      </c>
      <c r="P15" s="31">
        <f t="shared" si="5"/>
        <v>713.7</v>
      </c>
      <c r="Q15" s="42"/>
    </row>
    <row r="16" spans="1:17" ht="39" customHeight="1" x14ac:dyDescent="0.2">
      <c r="A16" s="11">
        <v>9</v>
      </c>
      <c r="B16" s="12" t="s">
        <v>28</v>
      </c>
      <c r="C16" s="13" t="s">
        <v>18</v>
      </c>
      <c r="D16" s="13">
        <v>4</v>
      </c>
      <c r="E16" s="14">
        <v>345.26</v>
      </c>
      <c r="F16" s="15">
        <v>376.33</v>
      </c>
      <c r="G16" s="16">
        <v>383.24</v>
      </c>
      <c r="H16" s="17" t="s">
        <v>19</v>
      </c>
      <c r="I16" s="31">
        <f t="shared" si="0"/>
        <v>360.79500000000002</v>
      </c>
      <c r="J16" s="32">
        <f t="shared" si="1"/>
        <v>22.208674825391999</v>
      </c>
      <c r="K16" s="32">
        <f t="shared" si="2"/>
        <v>6.1554829821344601</v>
      </c>
      <c r="L16" s="31">
        <f t="shared" si="3"/>
        <v>1473.10666666667</v>
      </c>
      <c r="M16" s="31">
        <f t="shared" si="6"/>
        <v>368.27666666666698</v>
      </c>
      <c r="N16" s="31">
        <f t="shared" si="7"/>
        <v>368.27</v>
      </c>
      <c r="O16" s="31">
        <f t="shared" si="4"/>
        <v>345.26</v>
      </c>
      <c r="P16" s="31">
        <f t="shared" si="5"/>
        <v>1381.04</v>
      </c>
      <c r="Q16" s="42"/>
    </row>
    <row r="17" spans="1:17" ht="42" customHeight="1" x14ac:dyDescent="0.2">
      <c r="A17" s="11">
        <v>10</v>
      </c>
      <c r="B17" s="12" t="s">
        <v>29</v>
      </c>
      <c r="C17" s="13" t="s">
        <v>18</v>
      </c>
      <c r="D17" s="13">
        <v>4</v>
      </c>
      <c r="E17" s="14">
        <v>137.86000000000001</v>
      </c>
      <c r="F17" s="15">
        <v>146.13</v>
      </c>
      <c r="G17" s="16">
        <v>146.13</v>
      </c>
      <c r="H17" s="17" t="s">
        <v>19</v>
      </c>
      <c r="I17" s="31">
        <f t="shared" si="0"/>
        <v>141.995</v>
      </c>
      <c r="J17" s="32">
        <f t="shared" si="1"/>
        <v>5.0643200432042104</v>
      </c>
      <c r="K17" s="32">
        <f t="shared" si="2"/>
        <v>3.5665481483180499</v>
      </c>
      <c r="L17" s="31">
        <f t="shared" si="3"/>
        <v>573.493333333333</v>
      </c>
      <c r="M17" s="31">
        <f t="shared" si="6"/>
        <v>143.37333333333299</v>
      </c>
      <c r="N17" s="31">
        <f t="shared" si="7"/>
        <v>143.37</v>
      </c>
      <c r="O17" s="31">
        <f t="shared" si="4"/>
        <v>137.86000000000001</v>
      </c>
      <c r="P17" s="31">
        <f t="shared" si="5"/>
        <v>551.44000000000005</v>
      </c>
      <c r="Q17" s="42"/>
    </row>
    <row r="18" spans="1:17" ht="36" customHeight="1" x14ac:dyDescent="0.2">
      <c r="A18" s="11">
        <v>11</v>
      </c>
      <c r="B18" s="12" t="s">
        <v>30</v>
      </c>
      <c r="C18" s="13" t="s">
        <v>18</v>
      </c>
      <c r="D18" s="13">
        <v>4</v>
      </c>
      <c r="E18" s="14">
        <v>345.26</v>
      </c>
      <c r="F18" s="15">
        <v>397.05</v>
      </c>
      <c r="G18" s="16">
        <v>397.05</v>
      </c>
      <c r="H18" s="17" t="s">
        <v>19</v>
      </c>
      <c r="I18" s="31">
        <f t="shared" si="0"/>
        <v>371.15499999999997</v>
      </c>
      <c r="J18" s="32">
        <f t="shared" si="1"/>
        <v>31.714768444685198</v>
      </c>
      <c r="K18" s="32">
        <f t="shared" si="2"/>
        <v>8.5448851408940296</v>
      </c>
      <c r="L18" s="31">
        <f t="shared" si="3"/>
        <v>1519.1466666666699</v>
      </c>
      <c r="M18" s="31">
        <f t="shared" si="6"/>
        <v>379.78666666666697</v>
      </c>
      <c r="N18" s="31">
        <f t="shared" si="7"/>
        <v>379.78</v>
      </c>
      <c r="O18" s="31">
        <f t="shared" si="4"/>
        <v>345.26</v>
      </c>
      <c r="P18" s="31">
        <f t="shared" si="5"/>
        <v>1381.04</v>
      </c>
      <c r="Q18" s="42"/>
    </row>
    <row r="19" spans="1:17" ht="36" customHeight="1" x14ac:dyDescent="0.2">
      <c r="A19" s="11">
        <v>12</v>
      </c>
      <c r="B19" s="12" t="s">
        <v>31</v>
      </c>
      <c r="C19" s="13" t="s">
        <v>21</v>
      </c>
      <c r="D19" s="13">
        <v>4</v>
      </c>
      <c r="E19" s="14">
        <v>358.68</v>
      </c>
      <c r="F19" s="15">
        <v>398.13</v>
      </c>
      <c r="G19" s="16">
        <v>398.13</v>
      </c>
      <c r="H19" s="17" t="s">
        <v>19</v>
      </c>
      <c r="I19" s="31">
        <f t="shared" si="0"/>
        <v>378.40499999999997</v>
      </c>
      <c r="J19" s="32">
        <f t="shared" si="1"/>
        <v>24.1580925881991</v>
      </c>
      <c r="K19" s="32">
        <f t="shared" si="2"/>
        <v>6.3841895821141597</v>
      </c>
      <c r="L19" s="31">
        <f t="shared" si="3"/>
        <v>1539.92</v>
      </c>
      <c r="M19" s="31">
        <f t="shared" si="6"/>
        <v>384.98</v>
      </c>
      <c r="N19" s="31">
        <f t="shared" si="7"/>
        <v>384.98</v>
      </c>
      <c r="O19" s="31">
        <f t="shared" si="4"/>
        <v>358.68</v>
      </c>
      <c r="P19" s="31">
        <f t="shared" si="5"/>
        <v>1434.72</v>
      </c>
      <c r="Q19" s="42"/>
    </row>
    <row r="20" spans="1:17" ht="36" customHeight="1" x14ac:dyDescent="0.2">
      <c r="A20" s="11">
        <v>13</v>
      </c>
      <c r="B20" s="12" t="s">
        <v>32</v>
      </c>
      <c r="C20" s="13" t="s">
        <v>18</v>
      </c>
      <c r="D20" s="13">
        <v>4</v>
      </c>
      <c r="E20" s="14">
        <v>130.54</v>
      </c>
      <c r="F20" s="15">
        <v>147.51</v>
      </c>
      <c r="G20" s="16">
        <v>142.29</v>
      </c>
      <c r="H20" s="17" t="s">
        <v>19</v>
      </c>
      <c r="I20" s="31">
        <f t="shared" si="0"/>
        <v>139.02500000000001</v>
      </c>
      <c r="J20" s="32">
        <f t="shared" si="1"/>
        <v>8.7934826718428294</v>
      </c>
      <c r="K20" s="32">
        <f t="shared" si="2"/>
        <v>6.3251089169881904</v>
      </c>
      <c r="L20" s="31">
        <f t="shared" si="3"/>
        <v>560.45333333333303</v>
      </c>
      <c r="M20" s="31">
        <f t="shared" si="6"/>
        <v>140.113333333333</v>
      </c>
      <c r="N20" s="31">
        <f t="shared" si="7"/>
        <v>140.11000000000001</v>
      </c>
      <c r="O20" s="31">
        <f t="shared" ref="O20:O41" si="8">E20</f>
        <v>130.54</v>
      </c>
      <c r="P20" s="31">
        <f t="shared" si="5"/>
        <v>522.16</v>
      </c>
      <c r="Q20" s="42"/>
    </row>
    <row r="21" spans="1:17" ht="36" customHeight="1" x14ac:dyDescent="0.2">
      <c r="A21" s="11">
        <v>14</v>
      </c>
      <c r="B21" s="12" t="s">
        <v>33</v>
      </c>
      <c r="C21" s="13" t="s">
        <v>18</v>
      </c>
      <c r="D21" s="13">
        <v>2</v>
      </c>
      <c r="E21" s="14">
        <v>569.74</v>
      </c>
      <c r="F21" s="15">
        <v>615.32000000000005</v>
      </c>
      <c r="G21" s="16">
        <v>643.80999999999995</v>
      </c>
      <c r="H21" s="17" t="s">
        <v>19</v>
      </c>
      <c r="I21" s="31">
        <f t="shared" si="0"/>
        <v>592.53</v>
      </c>
      <c r="J21" s="32">
        <f t="shared" si="1"/>
        <v>42.827599745958203</v>
      </c>
      <c r="K21" s="32">
        <f t="shared" si="2"/>
        <v>7.2279209062761698</v>
      </c>
      <c r="L21" s="31">
        <f t="shared" si="3"/>
        <v>1219.2466666666701</v>
      </c>
      <c r="M21" s="31">
        <f t="shared" si="6"/>
        <v>609.62333333333299</v>
      </c>
      <c r="N21" s="31">
        <f t="shared" si="7"/>
        <v>609.62</v>
      </c>
      <c r="O21" s="31">
        <f t="shared" si="8"/>
        <v>569.74</v>
      </c>
      <c r="P21" s="31">
        <f t="shared" si="5"/>
        <v>1139.48</v>
      </c>
      <c r="Q21" s="42"/>
    </row>
    <row r="22" spans="1:17" ht="41.1" customHeight="1" x14ac:dyDescent="0.2">
      <c r="A22" s="11">
        <v>15</v>
      </c>
      <c r="B22" s="12" t="s">
        <v>34</v>
      </c>
      <c r="C22" s="13" t="s">
        <v>18</v>
      </c>
      <c r="D22" s="13">
        <v>4</v>
      </c>
      <c r="E22" s="14">
        <v>135.41999999999999</v>
      </c>
      <c r="F22" s="15">
        <v>147.61000000000001</v>
      </c>
      <c r="G22" s="16">
        <v>153.02000000000001</v>
      </c>
      <c r="H22" s="17" t="s">
        <v>19</v>
      </c>
      <c r="I22" s="31">
        <f t="shared" si="0"/>
        <v>141.51499999999999</v>
      </c>
      <c r="J22" s="32">
        <f t="shared" si="1"/>
        <v>10.165212122725301</v>
      </c>
      <c r="K22" s="32">
        <f t="shared" si="2"/>
        <v>7.1831340301206597</v>
      </c>
      <c r="L22" s="31">
        <f t="shared" si="3"/>
        <v>581.4</v>
      </c>
      <c r="M22" s="31">
        <f t="shared" si="6"/>
        <v>145.35</v>
      </c>
      <c r="N22" s="31">
        <f t="shared" si="7"/>
        <v>145.35</v>
      </c>
      <c r="O22" s="31">
        <f t="shared" si="8"/>
        <v>135.41999999999999</v>
      </c>
      <c r="P22" s="31">
        <f t="shared" si="5"/>
        <v>541.67999999999995</v>
      </c>
      <c r="Q22" s="42"/>
    </row>
    <row r="23" spans="1:17" ht="33.950000000000003" customHeight="1" x14ac:dyDescent="0.2">
      <c r="A23" s="11">
        <v>16</v>
      </c>
      <c r="B23" s="12" t="s">
        <v>35</v>
      </c>
      <c r="C23" s="13" t="s">
        <v>18</v>
      </c>
      <c r="D23" s="13">
        <v>2</v>
      </c>
      <c r="E23" s="14">
        <v>213.5</v>
      </c>
      <c r="F23" s="15">
        <v>236.99</v>
      </c>
      <c r="G23" s="16">
        <v>226.31</v>
      </c>
      <c r="H23" s="17" t="s">
        <v>19</v>
      </c>
      <c r="I23" s="31">
        <f t="shared" si="0"/>
        <v>225.245</v>
      </c>
      <c r="J23" s="32">
        <f t="shared" si="1"/>
        <v>11.769117957604101</v>
      </c>
      <c r="K23" s="32">
        <f t="shared" si="2"/>
        <v>5.2250296155759903</v>
      </c>
      <c r="L23" s="31">
        <f t="shared" si="3"/>
        <v>451.2</v>
      </c>
      <c r="M23" s="31">
        <f t="shared" si="6"/>
        <v>225.6</v>
      </c>
      <c r="N23" s="31">
        <f t="shared" si="7"/>
        <v>225.6</v>
      </c>
      <c r="O23" s="31">
        <f t="shared" si="8"/>
        <v>213.5</v>
      </c>
      <c r="P23" s="31">
        <f t="shared" si="5"/>
        <v>427</v>
      </c>
      <c r="Q23" s="42"/>
    </row>
    <row r="24" spans="1:17" ht="36" customHeight="1" x14ac:dyDescent="0.2">
      <c r="A24" s="11">
        <v>17</v>
      </c>
      <c r="B24" s="12" t="s">
        <v>36</v>
      </c>
      <c r="C24" s="13" t="s">
        <v>18</v>
      </c>
      <c r="D24" s="13">
        <v>1</v>
      </c>
      <c r="E24" s="14">
        <v>128.1</v>
      </c>
      <c r="F24" s="15">
        <v>134.51</v>
      </c>
      <c r="G24" s="16">
        <v>137.07</v>
      </c>
      <c r="H24" s="17" t="s">
        <v>19</v>
      </c>
      <c r="I24" s="31">
        <f t="shared" si="0"/>
        <v>131.30500000000001</v>
      </c>
      <c r="J24" s="32">
        <f t="shared" si="1"/>
        <v>5.1855219120161804</v>
      </c>
      <c r="K24" s="32">
        <f t="shared" si="2"/>
        <v>3.9492189269381801</v>
      </c>
      <c r="L24" s="31">
        <f t="shared" si="3"/>
        <v>133.226666666667</v>
      </c>
      <c r="M24" s="31">
        <f t="shared" ref="M24:M27" si="9">L24/D24</f>
        <v>133.226666666667</v>
      </c>
      <c r="N24" s="31">
        <f t="shared" ref="N24:N27" si="10">ROUNDDOWN(M24,2)</f>
        <v>133.22</v>
      </c>
      <c r="O24" s="31">
        <f t="shared" si="8"/>
        <v>128.1</v>
      </c>
      <c r="P24" s="31">
        <f t="shared" si="5"/>
        <v>128.1</v>
      </c>
      <c r="Q24" s="42"/>
    </row>
    <row r="25" spans="1:17" ht="33.950000000000003" customHeight="1" x14ac:dyDescent="0.2">
      <c r="A25" s="11">
        <v>18</v>
      </c>
      <c r="B25" s="12" t="s">
        <v>37</v>
      </c>
      <c r="C25" s="13" t="s">
        <v>18</v>
      </c>
      <c r="D25" s="13">
        <v>2</v>
      </c>
      <c r="E25" s="14">
        <v>139.08000000000001</v>
      </c>
      <c r="F25" s="15">
        <v>148.82</v>
      </c>
      <c r="G25" s="16">
        <v>159.94</v>
      </c>
      <c r="H25" s="17" t="s">
        <v>19</v>
      </c>
      <c r="I25" s="31">
        <f t="shared" si="0"/>
        <v>143.94999999999999</v>
      </c>
      <c r="J25" s="32">
        <f t="shared" si="1"/>
        <v>12.3108468433329</v>
      </c>
      <c r="K25" s="32">
        <f t="shared" si="2"/>
        <v>8.5521686997797293</v>
      </c>
      <c r="L25" s="31">
        <f t="shared" si="3"/>
        <v>298.56</v>
      </c>
      <c r="M25" s="31">
        <f t="shared" si="9"/>
        <v>149.28</v>
      </c>
      <c r="N25" s="31">
        <f t="shared" si="10"/>
        <v>149.28</v>
      </c>
      <c r="O25" s="31">
        <f t="shared" si="8"/>
        <v>139.08000000000001</v>
      </c>
      <c r="P25" s="31">
        <f t="shared" si="5"/>
        <v>278.16000000000003</v>
      </c>
      <c r="Q25" s="42"/>
    </row>
    <row r="26" spans="1:17" ht="39" customHeight="1" x14ac:dyDescent="0.2">
      <c r="A26" s="11">
        <v>19</v>
      </c>
      <c r="B26" s="12" t="s">
        <v>38</v>
      </c>
      <c r="C26" s="13" t="s">
        <v>68</v>
      </c>
      <c r="D26" s="13">
        <v>2</v>
      </c>
      <c r="E26" s="14">
        <v>545.34</v>
      </c>
      <c r="F26" s="15">
        <v>578.05999999999995</v>
      </c>
      <c r="G26" s="16">
        <v>578.05999999999995</v>
      </c>
      <c r="H26" s="17"/>
      <c r="I26" s="31">
        <f t="shared" si="0"/>
        <v>561.70000000000005</v>
      </c>
      <c r="J26" s="32">
        <f t="shared" si="1"/>
        <v>20.036826095966301</v>
      </c>
      <c r="K26" s="32">
        <f t="shared" si="2"/>
        <v>3.5671757336596599</v>
      </c>
      <c r="L26" s="31">
        <f t="shared" si="3"/>
        <v>1134.30666666667</v>
      </c>
      <c r="M26" s="31">
        <f t="shared" si="9"/>
        <v>567.15333333333297</v>
      </c>
      <c r="N26" s="31">
        <f t="shared" si="10"/>
        <v>567.15</v>
      </c>
      <c r="O26" s="31">
        <f t="shared" si="8"/>
        <v>545.34</v>
      </c>
      <c r="P26" s="31">
        <f t="shared" si="5"/>
        <v>1090.68</v>
      </c>
      <c r="Q26" s="42"/>
    </row>
    <row r="27" spans="1:17" ht="33.950000000000003" customHeight="1" x14ac:dyDescent="0.2">
      <c r="A27" s="11">
        <v>20</v>
      </c>
      <c r="B27" s="12" t="s">
        <v>39</v>
      </c>
      <c r="C27" s="13" t="s">
        <v>18</v>
      </c>
      <c r="D27" s="13">
        <v>2</v>
      </c>
      <c r="E27" s="14">
        <v>427</v>
      </c>
      <c r="F27" s="15">
        <v>461.16</v>
      </c>
      <c r="G27" s="16">
        <v>478.24</v>
      </c>
      <c r="H27" s="17"/>
      <c r="I27" s="31">
        <f t="shared" si="0"/>
        <v>444.08</v>
      </c>
      <c r="J27" s="32">
        <f t="shared" si="1"/>
        <v>29.5834277932764</v>
      </c>
      <c r="K27" s="32">
        <f t="shared" si="2"/>
        <v>6.6617338752649102</v>
      </c>
      <c r="L27" s="31">
        <f t="shared" si="3"/>
        <v>910.93333333333305</v>
      </c>
      <c r="M27" s="31">
        <f t="shared" si="9"/>
        <v>455.46666666666698</v>
      </c>
      <c r="N27" s="31">
        <f t="shared" si="10"/>
        <v>455.46</v>
      </c>
      <c r="O27" s="31">
        <f t="shared" si="8"/>
        <v>427</v>
      </c>
      <c r="P27" s="31">
        <f t="shared" si="5"/>
        <v>854</v>
      </c>
      <c r="Q27" s="42"/>
    </row>
    <row r="28" spans="1:17" ht="33.950000000000003" customHeight="1" x14ac:dyDescent="0.2">
      <c r="A28" s="11">
        <v>21</v>
      </c>
      <c r="B28" s="12" t="s">
        <v>40</v>
      </c>
      <c r="C28" s="13" t="s">
        <v>18</v>
      </c>
      <c r="D28" s="13">
        <v>4</v>
      </c>
      <c r="E28" s="14">
        <v>120.78</v>
      </c>
      <c r="F28" s="15">
        <v>136.47999999999999</v>
      </c>
      <c r="G28" s="16">
        <v>132.86000000000001</v>
      </c>
      <c r="H28" s="17" t="s">
        <v>19</v>
      </c>
      <c r="I28" s="31">
        <f t="shared" si="0"/>
        <v>128.63</v>
      </c>
      <c r="J28" s="32">
        <f t="shared" si="1"/>
        <v>8.4005327212028593</v>
      </c>
      <c r="K28" s="32">
        <f t="shared" si="2"/>
        <v>6.5307725423329401</v>
      </c>
      <c r="L28" s="31">
        <f t="shared" si="3"/>
        <v>520.16</v>
      </c>
      <c r="M28" s="31">
        <f t="shared" si="6"/>
        <v>130.04</v>
      </c>
      <c r="N28" s="31">
        <f t="shared" si="7"/>
        <v>130.04</v>
      </c>
      <c r="O28" s="31">
        <f t="shared" si="8"/>
        <v>120.78</v>
      </c>
      <c r="P28" s="31">
        <f t="shared" si="5"/>
        <v>483.12</v>
      </c>
      <c r="Q28" s="42"/>
    </row>
    <row r="29" spans="1:17" ht="33.950000000000003" customHeight="1" x14ac:dyDescent="0.2">
      <c r="A29" s="11">
        <v>22</v>
      </c>
      <c r="B29" s="12" t="s">
        <v>40</v>
      </c>
      <c r="C29" s="13" t="s">
        <v>18</v>
      </c>
      <c r="D29" s="13">
        <v>2</v>
      </c>
      <c r="E29" s="14">
        <v>137.86000000000001</v>
      </c>
      <c r="F29" s="15">
        <v>148.88999999999999</v>
      </c>
      <c r="G29" s="16">
        <v>146.13</v>
      </c>
      <c r="H29" s="17" t="s">
        <v>19</v>
      </c>
      <c r="I29" s="31">
        <f t="shared" si="0"/>
        <v>143.375</v>
      </c>
      <c r="J29" s="32">
        <f t="shared" si="1"/>
        <v>5.8489518291741698</v>
      </c>
      <c r="K29" s="32">
        <f t="shared" si="2"/>
        <v>4.0794781720482396</v>
      </c>
      <c r="L29" s="31">
        <f t="shared" si="3"/>
        <v>288.58666666666699</v>
      </c>
      <c r="M29" s="31">
        <f t="shared" si="6"/>
        <v>144.29333333333301</v>
      </c>
      <c r="N29" s="31">
        <f t="shared" si="7"/>
        <v>144.29</v>
      </c>
      <c r="O29" s="31">
        <f t="shared" si="8"/>
        <v>137.86000000000001</v>
      </c>
      <c r="P29" s="31">
        <f t="shared" si="5"/>
        <v>275.72000000000003</v>
      </c>
      <c r="Q29" s="42"/>
    </row>
    <row r="30" spans="1:17" ht="33.950000000000003" customHeight="1" x14ac:dyDescent="0.2">
      <c r="A30" s="11">
        <v>23</v>
      </c>
      <c r="B30" s="12" t="s">
        <v>41</v>
      </c>
      <c r="C30" s="13" t="s">
        <v>18</v>
      </c>
      <c r="D30" s="13">
        <v>4</v>
      </c>
      <c r="E30" s="14">
        <v>119.56</v>
      </c>
      <c r="F30" s="15">
        <v>129.12</v>
      </c>
      <c r="G30" s="16">
        <v>126.73</v>
      </c>
      <c r="H30" s="17" t="s">
        <v>19</v>
      </c>
      <c r="I30" s="31">
        <f t="shared" si="0"/>
        <v>124.34</v>
      </c>
      <c r="J30" s="32">
        <f t="shared" si="1"/>
        <v>5.0699556211075496</v>
      </c>
      <c r="K30" s="32">
        <f t="shared" si="2"/>
        <v>4.0774936634289398</v>
      </c>
      <c r="L30" s="31">
        <f t="shared" si="3"/>
        <v>500.54666666666702</v>
      </c>
      <c r="M30" s="31">
        <f t="shared" si="6"/>
        <v>125.136666666667</v>
      </c>
      <c r="N30" s="31">
        <f t="shared" si="7"/>
        <v>125.13</v>
      </c>
      <c r="O30" s="31">
        <f t="shared" si="8"/>
        <v>119.56</v>
      </c>
      <c r="P30" s="31">
        <f t="shared" si="5"/>
        <v>478.24</v>
      </c>
      <c r="Q30" s="42"/>
    </row>
    <row r="31" spans="1:17" ht="33.950000000000003" customHeight="1" x14ac:dyDescent="0.2">
      <c r="A31" s="11">
        <v>24</v>
      </c>
      <c r="B31" s="12" t="s">
        <v>41</v>
      </c>
      <c r="C31" s="13" t="s">
        <v>18</v>
      </c>
      <c r="D31" s="13">
        <v>2</v>
      </c>
      <c r="E31" s="14">
        <v>146.4</v>
      </c>
      <c r="F31" s="15">
        <v>161.04</v>
      </c>
      <c r="G31" s="16">
        <v>168.36</v>
      </c>
      <c r="H31" s="17" t="s">
        <v>19</v>
      </c>
      <c r="I31" s="31">
        <f t="shared" si="0"/>
        <v>153.72</v>
      </c>
      <c r="J31" s="32">
        <f t="shared" si="1"/>
        <v>12.6786119114042</v>
      </c>
      <c r="K31" s="32">
        <f t="shared" si="2"/>
        <v>8.2478609884232306</v>
      </c>
      <c r="L31" s="31">
        <f t="shared" si="3"/>
        <v>317.2</v>
      </c>
      <c r="M31" s="31">
        <f t="shared" si="6"/>
        <v>158.6</v>
      </c>
      <c r="N31" s="31">
        <f t="shared" si="7"/>
        <v>158.6</v>
      </c>
      <c r="O31" s="31">
        <f t="shared" si="8"/>
        <v>146.4</v>
      </c>
      <c r="P31" s="31">
        <f t="shared" si="5"/>
        <v>292.8</v>
      </c>
      <c r="Q31" s="42"/>
    </row>
    <row r="32" spans="1:17" ht="33.950000000000003" customHeight="1" x14ac:dyDescent="0.2">
      <c r="A32" s="11">
        <v>25</v>
      </c>
      <c r="B32" s="12" t="s">
        <v>42</v>
      </c>
      <c r="C32" s="13" t="s">
        <v>18</v>
      </c>
      <c r="D32" s="13">
        <v>4</v>
      </c>
      <c r="E32" s="14">
        <v>284.26</v>
      </c>
      <c r="F32" s="15">
        <v>301.32</v>
      </c>
      <c r="G32" s="16">
        <v>321.20999999999998</v>
      </c>
      <c r="H32" s="17" t="s">
        <v>19</v>
      </c>
      <c r="I32" s="31">
        <f t="shared" si="0"/>
        <v>292.79000000000002</v>
      </c>
      <c r="J32" s="32">
        <f t="shared" si="1"/>
        <v>21.831378792921001</v>
      </c>
      <c r="K32" s="32">
        <f t="shared" si="2"/>
        <v>7.4563266480825803</v>
      </c>
      <c r="L32" s="31">
        <f t="shared" si="3"/>
        <v>1209.0533333333301</v>
      </c>
      <c r="M32" s="31">
        <f t="shared" ref="M32:M41" si="11">L32/D32</f>
        <v>302.26333333333298</v>
      </c>
      <c r="N32" s="31">
        <f t="shared" ref="N32:N41" si="12">ROUNDDOWN(M32,2)</f>
        <v>302.26</v>
      </c>
      <c r="O32" s="31">
        <f t="shared" si="8"/>
        <v>284.26</v>
      </c>
      <c r="P32" s="31">
        <f t="shared" si="5"/>
        <v>1137.04</v>
      </c>
      <c r="Q32" s="42"/>
    </row>
    <row r="33" spans="1:17" ht="33.950000000000003" customHeight="1" x14ac:dyDescent="0.2">
      <c r="A33" s="11">
        <v>26</v>
      </c>
      <c r="B33" s="12" t="s">
        <v>43</v>
      </c>
      <c r="C33" s="13" t="s">
        <v>44</v>
      </c>
      <c r="D33" s="13">
        <v>1</v>
      </c>
      <c r="E33" s="14">
        <v>2113.04</v>
      </c>
      <c r="F33" s="15">
        <v>2282.08</v>
      </c>
      <c r="G33" s="16">
        <v>2430</v>
      </c>
      <c r="H33" s="17" t="s">
        <v>19</v>
      </c>
      <c r="I33" s="31">
        <f t="shared" si="0"/>
        <v>2197.56</v>
      </c>
      <c r="J33" s="32">
        <f t="shared" si="1"/>
        <v>184.81830861686799</v>
      </c>
      <c r="K33" s="32">
        <f t="shared" si="2"/>
        <v>8.41015984168207</v>
      </c>
      <c r="L33" s="31">
        <f t="shared" si="3"/>
        <v>2275.04</v>
      </c>
      <c r="M33" s="31">
        <f t="shared" si="11"/>
        <v>2275.04</v>
      </c>
      <c r="N33" s="31">
        <f t="shared" si="12"/>
        <v>2275.04</v>
      </c>
      <c r="O33" s="31">
        <f t="shared" si="8"/>
        <v>2113.04</v>
      </c>
      <c r="P33" s="31">
        <f t="shared" si="5"/>
        <v>2113.04</v>
      </c>
      <c r="Q33" s="42"/>
    </row>
    <row r="34" spans="1:17" ht="33.950000000000003" customHeight="1" x14ac:dyDescent="0.2">
      <c r="A34" s="11">
        <v>27</v>
      </c>
      <c r="B34" s="12" t="s">
        <v>45</v>
      </c>
      <c r="C34" s="13" t="s">
        <v>44</v>
      </c>
      <c r="D34" s="13">
        <v>1</v>
      </c>
      <c r="E34" s="14">
        <v>2113.04</v>
      </c>
      <c r="F34" s="15">
        <v>2218.69</v>
      </c>
      <c r="G34" s="16">
        <v>2345.4699999999998</v>
      </c>
      <c r="H34" s="17" t="s">
        <v>19</v>
      </c>
      <c r="I34" s="31">
        <f t="shared" si="0"/>
        <v>2165.8649999999998</v>
      </c>
      <c r="J34" s="32">
        <f t="shared" si="1"/>
        <v>137.54802302287001</v>
      </c>
      <c r="K34" s="32">
        <f t="shared" si="2"/>
        <v>6.3507200597853597</v>
      </c>
      <c r="L34" s="31">
        <f t="shared" si="3"/>
        <v>2225.7333333333299</v>
      </c>
      <c r="M34" s="31">
        <f t="shared" si="11"/>
        <v>2225.7333333333299</v>
      </c>
      <c r="N34" s="31">
        <f t="shared" si="12"/>
        <v>2225.73</v>
      </c>
      <c r="O34" s="31">
        <f t="shared" si="8"/>
        <v>2113.04</v>
      </c>
      <c r="P34" s="31">
        <f t="shared" si="5"/>
        <v>2113.04</v>
      </c>
      <c r="Q34" s="42"/>
    </row>
    <row r="35" spans="1:17" ht="33.950000000000003" customHeight="1" x14ac:dyDescent="0.2">
      <c r="A35" s="11">
        <v>28</v>
      </c>
      <c r="B35" s="12" t="s">
        <v>46</v>
      </c>
      <c r="C35" s="13" t="s">
        <v>44</v>
      </c>
      <c r="D35" s="13">
        <v>1</v>
      </c>
      <c r="E35" s="14">
        <v>2113.04</v>
      </c>
      <c r="F35" s="15">
        <v>2387.7399999999998</v>
      </c>
      <c r="G35" s="16">
        <v>2303.21</v>
      </c>
      <c r="H35" s="17" t="s">
        <v>19</v>
      </c>
      <c r="I35" s="31">
        <f t="shared" si="0"/>
        <v>2250.39</v>
      </c>
      <c r="J35" s="32">
        <f t="shared" si="1"/>
        <v>142.33762222265801</v>
      </c>
      <c r="K35" s="32">
        <f t="shared" si="2"/>
        <v>6.3250202063934502</v>
      </c>
      <c r="L35" s="31">
        <f t="shared" si="3"/>
        <v>2267.9966666666701</v>
      </c>
      <c r="M35" s="31">
        <f t="shared" si="11"/>
        <v>2267.9966666666701</v>
      </c>
      <c r="N35" s="31">
        <f t="shared" si="12"/>
        <v>2267.9899999999998</v>
      </c>
      <c r="O35" s="31">
        <f t="shared" si="8"/>
        <v>2113.04</v>
      </c>
      <c r="P35" s="31">
        <f t="shared" si="5"/>
        <v>2113.04</v>
      </c>
      <c r="Q35" s="42"/>
    </row>
    <row r="36" spans="1:17" ht="33.950000000000003" customHeight="1" x14ac:dyDescent="0.2">
      <c r="A36" s="11">
        <v>29</v>
      </c>
      <c r="B36" s="12" t="s">
        <v>47</v>
      </c>
      <c r="C36" s="13" t="s">
        <v>44</v>
      </c>
      <c r="D36" s="13">
        <v>1</v>
      </c>
      <c r="E36" s="14">
        <v>2113.04</v>
      </c>
      <c r="F36" s="15">
        <v>2218.69</v>
      </c>
      <c r="G36" s="16">
        <v>2218.69</v>
      </c>
      <c r="H36" s="17" t="s">
        <v>19</v>
      </c>
      <c r="I36" s="31">
        <f t="shared" si="0"/>
        <v>2165.8649999999998</v>
      </c>
      <c r="J36" s="32">
        <f t="shared" si="1"/>
        <v>64.697147831260807</v>
      </c>
      <c r="K36" s="32">
        <f t="shared" si="2"/>
        <v>2.9871274447512102</v>
      </c>
      <c r="L36" s="31">
        <f t="shared" si="3"/>
        <v>2183.4733333333302</v>
      </c>
      <c r="M36" s="31">
        <f t="shared" si="11"/>
        <v>2183.4733333333302</v>
      </c>
      <c r="N36" s="31">
        <f t="shared" si="12"/>
        <v>2183.4699999999998</v>
      </c>
      <c r="O36" s="31">
        <f t="shared" si="8"/>
        <v>2113.04</v>
      </c>
      <c r="P36" s="31">
        <f t="shared" si="5"/>
        <v>2113.04</v>
      </c>
      <c r="Q36" s="42"/>
    </row>
    <row r="37" spans="1:17" ht="33.950000000000003" customHeight="1" x14ac:dyDescent="0.2">
      <c r="A37" s="11">
        <v>30</v>
      </c>
      <c r="B37" s="12" t="s">
        <v>48</v>
      </c>
      <c r="C37" s="13" t="s">
        <v>44</v>
      </c>
      <c r="D37" s="13">
        <v>1</v>
      </c>
      <c r="E37" s="14">
        <v>6719.76</v>
      </c>
      <c r="F37" s="15">
        <v>7122.95</v>
      </c>
      <c r="G37" s="16">
        <v>7593.33</v>
      </c>
      <c r="H37" s="17" t="s">
        <v>19</v>
      </c>
      <c r="I37" s="31">
        <f t="shared" si="0"/>
        <v>6921.3549999999996</v>
      </c>
      <c r="J37" s="32">
        <f t="shared" si="1"/>
        <v>516.15476781436405</v>
      </c>
      <c r="K37" s="32">
        <f t="shared" si="2"/>
        <v>7.4574236954232802</v>
      </c>
      <c r="L37" s="31">
        <f t="shared" si="3"/>
        <v>7145.34666666667</v>
      </c>
      <c r="M37" s="31">
        <f t="shared" si="11"/>
        <v>7145.34666666667</v>
      </c>
      <c r="N37" s="31">
        <f t="shared" si="12"/>
        <v>7145.34</v>
      </c>
      <c r="O37" s="31">
        <f t="shared" si="8"/>
        <v>6719.76</v>
      </c>
      <c r="P37" s="31">
        <f t="shared" si="5"/>
        <v>6719.76</v>
      </c>
      <c r="Q37" s="42"/>
    </row>
    <row r="38" spans="1:17" ht="33.950000000000003" customHeight="1" x14ac:dyDescent="0.2">
      <c r="A38" s="11">
        <v>31</v>
      </c>
      <c r="B38" s="12" t="s">
        <v>49</v>
      </c>
      <c r="C38" s="13" t="s">
        <v>44</v>
      </c>
      <c r="D38" s="13">
        <v>1</v>
      </c>
      <c r="E38" s="14">
        <v>2113.04</v>
      </c>
      <c r="F38" s="15">
        <v>2430</v>
      </c>
      <c r="G38" s="16">
        <v>2303.21</v>
      </c>
      <c r="H38" s="17" t="s">
        <v>19</v>
      </c>
      <c r="I38" s="31">
        <f t="shared" si="0"/>
        <v>2271.52</v>
      </c>
      <c r="J38" s="32">
        <f t="shared" si="1"/>
        <v>160.05636022976401</v>
      </c>
      <c r="K38" s="32">
        <f t="shared" si="2"/>
        <v>7.0462228036629302</v>
      </c>
      <c r="L38" s="31">
        <f t="shared" si="3"/>
        <v>2282.0833333333298</v>
      </c>
      <c r="M38" s="31">
        <f t="shared" si="11"/>
        <v>2282.0833333333298</v>
      </c>
      <c r="N38" s="31">
        <f t="shared" si="12"/>
        <v>2282.08</v>
      </c>
      <c r="O38" s="31">
        <f t="shared" si="8"/>
        <v>2113.04</v>
      </c>
      <c r="P38" s="31">
        <f t="shared" si="5"/>
        <v>2113.04</v>
      </c>
      <c r="Q38" s="42"/>
    </row>
    <row r="39" spans="1:17" ht="33.950000000000003" customHeight="1" x14ac:dyDescent="0.2">
      <c r="A39" s="11">
        <v>32</v>
      </c>
      <c r="B39" s="12" t="s">
        <v>50</v>
      </c>
      <c r="C39" s="13" t="s">
        <v>44</v>
      </c>
      <c r="D39" s="13">
        <v>1</v>
      </c>
      <c r="E39" s="14">
        <v>2113.04</v>
      </c>
      <c r="F39" s="15">
        <v>2366.6</v>
      </c>
      <c r="G39" s="16">
        <v>2324.34</v>
      </c>
      <c r="H39" s="17" t="s">
        <v>19</v>
      </c>
      <c r="I39" s="31">
        <f t="shared" si="0"/>
        <v>2239.8200000000002</v>
      </c>
      <c r="J39" s="32">
        <f t="shared" si="1"/>
        <v>140.16056364041901</v>
      </c>
      <c r="K39" s="32">
        <f t="shared" si="2"/>
        <v>6.2576708682134896</v>
      </c>
      <c r="L39" s="31">
        <f t="shared" si="3"/>
        <v>2267.9933333333302</v>
      </c>
      <c r="M39" s="31">
        <f t="shared" si="11"/>
        <v>2267.9933333333302</v>
      </c>
      <c r="N39" s="31">
        <f t="shared" si="12"/>
        <v>2267.9899999999998</v>
      </c>
      <c r="O39" s="31">
        <f t="shared" si="8"/>
        <v>2113.04</v>
      </c>
      <c r="P39" s="31">
        <f t="shared" si="5"/>
        <v>2113.04</v>
      </c>
      <c r="Q39" s="42"/>
    </row>
    <row r="40" spans="1:17" ht="33.950000000000003" customHeight="1" x14ac:dyDescent="0.2">
      <c r="A40" s="11">
        <v>33</v>
      </c>
      <c r="B40" s="12" t="s">
        <v>51</v>
      </c>
      <c r="C40" s="13" t="s">
        <v>18</v>
      </c>
      <c r="D40" s="13">
        <v>2</v>
      </c>
      <c r="E40" s="14">
        <v>500.2</v>
      </c>
      <c r="F40" s="15">
        <v>570.23</v>
      </c>
      <c r="G40" s="16">
        <v>525.21</v>
      </c>
      <c r="H40" s="17" t="s">
        <v>19</v>
      </c>
      <c r="I40" s="31">
        <f t="shared" si="0"/>
        <v>535.21500000000003</v>
      </c>
      <c r="J40" s="32">
        <f t="shared" si="1"/>
        <v>35.722545227069197</v>
      </c>
      <c r="K40" s="32">
        <f t="shared" si="2"/>
        <v>6.6744290102237702</v>
      </c>
      <c r="L40" s="31">
        <f t="shared" si="3"/>
        <v>1063.76</v>
      </c>
      <c r="M40" s="31">
        <f t="shared" si="11"/>
        <v>531.88</v>
      </c>
      <c r="N40" s="31">
        <f t="shared" si="12"/>
        <v>531.88</v>
      </c>
      <c r="O40" s="31">
        <f t="shared" si="8"/>
        <v>500.2</v>
      </c>
      <c r="P40" s="31">
        <f t="shared" si="5"/>
        <v>1000.4</v>
      </c>
      <c r="Q40" s="42"/>
    </row>
    <row r="41" spans="1:17" ht="33.950000000000003" customHeight="1" x14ac:dyDescent="0.2">
      <c r="A41" s="11">
        <v>34</v>
      </c>
      <c r="B41" s="12" t="s">
        <v>52</v>
      </c>
      <c r="C41" s="13" t="s">
        <v>18</v>
      </c>
      <c r="D41" s="13">
        <v>2</v>
      </c>
      <c r="E41" s="14">
        <v>427</v>
      </c>
      <c r="F41" s="15">
        <v>448.35</v>
      </c>
      <c r="G41" s="16">
        <v>486.78</v>
      </c>
      <c r="H41" s="17" t="s">
        <v>19</v>
      </c>
      <c r="I41" s="31">
        <f t="shared" si="0"/>
        <v>437.67500000000001</v>
      </c>
      <c r="J41" s="32">
        <f t="shared" si="1"/>
        <v>36.326383490515497</v>
      </c>
      <c r="K41" s="32">
        <f t="shared" si="2"/>
        <v>8.2998534278895306</v>
      </c>
      <c r="L41" s="31">
        <f t="shared" si="3"/>
        <v>908.08666666666704</v>
      </c>
      <c r="M41" s="31">
        <f t="shared" si="11"/>
        <v>454.04333333333301</v>
      </c>
      <c r="N41" s="31">
        <f t="shared" si="12"/>
        <v>454.04</v>
      </c>
      <c r="O41" s="31">
        <f t="shared" si="8"/>
        <v>427</v>
      </c>
      <c r="P41" s="31">
        <f t="shared" si="5"/>
        <v>854</v>
      </c>
      <c r="Q41" s="42"/>
    </row>
    <row r="44" spans="1:17" s="2" customFormat="1" ht="28.5" customHeight="1" x14ac:dyDescent="0.25">
      <c r="A44" s="53" t="s">
        <v>53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33"/>
      <c r="P44" s="34">
        <f>SUM(P8:P41)</f>
        <v>40092.86</v>
      </c>
      <c r="Q44" s="43"/>
    </row>
    <row r="45" spans="1:17" s="2" customFormat="1" ht="18.75" customHeight="1" x14ac:dyDescent="0.25">
      <c r="A45" s="18"/>
      <c r="B45" s="18"/>
      <c r="C45" s="18"/>
      <c r="D45" s="18"/>
      <c r="E45" s="18"/>
      <c r="F45" s="18"/>
      <c r="G45" s="18"/>
      <c r="H45" s="18"/>
      <c r="I45" s="35"/>
      <c r="J45" s="36"/>
      <c r="K45" s="36"/>
      <c r="L45" s="36"/>
      <c r="M45" s="36"/>
      <c r="N45" s="36"/>
      <c r="O45" s="37"/>
      <c r="Q45" s="37"/>
    </row>
    <row r="46" spans="1:17" s="2" customFormat="1" ht="37.5" customHeight="1" x14ac:dyDescent="0.25">
      <c r="A46" s="54" t="s">
        <v>54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38"/>
      <c r="Q46" s="38"/>
    </row>
    <row r="47" spans="1:17" s="2" customFormat="1" ht="81.75" customHeight="1" x14ac:dyDescent="0.25">
      <c r="A47" s="56" t="s">
        <v>55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19"/>
      <c r="Q47" s="19"/>
    </row>
    <row r="48" spans="1:17" s="2" customFormat="1" ht="18" customHeight="1" x14ac:dyDescent="0.25">
      <c r="A48" s="57" t="s">
        <v>56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20"/>
      <c r="Q48" s="20"/>
    </row>
    <row r="49" spans="1:17" s="2" customFormat="1" ht="34.5" customHeight="1" x14ac:dyDescent="0.25">
      <c r="A49" s="57" t="s">
        <v>57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20"/>
      <c r="Q49" s="20"/>
    </row>
    <row r="50" spans="1:17" s="2" customFormat="1" ht="21.75" customHeight="1" x14ac:dyDescent="0.25">
      <c r="A50" s="57" t="s">
        <v>58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20"/>
      <c r="Q50" s="20"/>
    </row>
    <row r="51" spans="1:17" s="3" customFormat="1" ht="18.75" customHeight="1" x14ac:dyDescent="0.25">
      <c r="A51" s="21"/>
      <c r="B51" s="58" t="s">
        <v>75</v>
      </c>
      <c r="C51" s="58"/>
      <c r="D51" s="58"/>
      <c r="E51" s="58"/>
      <c r="F51" s="22"/>
      <c r="G51" s="23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s="1" customFormat="1" ht="17.25" customHeight="1" x14ac:dyDescent="0.3">
      <c r="A52" s="59" t="s">
        <v>59</v>
      </c>
      <c r="B52" s="59"/>
      <c r="C52" s="59"/>
      <c r="D52" s="59"/>
      <c r="E52" s="59"/>
      <c r="F52" s="25"/>
      <c r="G52" s="25"/>
      <c r="H52" s="25"/>
      <c r="I52" s="25" t="s">
        <v>60</v>
      </c>
      <c r="J52" s="25"/>
      <c r="K52" s="25"/>
      <c r="L52" s="25" t="s">
        <v>61</v>
      </c>
      <c r="M52" s="25"/>
      <c r="N52" s="25"/>
      <c r="O52" s="25"/>
      <c r="P52" s="25"/>
      <c r="Q52" s="25"/>
    </row>
    <row r="53" spans="1:17" s="1" customFormat="1" ht="12.75" customHeight="1" x14ac:dyDescent="0.3">
      <c r="A53" s="26"/>
      <c r="B53" s="26" t="s">
        <v>62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s="1" customFormat="1" ht="15" customHeight="1" x14ac:dyDescent="0.3">
      <c r="A54" s="26"/>
      <c r="B54" s="26" t="s">
        <v>63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s="1" customFormat="1" ht="15" customHeight="1" x14ac:dyDescent="0.3">
      <c r="A55" s="26"/>
      <c r="B55" s="26" t="s">
        <v>64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s="1" customFormat="1" ht="13.5" customHeight="1" x14ac:dyDescent="0.3">
      <c r="A56" s="26"/>
      <c r="B56" s="26" t="s">
        <v>65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</row>
  </sheetData>
  <mergeCells count="19">
    <mergeCell ref="A50:O50"/>
    <mergeCell ref="B51:E51"/>
    <mergeCell ref="A52:E52"/>
    <mergeCell ref="A6:A7"/>
    <mergeCell ref="B6:B7"/>
    <mergeCell ref="C6:C7"/>
    <mergeCell ref="D6:D7"/>
    <mergeCell ref="A44:M44"/>
    <mergeCell ref="A46:O46"/>
    <mergeCell ref="A47:O47"/>
    <mergeCell ref="A48:O48"/>
    <mergeCell ref="A49:O49"/>
    <mergeCell ref="A2:O2"/>
    <mergeCell ref="A3:O3"/>
    <mergeCell ref="C4:P4"/>
    <mergeCell ref="C5:P5"/>
    <mergeCell ref="E6:G6"/>
    <mergeCell ref="I6:K6"/>
    <mergeCell ref="L6:O6"/>
  </mergeCells>
  <pageMargins left="0.511811023622047" right="0.31496062992126" top="0.74803149606299202" bottom="0.55118110236220497" header="0.31496062992126" footer="0.31496062992126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Анна</cp:lastModifiedBy>
  <cp:lastPrinted>2024-12-10T12:20:00Z</cp:lastPrinted>
  <dcterms:created xsi:type="dcterms:W3CDTF">2014-01-15T18:15:00Z</dcterms:created>
  <dcterms:modified xsi:type="dcterms:W3CDTF">2026-06-04T06:46:27Z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9973374A954646B8B50812834292FAF3_12</vt:lpwstr>
  </property>
  <property fmtid="{D5CDD505-2E9C-101B-9397-08002B2CF9AE}" pid="3" name="KSOProductBuildVer">
    <vt:lpwstr>1049-12.2.0.23196</vt:lpwstr>
  </property>
</Properties>
</file>