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Екатерина\пункт 4 ст. 93 44-ФЗ\2026 год\Жидкий азот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N8" i="1"/>
  <c r="N10" i="1" l="1"/>
  <c r="F9" i="1"/>
  <c r="H9" i="1"/>
  <c r="J9" i="1"/>
  <c r="O9" i="1"/>
  <c r="P9" i="1" s="1"/>
  <c r="S9" i="1"/>
  <c r="Q9" i="1" l="1"/>
  <c r="R9" i="1" s="1"/>
  <c r="T9" i="1"/>
  <c r="S8" i="1"/>
  <c r="O8" i="1" l="1"/>
  <c r="P8" i="1" s="1"/>
  <c r="J8" i="1"/>
  <c r="H8" i="1"/>
  <c r="F8" i="1"/>
  <c r="Q8" i="1" s="1"/>
  <c r="T8" i="1" l="1"/>
  <c r="R8" i="1"/>
  <c r="P10" i="1" l="1"/>
  <c r="J10" i="1" l="1"/>
  <c r="H10" i="1"/>
  <c r="F10" i="1"/>
  <c r="T10" i="1" l="1"/>
</calcChain>
</file>

<file path=xl/sharedStrings.xml><?xml version="1.0" encoding="utf-8"?>
<sst xmlns="http://schemas.openxmlformats.org/spreadsheetml/2006/main" count="38" uniqueCount="30">
  <si>
    <t>Коэффициент вариации</t>
  </si>
  <si>
    <t>Среднее квадратичное отклонение</t>
  </si>
  <si>
    <t>среднее значение стоимости товара полученное сопоставлением цен из разных источников</t>
  </si>
  <si>
    <t>Источники ценовой информации</t>
  </si>
  <si>
    <t>общая сумма</t>
  </si>
  <si>
    <t>цена за единицу</t>
  </si>
  <si>
    <t>НМЦ</t>
  </si>
  <si>
    <t>Среднее значение, полученное сопоставлением цен из разных источников</t>
  </si>
  <si>
    <t xml:space="preserve"> </t>
  </si>
  <si>
    <t xml:space="preserve"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
</t>
  </si>
  <si>
    <t>Солодкова С.С.</t>
  </si>
  <si>
    <t>Начальник ОМТС</t>
  </si>
  <si>
    <t>Барскова Г.В.</t>
  </si>
  <si>
    <t xml:space="preserve">                                     Поставщик               Наименование товара</t>
  </si>
  <si>
    <t>НМЦ контракта=НМЦмин</t>
  </si>
  <si>
    <t>основные характеристики указаны в Приложении №1 (Спецификация) к контракту</t>
  </si>
  <si>
    <t>ед.изм.</t>
  </si>
  <si>
    <t>кол-во</t>
  </si>
  <si>
    <t>минимальное значение, полученное сопоставлением цен из разных источников</t>
  </si>
  <si>
    <t>минимальное значение стоимости товара полученное сопоставлением цен из разных источников</t>
  </si>
  <si>
    <t>Тонна;^метрическая тонна (1000 кг)</t>
  </si>
  <si>
    <t>штука</t>
  </si>
  <si>
    <t>Азот 
Агрегатное состояние Жидкий</t>
  </si>
  <si>
    <t>Исполнитель</t>
  </si>
  <si>
    <t>дата составления 09.07.2026</t>
  </si>
  <si>
    <t xml:space="preserve">30967-КП от 06.07.2026 </t>
  </si>
  <si>
    <t xml:space="preserve">30968-КП от 06.07.2026 </t>
  </si>
  <si>
    <t xml:space="preserve">30969-КП от 06.07.2026 </t>
  </si>
  <si>
    <t>Определение НМЦ контракта на поставку жидкого азота и сосуда Дьюара методом сопоставимых рыночных цен</t>
  </si>
  <si>
    <t>Сосуд Дьюара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</si>
</sst>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gray0625">
        <bgColor theme="0" tint="-4.9989318521683403E-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3" borderId="0" xfId="0" applyFont="1" applyFill="1"/>
    <xf numFmtId="0" fontId="3" fillId="3" borderId="0" xfId="0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Font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/>
    <xf numFmtId="0" fontId="3" fillId="0" borderId="5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2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4" fontId="5" fillId="0" borderId="1" xfId="0" applyNumberFormat="1" applyFont="1" applyBorder="1"/>
    <xf numFmtId="9" fontId="3" fillId="0" borderId="1" xfId="1" applyFont="1" applyBorder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2" fontId="3" fillId="0" borderId="2" xfId="0" applyNumberFormat="1" applyFont="1" applyBorder="1"/>
    <xf numFmtId="0" fontId="3" fillId="0" borderId="2" xfId="0" applyFont="1" applyBorder="1"/>
    <xf numFmtId="2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Border="1"/>
    <xf numFmtId="9" fontId="3" fillId="0" borderId="5" xfId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4" fontId="7" fillId="3" borderId="0" xfId="0" applyNumberFormat="1" applyFont="1" applyFill="1" applyAlignment="1">
      <alignment vertical="center"/>
    </xf>
    <xf numFmtId="4" fontId="7" fillId="3" borderId="0" xfId="0" applyNumberFormat="1" applyFont="1" applyFill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zoomScale="80" zoomScaleNormal="80" workbookViewId="0">
      <selection activeCell="P7" sqref="P7"/>
    </sheetView>
  </sheetViews>
  <sheetFormatPr defaultRowHeight="15.75" x14ac:dyDescent="0.25"/>
  <cols>
    <col min="1" max="1" width="6.28515625" style="2" customWidth="1"/>
    <col min="2" max="2" width="40.28515625" style="3" customWidth="1"/>
    <col min="3" max="3" width="14.140625" style="4" customWidth="1"/>
    <col min="4" max="4" width="9.5703125" style="10" customWidth="1"/>
    <col min="5" max="5" width="12.7109375" style="5" customWidth="1"/>
    <col min="6" max="6" width="17.7109375" style="6" customWidth="1"/>
    <col min="7" max="7" width="13.140625" style="7" customWidth="1"/>
    <col min="8" max="8" width="14.7109375" style="8" customWidth="1"/>
    <col min="9" max="9" width="12.85546875" style="8" customWidth="1"/>
    <col min="10" max="10" width="13.140625" style="8" customWidth="1"/>
    <col min="11" max="11" width="10.28515625" style="8" hidden="1" customWidth="1"/>
    <col min="12" max="12" width="11.42578125" style="8" hidden="1" customWidth="1"/>
    <col min="13" max="13" width="15" style="8" hidden="1" customWidth="1"/>
    <col min="14" max="14" width="14.42578125" style="8" hidden="1" customWidth="1"/>
    <col min="15" max="15" width="13.28515625" style="8" customWidth="1"/>
    <col min="16" max="16" width="14" style="8" customWidth="1"/>
    <col min="17" max="17" width="13.28515625" style="8" customWidth="1"/>
    <col min="18" max="18" width="11.42578125" style="8" customWidth="1"/>
    <col min="19" max="19" width="14" style="2" customWidth="1"/>
    <col min="20" max="20" width="17.28515625" style="2" customWidth="1"/>
    <col min="21" max="21" width="9.140625" style="1"/>
  </cols>
  <sheetData>
    <row r="1" spans="1:20" ht="52.5" customHeight="1" x14ac:dyDescent="0.25">
      <c r="I1" s="62" t="s">
        <v>9</v>
      </c>
      <c r="J1" s="62"/>
      <c r="K1" s="62"/>
      <c r="L1" s="62"/>
      <c r="M1" s="62"/>
      <c r="N1" s="62"/>
      <c r="O1" s="62"/>
      <c r="P1" s="62"/>
      <c r="Q1" s="62"/>
      <c r="R1" s="62"/>
      <c r="S1" s="32"/>
    </row>
    <row r="2" spans="1:20" ht="41.25" customHeight="1" x14ac:dyDescent="0.25">
      <c r="B2" s="73" t="s">
        <v>28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33"/>
    </row>
    <row r="3" spans="1:20" ht="17.25" customHeight="1" x14ac:dyDescent="0.25">
      <c r="B3" s="3" t="s">
        <v>15</v>
      </c>
      <c r="C3" s="9"/>
      <c r="E3" s="10"/>
      <c r="F3" s="11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20" x14ac:dyDescent="0.25">
      <c r="E4" s="74" t="s">
        <v>3</v>
      </c>
      <c r="F4" s="74"/>
      <c r="G4" s="74"/>
      <c r="H4" s="74"/>
      <c r="I4" s="74"/>
      <c r="J4" s="74"/>
      <c r="K4" s="74"/>
      <c r="L4" s="74"/>
      <c r="M4" s="74"/>
      <c r="N4" s="75"/>
      <c r="O4" s="14"/>
    </row>
    <row r="5" spans="1:20" ht="61.15" customHeight="1" x14ac:dyDescent="0.25">
      <c r="A5" s="70"/>
      <c r="B5" s="85" t="s">
        <v>13</v>
      </c>
      <c r="C5" s="83" t="s">
        <v>16</v>
      </c>
      <c r="D5" s="83" t="s">
        <v>17</v>
      </c>
      <c r="E5" s="63" t="s">
        <v>25</v>
      </c>
      <c r="F5" s="64"/>
      <c r="G5" s="63" t="s">
        <v>26</v>
      </c>
      <c r="H5" s="64"/>
      <c r="I5" s="63" t="s">
        <v>27</v>
      </c>
      <c r="J5" s="64"/>
      <c r="K5" s="81"/>
      <c r="L5" s="82"/>
      <c r="M5" s="87"/>
      <c r="N5" s="88"/>
      <c r="O5" s="79" t="s">
        <v>7</v>
      </c>
      <c r="P5" s="79" t="s">
        <v>2</v>
      </c>
      <c r="Q5" s="79" t="s">
        <v>1</v>
      </c>
      <c r="R5" s="76" t="s">
        <v>0</v>
      </c>
      <c r="S5" s="76" t="s">
        <v>18</v>
      </c>
      <c r="T5" s="67" t="s">
        <v>19</v>
      </c>
    </row>
    <row r="6" spans="1:20" ht="63" customHeight="1" x14ac:dyDescent="0.25">
      <c r="A6" s="71"/>
      <c r="B6" s="86"/>
      <c r="C6" s="84"/>
      <c r="D6" s="84"/>
      <c r="E6" s="65"/>
      <c r="F6" s="66"/>
      <c r="G6" s="65"/>
      <c r="H6" s="66"/>
      <c r="I6" s="65"/>
      <c r="J6" s="66"/>
      <c r="K6" s="45"/>
      <c r="L6" s="46"/>
      <c r="M6" s="89"/>
      <c r="N6" s="90"/>
      <c r="O6" s="80"/>
      <c r="P6" s="80"/>
      <c r="Q6" s="80"/>
      <c r="R6" s="77"/>
      <c r="S6" s="77"/>
      <c r="T6" s="68"/>
    </row>
    <row r="7" spans="1:20" ht="45" customHeight="1" x14ac:dyDescent="0.25">
      <c r="A7" s="72"/>
      <c r="B7" s="86"/>
      <c r="C7" s="84"/>
      <c r="D7" s="84"/>
      <c r="E7" s="47" t="s">
        <v>5</v>
      </c>
      <c r="F7" s="28" t="s">
        <v>4</v>
      </c>
      <c r="G7" s="28" t="s">
        <v>5</v>
      </c>
      <c r="H7" s="44" t="s">
        <v>4</v>
      </c>
      <c r="I7" s="44" t="s">
        <v>5</v>
      </c>
      <c r="J7" s="44" t="s">
        <v>4</v>
      </c>
      <c r="K7" s="44"/>
      <c r="L7" s="44"/>
      <c r="M7" s="44" t="s">
        <v>5</v>
      </c>
      <c r="N7" s="44" t="s">
        <v>4</v>
      </c>
      <c r="O7" s="44" t="s">
        <v>5</v>
      </c>
      <c r="P7" s="44" t="s">
        <v>4</v>
      </c>
      <c r="Q7" s="80"/>
      <c r="R7" s="78"/>
      <c r="S7" s="78"/>
      <c r="T7" s="69"/>
    </row>
    <row r="8" spans="1:20" ht="66" customHeight="1" x14ac:dyDescent="0.25">
      <c r="A8" s="15">
        <v>1</v>
      </c>
      <c r="B8" s="51" t="s">
        <v>22</v>
      </c>
      <c r="C8" s="50" t="s">
        <v>20</v>
      </c>
      <c r="D8" s="52">
        <v>3</v>
      </c>
      <c r="E8" s="53">
        <v>130000</v>
      </c>
      <c r="F8" s="48">
        <f t="shared" ref="F8:F9" si="0">ROUND(E8*D8,2)</f>
        <v>390000</v>
      </c>
      <c r="G8" s="53">
        <v>144000</v>
      </c>
      <c r="H8" s="48">
        <f t="shared" ref="H8:H9" si="1">ROUND(D8*G8,2)</f>
        <v>432000</v>
      </c>
      <c r="I8" s="53">
        <v>143000</v>
      </c>
      <c r="J8" s="49">
        <f t="shared" ref="J8:J9" si="2">ROUND(I8*D8,2)</f>
        <v>429000</v>
      </c>
      <c r="K8" s="36"/>
      <c r="L8" s="16"/>
      <c r="M8" s="37">
        <v>5.0199999999999996</v>
      </c>
      <c r="N8" s="16">
        <f>ROUND(M8*D8,2)</f>
        <v>15.06</v>
      </c>
      <c r="O8" s="17">
        <f t="shared" ref="O8:O9" si="3">ROUND(AVERAGE(E8,G8,I8),2)</f>
        <v>139000</v>
      </c>
      <c r="P8" s="39">
        <f t="shared" ref="P8:P9" si="4">O8*D8</f>
        <v>417000</v>
      </c>
      <c r="Q8" s="18">
        <f>STDEVA(F8,H8,J8)</f>
        <v>23430.749027719965</v>
      </c>
      <c r="R8" s="38">
        <f t="shared" ref="R8:R9" si="5">Q8/P8</f>
        <v>5.6188846589256512E-2</v>
      </c>
      <c r="S8" s="34">
        <f t="shared" ref="S8:S9" si="6">MIN(E8,G8,I8)</f>
        <v>130000</v>
      </c>
      <c r="T8" s="35">
        <f t="shared" ref="T8:T9" si="7">MIN(F8,H8,J8)</f>
        <v>390000</v>
      </c>
    </row>
    <row r="9" spans="1:20" ht="33.75" customHeight="1" thickBot="1" x14ac:dyDescent="0.3">
      <c r="A9" s="15">
        <v>2</v>
      </c>
      <c r="B9" s="51" t="s">
        <v>29</v>
      </c>
      <c r="C9" s="40" t="s">
        <v>21</v>
      </c>
      <c r="D9" s="52">
        <v>2</v>
      </c>
      <c r="E9" s="53">
        <v>71800</v>
      </c>
      <c r="F9" s="48">
        <f t="shared" si="0"/>
        <v>143600</v>
      </c>
      <c r="G9" s="53">
        <v>75000</v>
      </c>
      <c r="H9" s="48">
        <f t="shared" si="1"/>
        <v>150000</v>
      </c>
      <c r="I9" s="53">
        <v>77900</v>
      </c>
      <c r="J9" s="49">
        <f t="shared" si="2"/>
        <v>155800</v>
      </c>
      <c r="K9" s="36"/>
      <c r="L9" s="16"/>
      <c r="M9" s="37">
        <v>3.97</v>
      </c>
      <c r="N9" s="16">
        <f t="shared" ref="N9" si="8">ROUND(M9*D9,2)</f>
        <v>7.94</v>
      </c>
      <c r="O9" s="17">
        <f t="shared" si="3"/>
        <v>74900</v>
      </c>
      <c r="P9" s="17">
        <f t="shared" si="4"/>
        <v>149800</v>
      </c>
      <c r="Q9" s="18">
        <f t="shared" ref="Q9" si="9">STDEVA(F9,H9,J9)</f>
        <v>6102.4585209569432</v>
      </c>
      <c r="R9" s="38">
        <f t="shared" si="5"/>
        <v>4.0737373304118446E-2</v>
      </c>
      <c r="S9" s="34">
        <f t="shared" si="6"/>
        <v>71800</v>
      </c>
      <c r="T9" s="35">
        <f t="shared" si="7"/>
        <v>143600</v>
      </c>
    </row>
    <row r="10" spans="1:20" ht="24" customHeight="1" thickBot="1" x14ac:dyDescent="0.3">
      <c r="A10" s="18"/>
      <c r="B10" s="19" t="s">
        <v>6</v>
      </c>
      <c r="C10" s="59"/>
      <c r="D10" s="60"/>
      <c r="E10" s="61"/>
      <c r="F10" s="30">
        <f>SUM(F8:F9)</f>
        <v>533600</v>
      </c>
      <c r="G10" s="20"/>
      <c r="H10" s="30">
        <f>SUM(H8:H9)</f>
        <v>582000</v>
      </c>
      <c r="I10" s="29"/>
      <c r="J10" s="31">
        <f>SUM(J8:J9)</f>
        <v>584800</v>
      </c>
      <c r="K10" s="21"/>
      <c r="L10" s="22"/>
      <c r="M10" s="21"/>
      <c r="N10" s="23">
        <f>SUM(N8:N9)</f>
        <v>23</v>
      </c>
      <c r="O10" s="17"/>
      <c r="P10" s="39">
        <f>SUM(P8:P9)</f>
        <v>566800</v>
      </c>
      <c r="Q10" s="18"/>
      <c r="R10" s="24"/>
      <c r="S10" s="42"/>
      <c r="T10" s="43">
        <f>SUM(T8:T9)</f>
        <v>533600</v>
      </c>
    </row>
    <row r="12" spans="1:20" x14ac:dyDescent="0.25">
      <c r="J12" s="41"/>
      <c r="K12" s="41"/>
      <c r="L12" s="41"/>
      <c r="M12" s="41"/>
      <c r="N12" s="41"/>
      <c r="O12" s="54"/>
      <c r="P12" s="41"/>
      <c r="Q12" s="41"/>
    </row>
    <row r="13" spans="1:20" ht="34.5" customHeight="1" x14ac:dyDescent="0.25">
      <c r="B13" s="56" t="s">
        <v>14</v>
      </c>
      <c r="C13" s="58"/>
      <c r="D13" s="57"/>
      <c r="J13" s="41"/>
      <c r="K13" s="41"/>
      <c r="L13" s="41"/>
      <c r="M13" s="41"/>
      <c r="N13" s="41"/>
      <c r="O13" s="55"/>
      <c r="P13" s="41"/>
      <c r="Q13" s="41"/>
    </row>
    <row r="14" spans="1:20" ht="23.25" customHeight="1" x14ac:dyDescent="0.25">
      <c r="J14" s="41"/>
      <c r="K14" s="41"/>
      <c r="L14" s="41"/>
      <c r="M14" s="41"/>
      <c r="N14" s="41"/>
      <c r="O14" s="41"/>
      <c r="P14" s="41"/>
      <c r="Q14" s="41"/>
    </row>
    <row r="15" spans="1:20" x14ac:dyDescent="0.25">
      <c r="B15" s="3" t="s">
        <v>11</v>
      </c>
      <c r="F15" s="25"/>
      <c r="G15" s="26"/>
      <c r="H15" s="27"/>
      <c r="J15" s="8" t="s">
        <v>12</v>
      </c>
    </row>
    <row r="16" spans="1:20" ht="15" customHeight="1" x14ac:dyDescent="0.25"/>
    <row r="17" spans="2:10" x14ac:dyDescent="0.25">
      <c r="B17" s="3" t="s">
        <v>23</v>
      </c>
      <c r="G17" s="26"/>
      <c r="H17" s="27"/>
      <c r="J17" s="8" t="s">
        <v>10</v>
      </c>
    </row>
    <row r="18" spans="2:10" x14ac:dyDescent="0.25">
      <c r="B18" s="3" t="s">
        <v>8</v>
      </c>
      <c r="F18" s="25"/>
    </row>
    <row r="19" spans="2:10" x14ac:dyDescent="0.25">
      <c r="B19" s="3" t="s">
        <v>24</v>
      </c>
      <c r="F19" s="25"/>
    </row>
    <row r="20" spans="2:10" x14ac:dyDescent="0.25">
      <c r="F20" s="25"/>
    </row>
  </sheetData>
  <sortState ref="B10:R88">
    <sortCondition ref="B9"/>
  </sortState>
  <mergeCells count="19">
    <mergeCell ref="T5:T7"/>
    <mergeCell ref="A5:A7"/>
    <mergeCell ref="B2:R2"/>
    <mergeCell ref="E4:N4"/>
    <mergeCell ref="R5:R7"/>
    <mergeCell ref="Q5:Q7"/>
    <mergeCell ref="K5:L5"/>
    <mergeCell ref="D5:D7"/>
    <mergeCell ref="C5:C7"/>
    <mergeCell ref="B5:B7"/>
    <mergeCell ref="P5:P6"/>
    <mergeCell ref="O5:O6"/>
    <mergeCell ref="M5:N6"/>
    <mergeCell ref="S5:S7"/>
    <mergeCell ref="C10:E10"/>
    <mergeCell ref="I1:R1"/>
    <mergeCell ref="E5:F6"/>
    <mergeCell ref="G5:H6"/>
    <mergeCell ref="I5:J6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</dc:creator>
  <cp:lastModifiedBy>Медведева Юлия Дмитриевна</cp:lastModifiedBy>
  <cp:lastPrinted>2026-04-30T10:42:42Z</cp:lastPrinted>
  <dcterms:created xsi:type="dcterms:W3CDTF">2014-02-03T11:31:06Z</dcterms:created>
  <dcterms:modified xsi:type="dcterms:W3CDTF">2026-07-27T06:57:22Z</dcterms:modified>
</cp:coreProperties>
</file>