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eradzerz\AppData\Roaming\1C\1cv8\f38d5949-4e24-4788-82cc-7cd2165e5e9f\e925a408-aacc-4377-8096-1c203f2a3240\App\O\"/>
    </mc:Choice>
  </mc:AlternateContent>
  <bookViews>
    <workbookView xWindow="120" yWindow="120" windowWidth="24915" windowHeight="11820"/>
  </bookViews>
  <sheets>
    <sheet name="Лист" sheetId="4" r:id="rId1"/>
  </sheets>
  <definedNames>
    <definedName name="_xlnm._FilterDatabase" localSheetId="0" hidden="1">Лист!$A$6:$Q$15</definedName>
    <definedName name="_xlnm.Print_Area" localSheetId="0">Лист!$A$1:$Q$18</definedName>
  </definedNames>
  <calcPr calcId="152511"/>
</workbook>
</file>

<file path=xl/calcChain.xml><?xml version="1.0" encoding="utf-8"?>
<calcChain xmlns="http://schemas.openxmlformats.org/spreadsheetml/2006/main">
  <c r="P13" i="4" l="1"/>
  <c r="P12" i="4"/>
  <c r="P11" i="4"/>
  <c r="P10" i="4"/>
  <c r="P9" i="4"/>
  <c r="P8" i="4"/>
  <c r="P7" i="4"/>
  <c r="G10" i="4" l="1"/>
  <c r="I10" i="4"/>
  <c r="K10" i="4"/>
  <c r="L10" i="4"/>
  <c r="M10" i="4"/>
  <c r="Q10" i="4"/>
  <c r="G11" i="4"/>
  <c r="I11" i="4"/>
  <c r="K11" i="4"/>
  <c r="L11" i="4"/>
  <c r="M11" i="4"/>
  <c r="Q11" i="4"/>
  <c r="N11" i="4" l="1"/>
  <c r="N10" i="4"/>
  <c r="G13" i="4"/>
  <c r="I13" i="4"/>
  <c r="K13" i="4"/>
  <c r="L13" i="4"/>
  <c r="M13" i="4"/>
  <c r="Q13" i="4" l="1"/>
  <c r="N13" i="4"/>
  <c r="G8" i="4"/>
  <c r="I8" i="4"/>
  <c r="K8" i="4"/>
  <c r="L8" i="4"/>
  <c r="M8" i="4"/>
  <c r="G9" i="4"/>
  <c r="I9" i="4"/>
  <c r="K9" i="4"/>
  <c r="L9" i="4"/>
  <c r="M9" i="4"/>
  <c r="N8" i="4" l="1"/>
  <c r="N9" i="4"/>
  <c r="Q9" i="4"/>
  <c r="Q8" i="4"/>
  <c r="G12" i="4"/>
  <c r="G7" i="4" l="1"/>
  <c r="G14" i="4" s="1"/>
  <c r="Q15" i="4" s="1"/>
  <c r="I7" i="4"/>
  <c r="I14" i="4" s="1"/>
  <c r="K7" i="4"/>
  <c r="L7" i="4"/>
  <c r="M7" i="4"/>
  <c r="I12" i="4"/>
  <c r="K12" i="4"/>
  <c r="L12" i="4"/>
  <c r="Q12" i="4" s="1"/>
  <c r="M12" i="4"/>
  <c r="K14" i="4" l="1"/>
  <c r="Q7" i="4"/>
  <c r="Q14" i="4" s="1"/>
  <c r="N12" i="4"/>
  <c r="N7" i="4"/>
</calcChain>
</file>

<file path=xl/sharedStrings.xml><?xml version="1.0" encoding="utf-8"?>
<sst xmlns="http://schemas.openxmlformats.org/spreadsheetml/2006/main" count="59" uniqueCount="37">
  <si>
    <t>№
п/п</t>
  </si>
  <si>
    <t>Кол-во (объем)</t>
  </si>
  <si>
    <t>Коэффициент вариации цен V, %</t>
  </si>
  <si>
    <t>Цена за ед-цу изм., руб.</t>
  </si>
  <si>
    <t>Цена за ед.изм., руб.</t>
  </si>
  <si>
    <t>Коэф. за ед.изм.</t>
  </si>
  <si>
    <t>% за ед.изм.</t>
  </si>
  <si>
    <t>За ед.изм.</t>
  </si>
  <si>
    <t>Итого, руб.</t>
  </si>
  <si>
    <t>Совокупность цен однородна</t>
  </si>
  <si>
    <t>Сумма, руб.</t>
  </si>
  <si>
    <t>Среднее квадратичное отклонение, σ</t>
  </si>
  <si>
    <t>Результат по совокупности значений цен (σ ≤ 33%)</t>
  </si>
  <si>
    <t>Средняя арифметическая цена за единицу</t>
  </si>
  <si>
    <t>Объект закупки</t>
  </si>
  <si>
    <t>Расчет НМЦД</t>
  </si>
  <si>
    <t>Основные характеристики объекта закупки: в соответствии с приложением № 1 к Договору</t>
  </si>
  <si>
    <t>Ед.изм.</t>
  </si>
  <si>
    <t>НМЦД, в руб.</t>
  </si>
  <si>
    <t>В результате проведения анализа рынка начальная (максимальная) цена договора (по наименьшему коммерческому предложению) составляет:</t>
  </si>
  <si>
    <t>ОКПД 2/КТРУ</t>
  </si>
  <si>
    <t>шт</t>
  </si>
  <si>
    <t>ИТОГО:</t>
  </si>
  <si>
    <t>Набор сувенирный</t>
  </si>
  <si>
    <t>Папка пластиковая</t>
  </si>
  <si>
    <t>Баннер</t>
  </si>
  <si>
    <t>Бейдж</t>
  </si>
  <si>
    <t>Ланъярд</t>
  </si>
  <si>
    <t>Футболка трикотажная</t>
  </si>
  <si>
    <t>96.09.19.139</t>
  </si>
  <si>
    <t>набор</t>
  </si>
  <si>
    <t>исп.: Перадзе Р.З.
тел.: 8 (3452) 68-57-31</t>
  </si>
  <si>
    <t>Обоснование начальной (максимальной) цены договора на оказание услуг по изготовлению брендированной сувенирной продукции по индивидуальному заказу заказчика</t>
  </si>
  <si>
    <t>Начальная (максимальная) цена договора (далее - НМЦД) определена Заказчиком в соответствии с положениями статьи 22 Федерального закона от 05.04.2013г  № 44-ФЗ «О контрактной системе в сфере закупок товаров, работ, услуг для обеспечения государственных и муниципальных нужд». Осуществлен поиск ценовой информации в реестре контрактов. Идентичных и однородных товаров, работ, услуг более полно соответствующих объекту закупки заказчиком не выявлено. Заказчиком не выявлена ценовая информация в результате осуществления сбора и анализа из общедоступных источников. В целях получения ценовой информации в отношении услуги для определения НМЦД были направлены запросы о предоставлении ценовой информации Исполнителям, обладающим опытом оказания услуг, информация о которых имеется в свободном доступе, и получены 3 (три) ценовых предложения. В результате проведения обоснования начальной (максимальной) цены договора методом сопоставимых рыночных цен (анализа рынка), начальная (максимальная) цена договора устанавливается в размере 169 873 (Сто шестьдесят девять тысяч восемьсот семьдесят три) рубля 50 копеек, по наименьшей цене, коэффициент вариации не превышает 33%, что свидетельствует об однородности совокупности значений, используемых в расчете.</t>
  </si>
  <si>
    <t>Коммерческое предложение №04-0300-04-01-644 от 22.06.2026</t>
  </si>
  <si>
    <t>Коммерческое предложение №04-0300-04-01-645 от 22.06.2026</t>
  </si>
  <si>
    <t>Коммерческое предложение №04-0300-04-01-646 от 22.06.2026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</si>
</sst>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10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7"/>
      <color indexed="8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/>
    <xf numFmtId="0" fontId="1" fillId="0" borderId="0" xfId="0" applyFont="1" applyAlignment="1"/>
    <xf numFmtId="4" fontId="1" fillId="0" borderId="0" xfId="0" applyNumberFormat="1" applyFont="1"/>
    <xf numFmtId="4" fontId="4" fillId="0" borderId="1" xfId="0" applyNumberFormat="1" applyFont="1" applyBorder="1" applyAlignment="1">
      <alignment horizontal="center" vertical="center" wrapText="1"/>
    </xf>
    <xf numFmtId="0" fontId="2" fillId="0" borderId="0" xfId="0" applyFont="1"/>
    <xf numFmtId="4" fontId="7" fillId="0" borderId="1" xfId="0" applyNumberFormat="1" applyFont="1" applyBorder="1" applyAlignment="1">
      <alignment horizontal="center" vertical="center" wrapText="1"/>
    </xf>
    <xf numFmtId="4" fontId="6" fillId="0" borderId="0" xfId="0" applyNumberFormat="1" applyFont="1"/>
    <xf numFmtId="1" fontId="1" fillId="0" borderId="0" xfId="0" applyNumberFormat="1" applyFont="1"/>
    <xf numFmtId="4" fontId="1" fillId="0" borderId="0" xfId="0" applyNumberFormat="1" applyFont="1" applyFill="1"/>
    <xf numFmtId="4" fontId="1" fillId="2" borderId="1" xfId="0" applyNumberFormat="1" applyFont="1" applyFill="1" applyBorder="1" applyAlignment="1">
      <alignment horizontal="center" vertical="center" wrapText="1"/>
    </xf>
    <xf numFmtId="4" fontId="1" fillId="2" borderId="3" xfId="0" applyNumberFormat="1" applyFont="1" applyFill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 wrapText="1"/>
    </xf>
    <xf numFmtId="164" fontId="1" fillId="0" borderId="0" xfId="0" applyNumberFormat="1" applyFont="1" applyFill="1"/>
    <xf numFmtId="164" fontId="1" fillId="2" borderId="3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3" fillId="0" borderId="0" xfId="0" applyFont="1" applyBorder="1"/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4" fontId="1" fillId="2" borderId="6" xfId="0" applyNumberFormat="1" applyFont="1" applyFill="1" applyBorder="1" applyAlignment="1">
      <alignment horizontal="center" vertical="center"/>
    </xf>
    <xf numFmtId="2" fontId="4" fillId="0" borderId="2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2" fontId="8" fillId="0" borderId="4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4" fontId="2" fillId="2" borderId="6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Fill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1" fontId="4" fillId="0" borderId="3" xfId="0" applyNumberFormat="1" applyFont="1" applyBorder="1" applyAlignment="1">
      <alignment horizontal="center" vertical="center" wrapText="1"/>
    </xf>
    <xf numFmtId="4" fontId="7" fillId="0" borderId="3" xfId="0" applyNumberFormat="1" applyFont="1" applyBorder="1" applyAlignment="1">
      <alignment horizontal="center" vertical="center" wrapText="1"/>
    </xf>
    <xf numFmtId="4" fontId="7" fillId="0" borderId="4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4" fontId="3" fillId="0" borderId="5" xfId="0" applyNumberFormat="1" applyFont="1" applyFill="1" applyBorder="1" applyAlignment="1">
      <alignment horizontal="center" vertical="center" wrapText="1"/>
    </xf>
    <xf numFmtId="4" fontId="3" fillId="0" borderId="2" xfId="0" applyNumberFormat="1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right" vertical="center" wrapText="1"/>
    </xf>
    <xf numFmtId="0" fontId="5" fillId="0" borderId="6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right" vertical="center" wrapText="1"/>
    </xf>
    <xf numFmtId="0" fontId="3" fillId="0" borderId="0" xfId="0" applyFont="1" applyFill="1" applyAlignment="1" applyProtection="1">
      <alignment horizontal="left" vertical="center" wrapText="1"/>
      <protection locked="0"/>
    </xf>
    <xf numFmtId="0" fontId="5" fillId="0" borderId="1" xfId="0" applyFont="1" applyBorder="1" applyAlignment="1">
      <alignment horizontal="right" vertical="center" wrapText="1"/>
    </xf>
    <xf numFmtId="0" fontId="5" fillId="0" borderId="4" xfId="0" applyFont="1" applyBorder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7"/>
  <sheetViews>
    <sheetView tabSelected="1" zoomScaleNormal="100" workbookViewId="0">
      <selection activeCell="O24" sqref="O24"/>
    </sheetView>
  </sheetViews>
  <sheetFormatPr defaultRowHeight="12.75" x14ac:dyDescent="0.2"/>
  <cols>
    <col min="1" max="1" width="6.140625" style="2" customWidth="1"/>
    <col min="2" max="2" width="26.7109375" style="2" customWidth="1"/>
    <col min="3" max="3" width="14.5703125" style="2" customWidth="1"/>
    <col min="4" max="4" width="7.140625" style="2" customWidth="1"/>
    <col min="5" max="5" width="7.42578125" style="9" customWidth="1"/>
    <col min="6" max="9" width="12.5703125" style="4" customWidth="1"/>
    <col min="10" max="10" width="12.5703125" style="10" customWidth="1"/>
    <col min="11" max="11" width="12.5703125" style="14" customWidth="1"/>
    <col min="12" max="14" width="12.5703125" style="4" customWidth="1"/>
    <col min="15" max="15" width="15.42578125" style="8" customWidth="1"/>
    <col min="16" max="17" width="12.5703125" style="4" customWidth="1"/>
    <col min="18" max="18" width="9.140625" style="2"/>
    <col min="19" max="19" width="14.5703125" style="2" customWidth="1"/>
    <col min="20" max="16384" width="9.140625" style="2"/>
  </cols>
  <sheetData>
    <row r="1" spans="1:17" s="1" customFormat="1" x14ac:dyDescent="0.25">
      <c r="A1" s="37" t="s">
        <v>32</v>
      </c>
      <c r="B1" s="37"/>
      <c r="C1" s="37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</row>
    <row r="2" spans="1:17" s="1" customFormat="1" x14ac:dyDescent="0.25">
      <c r="A2" s="37" t="s">
        <v>16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</row>
    <row r="3" spans="1:17" s="3" customFormat="1" ht="79.5" customHeight="1" x14ac:dyDescent="0.2">
      <c r="A3" s="42" t="s">
        <v>33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</row>
    <row r="4" spans="1:17" s="3" customFormat="1" ht="18.75" customHeight="1" x14ac:dyDescent="0.2">
      <c r="A4" s="41" t="s">
        <v>15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</row>
    <row r="5" spans="1:17" ht="51" x14ac:dyDescent="0.2">
      <c r="A5" s="43" t="s">
        <v>0</v>
      </c>
      <c r="B5" s="39" t="s">
        <v>14</v>
      </c>
      <c r="C5" s="39" t="s">
        <v>20</v>
      </c>
      <c r="D5" s="43" t="s">
        <v>17</v>
      </c>
      <c r="E5" s="44" t="s">
        <v>1</v>
      </c>
      <c r="F5" s="49" t="s">
        <v>34</v>
      </c>
      <c r="G5" s="50"/>
      <c r="H5" s="49" t="s">
        <v>35</v>
      </c>
      <c r="I5" s="50"/>
      <c r="J5" s="49" t="s">
        <v>36</v>
      </c>
      <c r="K5" s="50"/>
      <c r="L5" s="5" t="s">
        <v>13</v>
      </c>
      <c r="M5" s="5" t="s">
        <v>11</v>
      </c>
      <c r="N5" s="5" t="s">
        <v>2</v>
      </c>
      <c r="O5" s="46" t="s">
        <v>12</v>
      </c>
      <c r="P5" s="48" t="s">
        <v>18</v>
      </c>
      <c r="Q5" s="48"/>
    </row>
    <row r="6" spans="1:17" ht="25.5" x14ac:dyDescent="0.2">
      <c r="A6" s="43"/>
      <c r="B6" s="40"/>
      <c r="C6" s="40"/>
      <c r="D6" s="39"/>
      <c r="E6" s="45"/>
      <c r="F6" s="11" t="s">
        <v>3</v>
      </c>
      <c r="G6" s="12" t="s">
        <v>10</v>
      </c>
      <c r="H6" s="12" t="s">
        <v>3</v>
      </c>
      <c r="I6" s="12" t="s">
        <v>10</v>
      </c>
      <c r="J6" s="11" t="s">
        <v>3</v>
      </c>
      <c r="K6" s="15" t="s">
        <v>10</v>
      </c>
      <c r="L6" s="5" t="s">
        <v>4</v>
      </c>
      <c r="M6" s="5" t="s">
        <v>5</v>
      </c>
      <c r="N6" s="5" t="s">
        <v>6</v>
      </c>
      <c r="O6" s="47"/>
      <c r="P6" s="5" t="s">
        <v>7</v>
      </c>
      <c r="Q6" s="5" t="s">
        <v>8</v>
      </c>
    </row>
    <row r="7" spans="1:17" ht="21" x14ac:dyDescent="0.2">
      <c r="A7" s="18">
        <v>1</v>
      </c>
      <c r="B7" s="16" t="s">
        <v>23</v>
      </c>
      <c r="C7" s="20" t="s">
        <v>29</v>
      </c>
      <c r="D7" s="21" t="s">
        <v>30</v>
      </c>
      <c r="E7" s="22">
        <v>25</v>
      </c>
      <c r="F7" s="28">
        <v>3033</v>
      </c>
      <c r="G7" s="23">
        <f t="shared" ref="G7" si="0">ROUND(F7*E7,2)</f>
        <v>75825</v>
      </c>
      <c r="H7" s="29">
        <v>3100</v>
      </c>
      <c r="I7" s="23">
        <f t="shared" ref="I7:I12" si="1">ROUND(H7*E7,2)</f>
        <v>77500</v>
      </c>
      <c r="J7" s="28">
        <v>3110</v>
      </c>
      <c r="K7" s="24">
        <f t="shared" ref="K7:K12" si="2">ROUND(J7*E7,2)</f>
        <v>77750</v>
      </c>
      <c r="L7" s="19">
        <f t="shared" ref="L7:L12" si="3">ROUND(AVERAGE(F7,H7,J7),2)</f>
        <v>3081</v>
      </c>
      <c r="M7" s="19">
        <f t="shared" ref="M7:M12" si="4">STDEV(F7,H7,J7)</f>
        <v>41.868842830916641</v>
      </c>
      <c r="N7" s="19">
        <f t="shared" ref="N7:N12" si="5">M7*100/L7</f>
        <v>1.3589368007438052</v>
      </c>
      <c r="O7" s="7" t="s">
        <v>9</v>
      </c>
      <c r="P7" s="19">
        <f>F7</f>
        <v>3033</v>
      </c>
      <c r="Q7" s="19">
        <f t="shared" ref="Q7:Q12" si="6">ROUND(P7*E7,2)</f>
        <v>75825</v>
      </c>
    </row>
    <row r="8" spans="1:17" ht="21" x14ac:dyDescent="0.2">
      <c r="A8" s="25">
        <v>2</v>
      </c>
      <c r="B8" s="16" t="s">
        <v>24</v>
      </c>
      <c r="C8" s="20" t="s">
        <v>29</v>
      </c>
      <c r="D8" s="21" t="s">
        <v>21</v>
      </c>
      <c r="E8" s="22">
        <v>25</v>
      </c>
      <c r="F8" s="28">
        <v>505</v>
      </c>
      <c r="G8" s="23">
        <f t="shared" ref="G8:G11" si="7">ROUND(F8*E8,2)</f>
        <v>12625</v>
      </c>
      <c r="H8" s="29">
        <v>510</v>
      </c>
      <c r="I8" s="23">
        <f t="shared" ref="I8:I11" si="8">ROUND(H8*E8,2)</f>
        <v>12750</v>
      </c>
      <c r="J8" s="28">
        <v>520</v>
      </c>
      <c r="K8" s="24">
        <f t="shared" ref="K8:K11" si="9">ROUND(J8*E8,2)</f>
        <v>13000</v>
      </c>
      <c r="L8" s="26">
        <f t="shared" ref="L8:L11" si="10">ROUND(AVERAGE(F8,H8,J8),2)</f>
        <v>511.67</v>
      </c>
      <c r="M8" s="26">
        <f t="shared" ref="M8:M11" si="11">STDEV(F8,H8,J8)</f>
        <v>7.6376261582597333</v>
      </c>
      <c r="N8" s="26">
        <f t="shared" ref="N8:N11" si="12">M8*100/L8</f>
        <v>1.4926859417710112</v>
      </c>
      <c r="O8" s="7" t="s">
        <v>9</v>
      </c>
      <c r="P8" s="27">
        <f>F8</f>
        <v>505</v>
      </c>
      <c r="Q8" s="26">
        <f t="shared" ref="Q8:Q11" si="13">ROUND(P8*E8,2)</f>
        <v>12625</v>
      </c>
    </row>
    <row r="9" spans="1:17" ht="21" x14ac:dyDescent="0.2">
      <c r="A9" s="25">
        <v>3</v>
      </c>
      <c r="B9" s="16" t="s">
        <v>25</v>
      </c>
      <c r="C9" s="20" t="s">
        <v>29</v>
      </c>
      <c r="D9" s="21" t="s">
        <v>21</v>
      </c>
      <c r="E9" s="22">
        <v>1</v>
      </c>
      <c r="F9" s="28">
        <v>25530</v>
      </c>
      <c r="G9" s="23">
        <f t="shared" si="7"/>
        <v>25530</v>
      </c>
      <c r="H9" s="29">
        <v>25590</v>
      </c>
      <c r="I9" s="23">
        <f t="shared" si="8"/>
        <v>25590</v>
      </c>
      <c r="J9" s="28">
        <v>25600</v>
      </c>
      <c r="K9" s="24">
        <f t="shared" si="9"/>
        <v>25600</v>
      </c>
      <c r="L9" s="26">
        <f t="shared" si="10"/>
        <v>25573.33</v>
      </c>
      <c r="M9" s="26">
        <f t="shared" si="11"/>
        <v>37.859388972001824</v>
      </c>
      <c r="N9" s="26">
        <f t="shared" si="12"/>
        <v>0.14804246835277934</v>
      </c>
      <c r="O9" s="7" t="s">
        <v>9</v>
      </c>
      <c r="P9" s="27">
        <f>F9</f>
        <v>25530</v>
      </c>
      <c r="Q9" s="26">
        <f t="shared" si="13"/>
        <v>25530</v>
      </c>
    </row>
    <row r="10" spans="1:17" ht="21" x14ac:dyDescent="0.2">
      <c r="A10" s="31">
        <v>4</v>
      </c>
      <c r="B10" s="16" t="s">
        <v>25</v>
      </c>
      <c r="C10" s="20" t="s">
        <v>29</v>
      </c>
      <c r="D10" s="21" t="s">
        <v>21</v>
      </c>
      <c r="E10" s="22">
        <v>1</v>
      </c>
      <c r="F10" s="28">
        <v>7500</v>
      </c>
      <c r="G10" s="23">
        <f t="shared" si="7"/>
        <v>7500</v>
      </c>
      <c r="H10" s="29">
        <v>7600</v>
      </c>
      <c r="I10" s="23">
        <f t="shared" si="8"/>
        <v>7600</v>
      </c>
      <c r="J10" s="28">
        <v>8000</v>
      </c>
      <c r="K10" s="24">
        <f t="shared" si="9"/>
        <v>8000</v>
      </c>
      <c r="L10" s="32">
        <f t="shared" si="10"/>
        <v>7700</v>
      </c>
      <c r="M10" s="32">
        <f t="shared" si="11"/>
        <v>264.57513110645908</v>
      </c>
      <c r="N10" s="32">
        <f t="shared" si="12"/>
        <v>3.4360406637202479</v>
      </c>
      <c r="O10" s="7" t="s">
        <v>9</v>
      </c>
      <c r="P10" s="32">
        <f>F10</f>
        <v>7500</v>
      </c>
      <c r="Q10" s="32">
        <f t="shared" si="13"/>
        <v>7500</v>
      </c>
    </row>
    <row r="11" spans="1:17" ht="21" x14ac:dyDescent="0.2">
      <c r="A11" s="31">
        <v>5</v>
      </c>
      <c r="B11" s="16" t="s">
        <v>26</v>
      </c>
      <c r="C11" s="20" t="s">
        <v>29</v>
      </c>
      <c r="D11" s="21" t="s">
        <v>21</v>
      </c>
      <c r="E11" s="22">
        <v>50</v>
      </c>
      <c r="F11" s="28">
        <v>210.87</v>
      </c>
      <c r="G11" s="23">
        <f t="shared" si="7"/>
        <v>10543.5</v>
      </c>
      <c r="H11" s="29">
        <v>215</v>
      </c>
      <c r="I11" s="23">
        <f t="shared" si="8"/>
        <v>10750</v>
      </c>
      <c r="J11" s="28">
        <v>250</v>
      </c>
      <c r="K11" s="24">
        <f t="shared" si="9"/>
        <v>12500</v>
      </c>
      <c r="L11" s="32">
        <f t="shared" si="10"/>
        <v>225.29</v>
      </c>
      <c r="M11" s="32">
        <f t="shared" si="11"/>
        <v>21.498890669055459</v>
      </c>
      <c r="N11" s="32">
        <f t="shared" si="12"/>
        <v>9.5427629584337783</v>
      </c>
      <c r="O11" s="7" t="s">
        <v>9</v>
      </c>
      <c r="P11" s="32">
        <f>F11</f>
        <v>210.87</v>
      </c>
      <c r="Q11" s="32">
        <f t="shared" si="13"/>
        <v>10543.5</v>
      </c>
    </row>
    <row r="12" spans="1:17" ht="21" x14ac:dyDescent="0.2">
      <c r="A12" s="31">
        <v>6</v>
      </c>
      <c r="B12" s="16" t="s">
        <v>27</v>
      </c>
      <c r="C12" s="20" t="s">
        <v>29</v>
      </c>
      <c r="D12" s="21" t="s">
        <v>21</v>
      </c>
      <c r="E12" s="22">
        <v>50</v>
      </c>
      <c r="F12" s="28">
        <v>225</v>
      </c>
      <c r="G12" s="23">
        <f>ROUND(F12*E12,2)</f>
        <v>11250</v>
      </c>
      <c r="H12" s="29">
        <v>230</v>
      </c>
      <c r="I12" s="23">
        <f t="shared" si="1"/>
        <v>11500</v>
      </c>
      <c r="J12" s="28">
        <v>260</v>
      </c>
      <c r="K12" s="24">
        <f t="shared" si="2"/>
        <v>13000</v>
      </c>
      <c r="L12" s="19">
        <f t="shared" si="3"/>
        <v>238.33</v>
      </c>
      <c r="M12" s="19">
        <f t="shared" si="4"/>
        <v>18.929694486000912</v>
      </c>
      <c r="N12" s="19">
        <f t="shared" si="5"/>
        <v>7.9426402408429118</v>
      </c>
      <c r="O12" s="7" t="s">
        <v>9</v>
      </c>
      <c r="P12" s="27">
        <f>F12</f>
        <v>225</v>
      </c>
      <c r="Q12" s="19">
        <f t="shared" si="6"/>
        <v>11250</v>
      </c>
    </row>
    <row r="13" spans="1:17" ht="21" x14ac:dyDescent="0.2">
      <c r="A13" s="31">
        <v>7</v>
      </c>
      <c r="B13" s="16" t="s">
        <v>28</v>
      </c>
      <c r="C13" s="20" t="s">
        <v>29</v>
      </c>
      <c r="D13" s="21" t="s">
        <v>21</v>
      </c>
      <c r="E13" s="22">
        <v>25</v>
      </c>
      <c r="F13" s="28">
        <v>1064</v>
      </c>
      <c r="G13" s="23">
        <f t="shared" ref="G13" si="14">ROUND(F13*E13,2)</f>
        <v>26600</v>
      </c>
      <c r="H13" s="29">
        <v>1100</v>
      </c>
      <c r="I13" s="23">
        <f t="shared" ref="I13" si="15">ROUND(H13*E13,2)</f>
        <v>27500</v>
      </c>
      <c r="J13" s="28">
        <v>1150</v>
      </c>
      <c r="K13" s="24">
        <f t="shared" ref="K13" si="16">ROUND(J13*E13,2)</f>
        <v>28750</v>
      </c>
      <c r="L13" s="27">
        <f t="shared" ref="L13" si="17">ROUND(AVERAGE(F13,H13,J13),2)</f>
        <v>1104.67</v>
      </c>
      <c r="M13" s="27">
        <f t="shared" ref="M13" si="18">STDEV(F13,H13,J13)</f>
        <v>43.189504897988044</v>
      </c>
      <c r="N13" s="27">
        <f t="shared" ref="N13" si="19">M13*100/L13</f>
        <v>3.9097200881700456</v>
      </c>
      <c r="O13" s="7" t="s">
        <v>9</v>
      </c>
      <c r="P13" s="27">
        <f>F13</f>
        <v>1064</v>
      </c>
      <c r="Q13" s="27">
        <f t="shared" ref="Q13" si="20">ROUND(P13*E13,2)</f>
        <v>26600</v>
      </c>
    </row>
    <row r="14" spans="1:17" x14ac:dyDescent="0.2">
      <c r="A14" s="51" t="s">
        <v>22</v>
      </c>
      <c r="B14" s="52"/>
      <c r="C14" s="52"/>
      <c r="D14" s="52"/>
      <c r="E14" s="53"/>
      <c r="F14" s="33"/>
      <c r="G14" s="36">
        <f>SUM(G7:G13)</f>
        <v>169873.5</v>
      </c>
      <c r="H14" s="34"/>
      <c r="I14" s="36">
        <f>SUM(I7:I13)</f>
        <v>173190</v>
      </c>
      <c r="J14" s="33"/>
      <c r="K14" s="36">
        <f>SUM(K7:K13)</f>
        <v>178600</v>
      </c>
      <c r="L14" s="30"/>
      <c r="M14" s="30"/>
      <c r="N14" s="30"/>
      <c r="O14" s="7"/>
      <c r="P14" s="30"/>
      <c r="Q14" s="35">
        <f>SUM(Q7:Q13)</f>
        <v>169873.5</v>
      </c>
    </row>
    <row r="15" spans="1:17" s="6" customFormat="1" x14ac:dyDescent="0.2">
      <c r="A15" s="55" t="s">
        <v>19</v>
      </c>
      <c r="B15" s="55"/>
      <c r="C15" s="55"/>
      <c r="D15" s="56"/>
      <c r="E15" s="56"/>
      <c r="F15" s="56"/>
      <c r="G15" s="55"/>
      <c r="H15" s="56"/>
      <c r="I15" s="55"/>
      <c r="J15" s="56"/>
      <c r="K15" s="55"/>
      <c r="L15" s="55"/>
      <c r="M15" s="55"/>
      <c r="N15" s="55"/>
      <c r="O15" s="55"/>
      <c r="P15" s="55"/>
      <c r="Q15" s="13">
        <f>G14</f>
        <v>169873.5</v>
      </c>
    </row>
    <row r="17" spans="1:4" x14ac:dyDescent="0.2">
      <c r="A17" s="54" t="s">
        <v>31</v>
      </c>
      <c r="B17" s="54"/>
      <c r="C17" s="17"/>
      <c r="D17" s="17"/>
    </row>
  </sheetData>
  <autoFilter ref="A6:Q15"/>
  <mergeCells count="17">
    <mergeCell ref="A14:E14"/>
    <mergeCell ref="A17:B17"/>
    <mergeCell ref="A15:P15"/>
    <mergeCell ref="A1:Q1"/>
    <mergeCell ref="B5:B6"/>
    <mergeCell ref="C5:C6"/>
    <mergeCell ref="A4:Q4"/>
    <mergeCell ref="A2:Q2"/>
    <mergeCell ref="A3:Q3"/>
    <mergeCell ref="A5:A6"/>
    <mergeCell ref="D5:D6"/>
    <mergeCell ref="E5:E6"/>
    <mergeCell ref="O5:O6"/>
    <mergeCell ref="P5:Q5"/>
    <mergeCell ref="F5:G5"/>
    <mergeCell ref="H5:I5"/>
    <mergeCell ref="J5:K5"/>
  </mergeCells>
  <pageMargins left="0.25" right="0.25" top="0.75" bottom="0.75" header="0.3" footer="0.3"/>
  <pageSetup paperSize="9" scale="5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</vt:lpstr>
      <vt:lpstr>Лист!Область_печати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Ткачева Татьяна Сергеевна</dc:creator>
  <cp:lastModifiedBy>Перадзе Расим Заурович</cp:lastModifiedBy>
  <cp:lastPrinted>2020-06-17T08:40:44Z</cp:lastPrinted>
  <dcterms:created xsi:type="dcterms:W3CDTF">2018-08-08T04:37:50Z</dcterms:created>
  <dcterms:modified xsi:type="dcterms:W3CDTF">2026-06-23T05:39:33Z</dcterms:modified>
</cp:coreProperties>
</file>