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ydov_as\Desktop\Договора\2026\Запчасти к бенхоинструменты\"/>
    </mc:Choice>
  </mc:AlternateContent>
  <bookViews>
    <workbookView xWindow="0" yWindow="0" windowWidth="28800" windowHeight="12300"/>
  </bookViews>
  <sheets>
    <sheet name="Расчет Цены" sheetId="1" r:id="rId1"/>
    <sheet name="Обоснование цены" sheetId="2" r:id="rId2"/>
  </sheets>
  <definedNames>
    <definedName name="_xlnm._FilterDatabase" localSheetId="0" hidden="1">'Расчет Цены'!#REF!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A19" i="2" l="1"/>
  <c r="N12" i="1"/>
  <c r="Q12" i="1" s="1"/>
  <c r="O12" i="1"/>
  <c r="N13" i="1"/>
  <c r="Q13" i="1" s="1"/>
  <c r="O13" i="1"/>
  <c r="N14" i="1"/>
  <c r="Q14" i="1" s="1"/>
  <c r="O14" i="1"/>
  <c r="N15" i="1"/>
  <c r="Q15" i="1" s="1"/>
  <c r="O15" i="1"/>
  <c r="N16" i="1"/>
  <c r="Q16" i="1" s="1"/>
  <c r="O16" i="1"/>
  <c r="N18" i="1"/>
  <c r="Q18" i="1" s="1"/>
  <c r="O18" i="1"/>
  <c r="N17" i="1"/>
  <c r="Q17" i="1" s="1"/>
  <c r="O17" i="1"/>
  <c r="N11" i="1"/>
  <c r="Q11" i="1" s="1"/>
  <c r="O11" i="1"/>
  <c r="N10" i="1"/>
  <c r="Q10" i="1" s="1"/>
  <c r="O10" i="1"/>
  <c r="P17" i="1" l="1"/>
  <c r="P14" i="1"/>
  <c r="P12" i="1"/>
  <c r="P15" i="1"/>
  <c r="P13" i="1"/>
  <c r="P16" i="1"/>
  <c r="P18" i="1"/>
  <c r="P11" i="1"/>
  <c r="P10" i="1"/>
  <c r="I16" i="2" l="1"/>
  <c r="N9" i="1" l="1"/>
  <c r="Q9" i="1" s="1"/>
  <c r="O9" i="1"/>
  <c r="P9" i="1" l="1"/>
  <c r="Q19" i="1" l="1"/>
  <c r="C8" i="2" s="1"/>
</calcChain>
</file>

<file path=xl/sharedStrings.xml><?xml version="1.0" encoding="utf-8"?>
<sst xmlns="http://schemas.openxmlformats.org/spreadsheetml/2006/main" count="85" uniqueCount="70">
  <si>
    <t>№ п/п</t>
  </si>
  <si>
    <t>Наименование Товара</t>
  </si>
  <si>
    <t xml:space="preserve">Сведения о количестве </t>
  </si>
  <si>
    <t>Средняя цена за единицу</t>
  </si>
  <si>
    <t>Среднее квадратическое отклонение</t>
  </si>
  <si>
    <t>Единица измерения</t>
  </si>
  <si>
    <t>окпд 2</t>
  </si>
  <si>
    <t>*-</t>
  </si>
  <si>
    <t>При умножении "Единица измерения" на "Средняя цена за единицу" в сумме НМЦК количество символов после запятой не должно превышать двух.</t>
  </si>
  <si>
    <t>**-</t>
  </si>
  <si>
    <t>Коэффициент вариации*</t>
  </si>
  <si>
    <t>НМЦК**</t>
  </si>
  <si>
    <t>Наименование предмета закупки</t>
  </si>
  <si>
    <t>Дата составления</t>
  </si>
  <si>
    <t>Используемый метод обоснования НМЦК</t>
  </si>
  <si>
    <t>Коэффициент вариации не должен превышать 33%</t>
  </si>
  <si>
    <t>Обоснование начальной (максимальной) цены контракта</t>
  </si>
  <si>
    <t>Расчет начальной (максимальной) цены контракта</t>
  </si>
  <si>
    <t>ИТОГО :</t>
  </si>
  <si>
    <t xml:space="preserve">Поставщик №2 </t>
  </si>
  <si>
    <t>Поставщик №3</t>
  </si>
  <si>
    <t xml:space="preserve">Поставщик №6 </t>
  </si>
  <si>
    <t xml:space="preserve">Поставщик №7 </t>
  </si>
  <si>
    <t xml:space="preserve">Поставщик №1 </t>
  </si>
  <si>
    <t>Приложение № 2 к извещению об электронном аукционе</t>
  </si>
  <si>
    <t xml:space="preserve">Приложение № 3
к РЕГЛАМЕНТУ ВЗАИМОДЕЙСТВИЯ СТРУКТУРНЫХ ПОДРАЗДЕЛЕНИЙ С КОНТРАКТНОЙ СЛУЖБОЙ ПРИ ОСУЩЕСТВЛЕНИИ ЗАКУПОЧНОЙ ДЕЯТЕЛЬНОСТИ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</si>
  <si>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</si>
  <si>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Наименование закупки, предмет закупки:</t>
  </si>
  <si>
    <t>Используемый метод определения НМЦК с обоснованием:</t>
  </si>
  <si>
    <t>1) метод сопоставимых рыночных цен (анализа рынка);
2) нормативный метод;
3) тарифный метод;
4) проектно-сметный метод;
5) затратный метод.</t>
  </si>
  <si>
    <t>НМЦК, руб.:</t>
  </si>
  <si>
    <t>Расчет НМЦК:</t>
  </si>
  <si>
    <t>Прилагается (Приложение № 1)</t>
  </si>
  <si>
    <t>Дата подготовки обоснования НМЦК:</t>
  </si>
  <si>
    <t>должность</t>
  </si>
  <si>
    <t>подпись</t>
  </si>
  <si>
    <t>И.О. Фамилия</t>
  </si>
  <si>
    <t>дата</t>
  </si>
  <si>
    <t>Ф.И.О. исполнителя</t>
  </si>
  <si>
    <t>Контактный телефон</t>
  </si>
  <si>
    <t>Старший специалист по закупкам Короткова М.А.</t>
  </si>
  <si>
    <t>8(4822) 42-09-57, 18-224.</t>
  </si>
  <si>
    <t>марка</t>
  </si>
  <si>
    <t>размер</t>
  </si>
  <si>
    <t xml:space="preserve">Поставщик №4 </t>
  </si>
  <si>
    <t>Должность: Механик гаража</t>
  </si>
  <si>
    <t>А.С.Давыдов</t>
  </si>
  <si>
    <t>Механик гаража</t>
  </si>
  <si>
    <t>шт.</t>
  </si>
  <si>
    <t>29.31.21.110</t>
  </si>
  <si>
    <t>Свеча зажигания Для двухтактных двигателей L7T</t>
  </si>
  <si>
    <t>Свеча зажигания Для двухтактных двигателей RZ7C/ Z7C</t>
  </si>
  <si>
    <t>Диск для триммера 3 лучевой</t>
  </si>
  <si>
    <t xml:space="preserve">Диск для триммера 2 лучевой </t>
  </si>
  <si>
    <t>28.29.84.000</t>
  </si>
  <si>
    <t>Цилиндро-поршневая группа на STIHL MS 180</t>
  </si>
  <si>
    <t>Ведущая зведочка бензопилы STIHL MS 180</t>
  </si>
  <si>
    <t>29.32.30.189</t>
  </si>
  <si>
    <t>28.11.13.190</t>
  </si>
  <si>
    <t>Леска (корд) для триммера</t>
  </si>
  <si>
    <t>22.21.10.110</t>
  </si>
  <si>
    <t>Диск для триммера с напайками/наплавками</t>
  </si>
  <si>
    <t>Пильная цепь, 35 см.</t>
  </si>
  <si>
    <t>Пильная цепь, 40 см.</t>
  </si>
  <si>
    <t>Все инструменты</t>
  </si>
  <si>
    <t>ЧИП и ДИП</t>
  </si>
  <si>
    <t>scooter-zip</t>
  </si>
  <si>
    <t>Поставка запчастей для бензоинструмента для нужд Тверского РГС - филиал ФГБУ «Канал имени Москвы»</t>
  </si>
  <si>
    <t xml:space="preserve">По результатам расчета начальная (максимальная) цена контракта составила : 41934,95 </t>
  </si>
  <si>
    <t>1+A9:Q18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</si>
</sst>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&quot;р.&quot;"/>
    <numFmt numFmtId="167" formatCode="#,##0.00\ _₽;\-#,##0.00\ _₽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sz val="12"/>
      <name val="Times New Roman"/>
    </font>
    <font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21">
    <xf numFmtId="0" fontId="0" fillId="0" borderId="0" xfId="0"/>
    <xf numFmtId="0" fontId="4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6" fillId="0" borderId="0" xfId="2" applyFont="1" applyFill="1" applyBorder="1" applyAlignment="1" applyProtection="1">
      <alignment horizontal="left" vertical="center" wrapText="1"/>
    </xf>
    <xf numFmtId="1" fontId="6" fillId="0" borderId="0" xfId="0" applyNumberFormat="1" applyFont="1" applyFill="1" applyAlignment="1">
      <alignment horizontal="center" vertical="center"/>
    </xf>
    <xf numFmtId="0" fontId="4" fillId="0" borderId="10" xfId="2" applyFont="1" applyFill="1" applyBorder="1" applyAlignment="1" applyProtection="1">
      <alignment horizontal="center" vertical="center" wrapText="1"/>
    </xf>
    <xf numFmtId="0" fontId="14" fillId="0" borderId="5" xfId="2" applyFont="1" applyFill="1" applyBorder="1" applyAlignment="1" applyProtection="1">
      <alignment horizontal="center" vertical="center" wrapText="1"/>
    </xf>
    <xf numFmtId="4" fontId="19" fillId="0" borderId="5" xfId="4" applyNumberFormat="1" applyFont="1" applyFill="1" applyBorder="1" applyAlignment="1" applyProtection="1">
      <alignment horizontal="center" vertical="center"/>
    </xf>
    <xf numFmtId="4" fontId="20" fillId="0" borderId="5" xfId="4" applyNumberFormat="1" applyFont="1" applyFill="1" applyBorder="1" applyAlignment="1" applyProtection="1">
      <alignment vertical="center" wrapText="1"/>
      <protection locked="0"/>
    </xf>
    <xf numFmtId="0" fontId="14" fillId="0" borderId="0" xfId="0" applyFont="1"/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4" fillId="0" borderId="0" xfId="0" applyFont="1" applyFill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1" fontId="8" fillId="0" borderId="2" xfId="3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3" xfId="2" applyNumberFormat="1" applyFont="1" applyFill="1" applyBorder="1" applyAlignment="1" applyProtection="1">
      <alignment horizontal="center" vertical="center" wrapText="1"/>
    </xf>
    <xf numFmtId="0" fontId="14" fillId="0" borderId="5" xfId="8" applyFont="1" applyFill="1" applyBorder="1" applyAlignment="1" applyProtection="1">
      <alignment horizontal="center" vertical="center" wrapText="1"/>
    </xf>
    <xf numFmtId="4" fontId="4" fillId="0" borderId="5" xfId="6" applyNumberFormat="1" applyFont="1" applyFill="1" applyBorder="1" applyAlignment="1" applyProtection="1">
      <alignment horizontal="center" vertical="center"/>
    </xf>
    <xf numFmtId="4" fontId="14" fillId="0" borderId="5" xfId="6" applyNumberFormat="1" applyFont="1" applyFill="1" applyBorder="1" applyAlignment="1" applyProtection="1">
      <alignment horizontal="center" vertical="center" wrapText="1"/>
    </xf>
    <xf numFmtId="4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39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9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39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6" applyFont="1" applyFill="1" applyBorder="1" applyAlignment="1" applyProtection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4" fontId="14" fillId="0" borderId="0" xfId="6" applyNumberFormat="1" applyFont="1" applyFill="1" applyBorder="1" applyAlignment="1" applyProtection="1">
      <alignment horizontal="center" vertical="center" wrapText="1"/>
    </xf>
    <xf numFmtId="164" fontId="4" fillId="0" borderId="0" xfId="4" applyFont="1" applyFill="1" applyBorder="1" applyAlignment="1" applyProtection="1">
      <alignment horizontal="center" vertical="center" wrapText="1"/>
    </xf>
    <xf numFmtId="39" fontId="10" fillId="0" borderId="0" xfId="4" applyNumberFormat="1" applyFont="1" applyFill="1" applyBorder="1" applyAlignment="1" applyProtection="1">
      <alignment horizontal="center" vertical="center" wrapText="1"/>
      <protection locked="0"/>
    </xf>
    <xf numFmtId="39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left" vertic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3" fillId="0" borderId="5" xfId="6" applyFont="1" applyFill="1" applyBorder="1" applyAlignment="1" applyProtection="1">
      <alignment horizontal="center" vertical="center" wrapText="1"/>
    </xf>
    <xf numFmtId="4" fontId="14" fillId="0" borderId="0" xfId="4" applyNumberFormat="1" applyFont="1" applyFill="1" applyBorder="1" applyAlignment="1" applyProtection="1">
      <alignment horizontal="center" vertical="center" wrapText="1"/>
    </xf>
    <xf numFmtId="0" fontId="23" fillId="0" borderId="10" xfId="2" applyFont="1" applyFill="1" applyBorder="1" applyAlignment="1" applyProtection="1">
      <alignment horizontal="center" vertical="center" wrapText="1"/>
    </xf>
    <xf numFmtId="0" fontId="24" fillId="0" borderId="5" xfId="8" applyFont="1" applyFill="1" applyBorder="1" applyAlignment="1" applyProtection="1">
      <alignment horizontal="center" vertical="center" wrapText="1"/>
    </xf>
    <xf numFmtId="4" fontId="23" fillId="0" borderId="5" xfId="6" applyNumberFormat="1" applyFont="1" applyFill="1" applyBorder="1" applyAlignment="1" applyProtection="1">
      <alignment horizontal="center" vertical="center"/>
    </xf>
    <xf numFmtId="4" fontId="25" fillId="0" borderId="5" xfId="4" applyNumberFormat="1" applyFont="1" applyFill="1" applyBorder="1" applyAlignment="1" applyProtection="1">
      <alignment horizontal="center" vertical="center"/>
    </xf>
    <xf numFmtId="4" fontId="24" fillId="0" borderId="5" xfId="6" applyNumberFormat="1" applyFont="1" applyFill="1" applyBorder="1" applyAlignment="1" applyProtection="1">
      <alignment horizontal="center" vertical="center" wrapText="1"/>
    </xf>
    <xf numFmtId="4" fontId="26" fillId="0" borderId="5" xfId="4" applyNumberFormat="1" applyFont="1" applyFill="1" applyBorder="1" applyAlignment="1" applyProtection="1">
      <alignment vertical="center" wrapText="1"/>
      <protection locked="0"/>
    </xf>
    <xf numFmtId="4" fontId="27" fillId="0" borderId="5" xfId="4" applyNumberFormat="1" applyFont="1" applyFill="1" applyBorder="1" applyAlignment="1" applyProtection="1">
      <alignment horizontal="center" vertical="center" wrapText="1"/>
      <protection locked="0"/>
    </xf>
    <xf numFmtId="167" fontId="27" fillId="0" borderId="5" xfId="4" applyNumberFormat="1" applyFont="1" applyFill="1" applyBorder="1" applyAlignment="1" applyProtection="1">
      <alignment horizontal="center" vertical="center" wrapText="1"/>
      <protection locked="0"/>
    </xf>
    <xf numFmtId="9" fontId="27" fillId="0" borderId="5" xfId="1" applyNumberFormat="1" applyFont="1" applyFill="1" applyBorder="1" applyAlignment="1" applyProtection="1">
      <alignment horizontal="center" vertical="center" wrapText="1"/>
      <protection locked="0"/>
    </xf>
    <xf numFmtId="167" fontId="2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Fill="1" applyBorder="1" applyAlignment="1" applyProtection="1">
      <alignment horizontal="center" vertical="center" wrapText="1"/>
    </xf>
    <xf numFmtId="39" fontId="17" fillId="0" borderId="2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8" fillId="0" borderId="0" xfId="2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>
      <alignment horizontal="left" vertical="top"/>
    </xf>
    <xf numFmtId="4" fontId="15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top"/>
    </xf>
    <xf numFmtId="14" fontId="14" fillId="0" borderId="6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4" fontId="14" fillId="0" borderId="6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4" fillId="0" borderId="0" xfId="0" applyFont="1" applyAlignment="1">
      <alignment horizontal="right"/>
    </xf>
  </cellXfs>
  <cellStyles count="9">
    <cellStyle name="Денежный 3" xfId="4"/>
    <cellStyle name="Обычный" xfId="0" builtinId="0"/>
    <cellStyle name="Обычный 2" xfId="5"/>
    <cellStyle name="Обычный 2 3" xfId="8"/>
    <cellStyle name="Обычный 4" xfId="6"/>
    <cellStyle name="Обычный 5" xfId="7"/>
    <cellStyle name="Обычный 9" xfId="2"/>
    <cellStyle name="Процентный" xfId="1" builtinId="5"/>
    <cellStyle name="Финансовый 4" xfId="3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16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16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16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numFmt numFmtId="166" formatCode="#,##0.00&quot;р.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numFmt numFmtId="166" formatCode="#,##0.00&quot;р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27" displayName="Таблица27" ref="A8:Q18" totalsRowShown="0" headerRowDxfId="21" dataDxfId="19" headerRowBorderDxfId="20" tableBorderDxfId="18" totalsRowBorderDxfId="17" headerRowCellStyle="Обычный 9">
  <autoFilter ref="A8:Q18"/>
  <tableColumns count="17">
    <tableColumn id="1" name="№ п/п" dataDxfId="16" dataCellStyle="Обычный 9"/>
    <tableColumn id="5" name="окпд 2" dataDxfId="15" dataCellStyle="Обычный 9"/>
    <tableColumn id="9" name="Наименование Товара" dataDxfId="14" dataCellStyle="Обычный 2 3"/>
    <tableColumn id="2" name="марка" dataDxfId="13" dataCellStyle="Обычный 2 3"/>
    <tableColumn id="29" name="размер" dataDxfId="12" dataCellStyle="Обычный 2 3"/>
    <tableColumn id="4" name="Единица измерения" dataDxfId="11" dataCellStyle="Обычный 4"/>
    <tableColumn id="15" name="Сведения о количестве " dataDxfId="10" dataCellStyle="Обычный 4"/>
    <tableColumn id="16" name="Поставщик №1 " dataDxfId="9" dataCellStyle="Денежный 3"/>
    <tableColumn id="17" name="Поставщик №2 " dataDxfId="8" dataCellStyle="Обычный 4"/>
    <tableColumn id="3" name="Поставщик №3" dataDxfId="7" dataCellStyle="Денежный 3"/>
    <tableColumn id="12" name="Поставщик №4 " dataDxfId="6" dataCellStyle="Денежный 3"/>
    <tableColumn id="18" name="Поставщик №6 " dataDxfId="5" dataCellStyle="Денежный 3"/>
    <tableColumn id="10" name="Поставщик №7 " dataDxfId="4" dataCellStyle="Денежный 3"/>
    <tableColumn id="19" name="Средняя цена за единицу" dataDxfId="3" dataCellStyle="Денежный 3">
      <calculatedColumnFormula>ROUND(AVERAGE(Таблица27[[#This Row],[Поставщик №1 ]:[Поставщик №7 ]]),2)</calculatedColumnFormula>
    </tableColumn>
    <tableColumn id="23" name="Среднее квадратическое отклонение" dataDxfId="2" dataCellStyle="Денежный 3">
      <calculatedColumnFormula xml:space="preserve"> ROUND(STDEV(Таблица27[[#This Row],[Поставщик №1 ]:[Поставщик №7 ]]),2)</calculatedColumnFormula>
    </tableColumn>
    <tableColumn id="22" name="Коэффициент вариации*" dataDxfId="1" dataCellStyle="Процентный">
      <calculatedColumnFormula>Таблица27[[#This Row],[Среднее квадратическое отклонение]]/Таблица27[[#This Row],[Средняя цена за единицу]]</calculatedColumnFormula>
    </tableColumn>
    <tableColumn id="25" name="НМЦК**" dataDxfId="0" dataCellStyle="Денежный 3">
      <calculatedColumnFormula>Таблица27[[#This Row],[Сведения о количестве ]]*Таблица27[[#This Row],[Средняя цена за единицу]]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5"/>
  <sheetViews>
    <sheetView tabSelected="1" view="pageBreakPreview" topLeftCell="A7" zoomScale="70" zoomScaleNormal="70" zoomScaleSheetLayoutView="70" workbookViewId="0">
      <selection activeCell="Q19" sqref="Q19"/>
    </sheetView>
  </sheetViews>
  <sheetFormatPr defaultRowHeight="18.75" x14ac:dyDescent="0.25"/>
  <cols>
    <col min="1" max="1" width="9.140625" style="1"/>
    <col min="2" max="2" width="22.140625" style="1" customWidth="1"/>
    <col min="3" max="3" width="39.140625" style="1" customWidth="1"/>
    <col min="4" max="5" width="14.42578125" style="1" customWidth="1"/>
    <col min="6" max="6" width="17.7109375" style="1" customWidth="1"/>
    <col min="7" max="7" width="19" style="2" bestFit="1" customWidth="1"/>
    <col min="8" max="8" width="19.42578125" style="3" customWidth="1"/>
    <col min="9" max="9" width="24.7109375" style="3" customWidth="1"/>
    <col min="10" max="10" width="19.42578125" style="3" customWidth="1"/>
    <col min="11" max="11" width="20.7109375" style="1" customWidth="1"/>
    <col min="12" max="12" width="20.5703125" style="28" customWidth="1"/>
    <col min="13" max="13" width="20.28515625" style="28" customWidth="1"/>
    <col min="14" max="14" width="20.42578125" style="4" customWidth="1"/>
    <col min="15" max="15" width="21" style="4" customWidth="1"/>
    <col min="16" max="16" width="21.28515625" style="4" customWidth="1"/>
    <col min="17" max="17" width="24.140625" style="4" customWidth="1"/>
    <col min="18" max="16384" width="9.140625" style="1"/>
  </cols>
  <sheetData>
    <row r="1" spans="1:17" ht="13.5" customHeight="1" x14ac:dyDescent="0.25">
      <c r="A1" s="31"/>
      <c r="B1" s="31"/>
      <c r="C1" s="31"/>
      <c r="D1" s="31"/>
      <c r="E1" s="31"/>
      <c r="F1" s="31"/>
      <c r="H1" s="88"/>
      <c r="I1" s="88"/>
    </row>
    <row r="2" spans="1:17" ht="23.25" customHeight="1" x14ac:dyDescent="0.25">
      <c r="A2" s="89"/>
      <c r="B2" s="89"/>
      <c r="C2" s="89"/>
      <c r="D2" s="31"/>
      <c r="E2" s="31"/>
      <c r="F2" s="31"/>
      <c r="G2" s="6"/>
      <c r="H2" s="90"/>
      <c r="I2" s="90"/>
      <c r="L2" s="87" t="s">
        <v>24</v>
      </c>
      <c r="M2" s="87"/>
      <c r="N2" s="87"/>
      <c r="O2" s="87"/>
      <c r="P2" s="87"/>
      <c r="Q2" s="87"/>
    </row>
    <row r="3" spans="1:17" ht="54.75" customHeight="1" x14ac:dyDescent="0.25">
      <c r="A3" s="101" t="s">
        <v>16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44.25" customHeight="1" x14ac:dyDescent="0.25">
      <c r="A4" s="93" t="s">
        <v>12</v>
      </c>
      <c r="B4" s="93"/>
      <c r="C4" s="93"/>
      <c r="D4" s="32"/>
      <c r="E4" s="32"/>
      <c r="F4" s="94" t="s">
        <v>67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</row>
    <row r="5" spans="1:17" ht="25.5" customHeight="1" x14ac:dyDescent="0.25">
      <c r="F5" s="33"/>
      <c r="G5" s="34"/>
      <c r="H5" s="7"/>
      <c r="I5" s="7"/>
      <c r="J5" s="7"/>
      <c r="K5" s="7"/>
      <c r="L5" s="7"/>
      <c r="M5" s="7"/>
      <c r="N5" s="35"/>
      <c r="O5" s="35"/>
      <c r="P5" s="35"/>
      <c r="Q5" s="35"/>
    </row>
    <row r="6" spans="1:17" ht="74.25" customHeight="1" x14ac:dyDescent="0.25">
      <c r="A6" s="81" t="s">
        <v>14</v>
      </c>
      <c r="B6" s="82"/>
      <c r="C6" s="83"/>
      <c r="D6" s="32"/>
      <c r="E6" s="32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1:17" ht="25.5" customHeight="1" thickBot="1" x14ac:dyDescent="0.3">
      <c r="A7" s="77" t="s">
        <v>17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s="5" customFormat="1" ht="90.75" customHeight="1" x14ac:dyDescent="0.25">
      <c r="A8" s="36" t="s">
        <v>0</v>
      </c>
      <c r="B8" s="37" t="s">
        <v>6</v>
      </c>
      <c r="C8" s="38" t="s">
        <v>1</v>
      </c>
      <c r="D8" s="38" t="s">
        <v>42</v>
      </c>
      <c r="E8" s="38" t="s">
        <v>43</v>
      </c>
      <c r="F8" s="39" t="s">
        <v>5</v>
      </c>
      <c r="G8" s="40" t="s">
        <v>2</v>
      </c>
      <c r="H8" s="41" t="s">
        <v>23</v>
      </c>
      <c r="I8" s="41" t="s">
        <v>19</v>
      </c>
      <c r="J8" s="41" t="s">
        <v>20</v>
      </c>
      <c r="K8" s="42" t="s">
        <v>44</v>
      </c>
      <c r="L8" s="42" t="s">
        <v>21</v>
      </c>
      <c r="M8" s="42" t="s">
        <v>22</v>
      </c>
      <c r="N8" s="42" t="s">
        <v>3</v>
      </c>
      <c r="O8" s="42" t="s">
        <v>4</v>
      </c>
      <c r="P8" s="42" t="s">
        <v>10</v>
      </c>
      <c r="Q8" s="43" t="s">
        <v>11</v>
      </c>
    </row>
    <row r="9" spans="1:17" s="5" customFormat="1" ht="39.75" customHeight="1" x14ac:dyDescent="0.25">
      <c r="A9" s="14" t="s">
        <v>69</v>
      </c>
      <c r="B9" s="15" t="s">
        <v>49</v>
      </c>
      <c r="C9" s="62" t="s">
        <v>50</v>
      </c>
      <c r="D9" s="61"/>
      <c r="E9" s="44"/>
      <c r="F9" s="63" t="s">
        <v>48</v>
      </c>
      <c r="G9" s="45">
        <v>15</v>
      </c>
      <c r="H9" s="16">
        <v>389</v>
      </c>
      <c r="I9" s="46">
        <v>230</v>
      </c>
      <c r="J9" s="17">
        <v>288</v>
      </c>
      <c r="K9" s="47"/>
      <c r="L9" s="47"/>
      <c r="M9" s="47"/>
      <c r="N9" s="48">
        <f>ROUND(AVERAGE(Таблица27[[#This Row],[Поставщик №1 ]:[Поставщик №7 ]]),2)</f>
        <v>302.33</v>
      </c>
      <c r="O9" s="48">
        <f xml:space="preserve"> ROUND(STDEV(Таблица27[[#This Row],[Поставщик №1 ]:[Поставщик №7 ]]),2)</f>
        <v>80.459999999999994</v>
      </c>
      <c r="P9" s="49">
        <f>Таблица27[[#This Row],[Среднее квадратическое отклонение]]/Таблица27[[#This Row],[Средняя цена за единицу]]</f>
        <v>0.2661330334402805</v>
      </c>
      <c r="Q9" s="50">
        <f>Таблица27[[#This Row],[Сведения о количестве ]]*Таблица27[[#This Row],[Средняя цена за единицу]]</f>
        <v>4534.95</v>
      </c>
    </row>
    <row r="10" spans="1:17" s="5" customFormat="1" ht="39.75" customHeight="1" x14ac:dyDescent="0.25">
      <c r="A10" s="65">
        <v>2</v>
      </c>
      <c r="B10" s="15" t="s">
        <v>49</v>
      </c>
      <c r="C10" s="44" t="s">
        <v>51</v>
      </c>
      <c r="D10" s="66"/>
      <c r="E10" s="66"/>
      <c r="F10" s="63" t="s">
        <v>48</v>
      </c>
      <c r="G10" s="67">
        <v>15</v>
      </c>
      <c r="H10" s="68">
        <v>389</v>
      </c>
      <c r="I10" s="69">
        <v>380</v>
      </c>
      <c r="J10" s="70">
        <v>235</v>
      </c>
      <c r="K10" s="71"/>
      <c r="L10" s="71"/>
      <c r="M10" s="71"/>
      <c r="N10" s="72">
        <f>ROUND(AVERAGE(Таблица27[[#This Row],[Поставщик №1 ]:[Поставщик №7 ]]),2)</f>
        <v>334.67</v>
      </c>
      <c r="O10" s="72">
        <f xml:space="preserve"> ROUND(STDEV(Таблица27[[#This Row],[Поставщик №1 ]:[Поставщик №7 ]]),2)</f>
        <v>86.43</v>
      </c>
      <c r="P10" s="73">
        <f>Таблица27[[#This Row],[Среднее квадратическое отклонение]]/Таблица27[[#This Row],[Средняя цена за единицу]]</f>
        <v>0.25825439985657517</v>
      </c>
      <c r="Q10" s="74">
        <f>Таблица27[[#This Row],[Сведения о количестве ]]*Таблица27[[#This Row],[Средняя цена за единицу]]</f>
        <v>5020.05</v>
      </c>
    </row>
    <row r="11" spans="1:17" s="5" customFormat="1" ht="41.25" customHeight="1" x14ac:dyDescent="0.25">
      <c r="A11" s="14">
        <v>3</v>
      </c>
      <c r="B11" s="75" t="s">
        <v>54</v>
      </c>
      <c r="C11" s="44" t="s">
        <v>52</v>
      </c>
      <c r="D11" s="66"/>
      <c r="E11" s="66"/>
      <c r="F11" s="63" t="s">
        <v>48</v>
      </c>
      <c r="G11" s="67">
        <v>4</v>
      </c>
      <c r="H11" s="68">
        <v>580</v>
      </c>
      <c r="I11" s="69">
        <v>740</v>
      </c>
      <c r="J11" s="70">
        <v>820</v>
      </c>
      <c r="K11" s="71"/>
      <c r="L11" s="71"/>
      <c r="M11" s="71"/>
      <c r="N11" s="72">
        <f>ROUND(AVERAGE(Таблица27[[#This Row],[Поставщик №1 ]:[Поставщик №7 ]]),2)</f>
        <v>713.33</v>
      </c>
      <c r="O11" s="72">
        <f xml:space="preserve"> ROUND(STDEV(Таблица27[[#This Row],[Поставщик №1 ]:[Поставщик №7 ]]),2)</f>
        <v>122.2</v>
      </c>
      <c r="P11" s="73">
        <f>Таблица27[[#This Row],[Среднее квадратическое отклонение]]/Таблица27[[#This Row],[Средняя цена за единицу]]</f>
        <v>0.17130921172528843</v>
      </c>
      <c r="Q11" s="74">
        <f>Таблица27[[#This Row],[Сведения о количестве ]]*Таблица27[[#This Row],[Средняя цена за единицу]]</f>
        <v>2853.32</v>
      </c>
    </row>
    <row r="12" spans="1:17" s="5" customFormat="1" ht="48.75" customHeight="1" x14ac:dyDescent="0.25">
      <c r="A12" s="65">
        <v>4</v>
      </c>
      <c r="B12" s="75" t="s">
        <v>54</v>
      </c>
      <c r="C12" s="44" t="s">
        <v>53</v>
      </c>
      <c r="D12" s="66"/>
      <c r="E12" s="66"/>
      <c r="F12" s="63" t="s">
        <v>48</v>
      </c>
      <c r="G12" s="67">
        <v>4</v>
      </c>
      <c r="H12" s="68">
        <v>413</v>
      </c>
      <c r="I12" s="69">
        <v>330</v>
      </c>
      <c r="J12" s="70">
        <v>460</v>
      </c>
      <c r="K12" s="71"/>
      <c r="L12" s="71"/>
      <c r="M12" s="71"/>
      <c r="N12" s="72">
        <f>ROUND(AVERAGE(Таблица27[[#This Row],[Поставщик №1 ]:[Поставщик №7 ]]),2)</f>
        <v>401</v>
      </c>
      <c r="O12" s="72">
        <f xml:space="preserve"> ROUND(STDEV(Таблица27[[#This Row],[Поставщик №1 ]:[Поставщик №7 ]]),2)</f>
        <v>65.83</v>
      </c>
      <c r="P12" s="73">
        <f>Таблица27[[#This Row],[Среднее квадратическое отклонение]]/Таблица27[[#This Row],[Средняя цена за единицу]]</f>
        <v>0.1641645885286783</v>
      </c>
      <c r="Q12" s="74">
        <f>Таблица27[[#This Row],[Сведения о количестве ]]*Таблица27[[#This Row],[Средняя цена за единицу]]</f>
        <v>1604</v>
      </c>
    </row>
    <row r="13" spans="1:17" s="5" customFormat="1" ht="46.5" customHeight="1" x14ac:dyDescent="0.25">
      <c r="A13" s="14">
        <v>5</v>
      </c>
      <c r="B13" s="75" t="s">
        <v>58</v>
      </c>
      <c r="C13" s="44" t="s">
        <v>55</v>
      </c>
      <c r="D13" s="66"/>
      <c r="E13" s="66"/>
      <c r="F13" s="63" t="s">
        <v>48</v>
      </c>
      <c r="G13" s="67">
        <v>1</v>
      </c>
      <c r="H13" s="68">
        <v>1627</v>
      </c>
      <c r="I13" s="69">
        <v>1410</v>
      </c>
      <c r="J13" s="70">
        <v>2023</v>
      </c>
      <c r="K13" s="71"/>
      <c r="L13" s="71"/>
      <c r="M13" s="71"/>
      <c r="N13" s="72">
        <f>ROUND(AVERAGE(Таблица27[[#This Row],[Поставщик №1 ]:[Поставщик №7 ]]),2)</f>
        <v>1686.67</v>
      </c>
      <c r="O13" s="72">
        <f xml:space="preserve"> ROUND(STDEV(Таблица27[[#This Row],[Поставщик №1 ]:[Поставщик №7 ]]),2)</f>
        <v>310.83</v>
      </c>
      <c r="P13" s="73">
        <f>Таблица27[[#This Row],[Среднее квадратическое отклонение]]/Таблица27[[#This Row],[Средняя цена за единицу]]</f>
        <v>0.18428619706285163</v>
      </c>
      <c r="Q13" s="74">
        <f>Таблица27[[#This Row],[Сведения о количестве ]]*Таблица27[[#This Row],[Средняя цена за единицу]]</f>
        <v>1686.67</v>
      </c>
    </row>
    <row r="14" spans="1:17" s="5" customFormat="1" ht="48.75" customHeight="1" x14ac:dyDescent="0.25">
      <c r="A14" s="65">
        <v>6</v>
      </c>
      <c r="B14" s="75" t="s">
        <v>57</v>
      </c>
      <c r="C14" s="66" t="s">
        <v>56</v>
      </c>
      <c r="D14" s="66"/>
      <c r="E14" s="66"/>
      <c r="F14" s="63" t="s">
        <v>48</v>
      </c>
      <c r="G14" s="67">
        <v>2</v>
      </c>
      <c r="H14" s="68">
        <v>556</v>
      </c>
      <c r="I14" s="69">
        <v>310</v>
      </c>
      <c r="J14" s="70">
        <v>511</v>
      </c>
      <c r="K14" s="71"/>
      <c r="L14" s="71"/>
      <c r="M14" s="71"/>
      <c r="N14" s="72">
        <f>ROUND(AVERAGE(Таблица27[[#This Row],[Поставщик №1 ]:[Поставщик №7 ]]),2)</f>
        <v>459</v>
      </c>
      <c r="O14" s="72">
        <f xml:space="preserve"> ROUND(STDEV(Таблица27[[#This Row],[Поставщик №1 ]:[Поставщик №7 ]]),2)</f>
        <v>130.97999999999999</v>
      </c>
      <c r="P14" s="73">
        <f>Таблица27[[#This Row],[Среднее квадратическое отклонение]]/Таблица27[[#This Row],[Средняя цена за единицу]]</f>
        <v>0.28535947712418297</v>
      </c>
      <c r="Q14" s="74">
        <f>Таблица27[[#This Row],[Сведения о количестве ]]*Таблица27[[#This Row],[Средняя цена за единицу]]</f>
        <v>918</v>
      </c>
    </row>
    <row r="15" spans="1:17" s="5" customFormat="1" ht="34.5" customHeight="1" x14ac:dyDescent="0.25">
      <c r="A15" s="14">
        <v>7</v>
      </c>
      <c r="B15" s="75" t="s">
        <v>60</v>
      </c>
      <c r="C15" s="44" t="s">
        <v>59</v>
      </c>
      <c r="D15" s="66"/>
      <c r="E15" s="66"/>
      <c r="F15" s="63" t="s">
        <v>48</v>
      </c>
      <c r="G15" s="67">
        <v>5</v>
      </c>
      <c r="H15" s="68">
        <v>3119</v>
      </c>
      <c r="I15" s="69">
        <v>3360</v>
      </c>
      <c r="J15" s="70">
        <v>2072</v>
      </c>
      <c r="K15" s="71"/>
      <c r="L15" s="71"/>
      <c r="M15" s="71"/>
      <c r="N15" s="72">
        <f>ROUND(AVERAGE(Таблица27[[#This Row],[Поставщик №1 ]:[Поставщик №7 ]]),2)</f>
        <v>2850.33</v>
      </c>
      <c r="O15" s="72">
        <f xml:space="preserve"> ROUND(STDEV(Таблица27[[#This Row],[Поставщик №1 ]:[Поставщик №7 ]]),2)</f>
        <v>684.74</v>
      </c>
      <c r="P15" s="73">
        <f>Таблица27[[#This Row],[Среднее квадратическое отклонение]]/Таблица27[[#This Row],[Средняя цена за единицу]]</f>
        <v>0.24023183280532431</v>
      </c>
      <c r="Q15" s="74">
        <f>Таблица27[[#This Row],[Сведения о количестве ]]*Таблица27[[#This Row],[Средняя цена за единицу]]</f>
        <v>14251.65</v>
      </c>
    </row>
    <row r="16" spans="1:17" s="5" customFormat="1" ht="34.5" customHeight="1" x14ac:dyDescent="0.25">
      <c r="A16" s="65">
        <v>8</v>
      </c>
      <c r="B16" s="75" t="s">
        <v>54</v>
      </c>
      <c r="C16" s="44" t="s">
        <v>61</v>
      </c>
      <c r="D16" s="66"/>
      <c r="E16" s="66"/>
      <c r="F16" s="63" t="s">
        <v>48</v>
      </c>
      <c r="G16" s="67">
        <v>10</v>
      </c>
      <c r="H16" s="68">
        <v>620</v>
      </c>
      <c r="I16" s="69">
        <v>500</v>
      </c>
      <c r="J16" s="70">
        <v>875</v>
      </c>
      <c r="K16" s="71"/>
      <c r="L16" s="71"/>
      <c r="M16" s="71"/>
      <c r="N16" s="72">
        <f>ROUND(AVERAGE(Таблица27[[#This Row],[Поставщик №1 ]:[Поставщик №7 ]]),2)</f>
        <v>665</v>
      </c>
      <c r="O16" s="72">
        <f xml:space="preserve"> ROUND(STDEV(Таблица27[[#This Row],[Поставщик №1 ]:[Поставщик №7 ]]),2)</f>
        <v>191.51</v>
      </c>
      <c r="P16" s="73">
        <f>Таблица27[[#This Row],[Среднее квадратическое отклонение]]/Таблица27[[#This Row],[Средняя цена за единицу]]</f>
        <v>0.28798496240601501</v>
      </c>
      <c r="Q16" s="74">
        <f>Таблица27[[#This Row],[Сведения о количестве ]]*Таблица27[[#This Row],[Средняя цена за единицу]]</f>
        <v>6650</v>
      </c>
    </row>
    <row r="17" spans="1:17" s="5" customFormat="1" ht="45" customHeight="1" x14ac:dyDescent="0.25">
      <c r="A17" s="14">
        <v>9</v>
      </c>
      <c r="B17" s="75" t="s">
        <v>54</v>
      </c>
      <c r="C17" s="44" t="s">
        <v>62</v>
      </c>
      <c r="D17" s="66"/>
      <c r="E17" s="66"/>
      <c r="F17" s="63" t="s">
        <v>48</v>
      </c>
      <c r="G17" s="67">
        <v>5</v>
      </c>
      <c r="H17" s="68">
        <v>571</v>
      </c>
      <c r="I17" s="69">
        <v>570</v>
      </c>
      <c r="J17" s="70">
        <v>702</v>
      </c>
      <c r="K17" s="71"/>
      <c r="L17" s="71"/>
      <c r="M17" s="71"/>
      <c r="N17" s="72">
        <f>ROUND(AVERAGE(Таблица27[[#This Row],[Поставщик №1 ]:[Поставщик №7 ]]),2)</f>
        <v>614.33000000000004</v>
      </c>
      <c r="O17" s="72">
        <f xml:space="preserve"> ROUND(STDEV(Таблица27[[#This Row],[Поставщик №1 ]:[Поставщик №7 ]]),2)</f>
        <v>75.92</v>
      </c>
      <c r="P17" s="73">
        <f>Таблица27[[#This Row],[Среднее квадратическое отклонение]]/Таблица27[[#This Row],[Средняя цена за единицу]]</f>
        <v>0.12358178828968143</v>
      </c>
      <c r="Q17" s="74">
        <f>Таблица27[[#This Row],[Сведения о количестве ]]*Таблица27[[#This Row],[Средняя цена за единицу]]</f>
        <v>3071.65</v>
      </c>
    </row>
    <row r="18" spans="1:17" s="5" customFormat="1" ht="45" customHeight="1" x14ac:dyDescent="0.25">
      <c r="A18" s="65">
        <v>10</v>
      </c>
      <c r="B18" s="75" t="s">
        <v>54</v>
      </c>
      <c r="C18" s="44" t="s">
        <v>63</v>
      </c>
      <c r="D18" s="66"/>
      <c r="E18" s="66"/>
      <c r="F18" s="63" t="s">
        <v>48</v>
      </c>
      <c r="G18" s="67">
        <v>2</v>
      </c>
      <c r="H18" s="68">
        <v>667</v>
      </c>
      <c r="I18" s="69">
        <v>550</v>
      </c>
      <c r="J18" s="70">
        <v>800</v>
      </c>
      <c r="K18" s="71"/>
      <c r="L18" s="71"/>
      <c r="M18" s="71"/>
      <c r="N18" s="72">
        <f>ROUND(AVERAGE(Таблица27[[#This Row],[Поставщик №1 ]:[Поставщик №7 ]]),2)</f>
        <v>672.33</v>
      </c>
      <c r="O18" s="72">
        <f xml:space="preserve"> ROUND(STDEV(Таблица27[[#This Row],[Поставщик №1 ]:[Поставщик №7 ]]),2)</f>
        <v>125.09</v>
      </c>
      <c r="P18" s="73">
        <f>Таблица27[[#This Row],[Среднее квадратическое отклонение]]/Таблица27[[#This Row],[Средняя цена за единицу]]</f>
        <v>0.18605446730028408</v>
      </c>
      <c r="Q18" s="74">
        <f>Таблица27[[#This Row],[Сведения о количестве ]]*Таблица27[[#This Row],[Средняя цена за единицу]]</f>
        <v>1344.66</v>
      </c>
    </row>
    <row r="19" spans="1:17" s="5" customFormat="1" ht="34.5" customHeight="1" x14ac:dyDescent="0.25">
      <c r="A19" s="51"/>
      <c r="B19" s="51"/>
      <c r="C19" s="52"/>
      <c r="D19" s="52"/>
      <c r="E19" s="52"/>
      <c r="F19" s="53"/>
      <c r="G19" s="54"/>
      <c r="H19" s="64" t="s">
        <v>64</v>
      </c>
      <c r="I19" s="64" t="s">
        <v>65</v>
      </c>
      <c r="J19" s="55" t="s">
        <v>66</v>
      </c>
      <c r="K19" s="56"/>
      <c r="L19" s="56"/>
      <c r="M19" s="56"/>
      <c r="N19" s="57"/>
      <c r="O19" s="76" t="s">
        <v>18</v>
      </c>
      <c r="P19" s="76"/>
      <c r="Q19" s="58">
        <f>SUM(Таблица27[НМЦК**])</f>
        <v>41934.950000000004</v>
      </c>
    </row>
    <row r="20" spans="1:17" s="5" customFormat="1" ht="34.5" customHeight="1" x14ac:dyDescent="0.25">
      <c r="A20" s="80" t="s">
        <v>68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</row>
    <row r="21" spans="1:17" s="5" customFormat="1" ht="46.5" customHeight="1" x14ac:dyDescent="0.25">
      <c r="A21" s="96" t="s">
        <v>45</v>
      </c>
      <c r="B21" s="96"/>
      <c r="C21" s="96"/>
      <c r="D21" s="30"/>
      <c r="E21" s="30"/>
      <c r="F21" s="13" t="s">
        <v>46</v>
      </c>
      <c r="G21" s="91"/>
      <c r="H21" s="91"/>
      <c r="I21" s="99"/>
      <c r="J21" s="100"/>
      <c r="K21" s="12"/>
      <c r="L21" s="12"/>
      <c r="M21" s="12"/>
      <c r="N21" s="12"/>
      <c r="O21" s="12"/>
      <c r="P21" s="12"/>
      <c r="Q21" s="12"/>
    </row>
    <row r="22" spans="1:17" s="5" customFormat="1" ht="50.25" customHeight="1" x14ac:dyDescent="0.25">
      <c r="A22" s="85" t="s">
        <v>13</v>
      </c>
      <c r="B22" s="85"/>
      <c r="C22" s="59">
        <v>46157</v>
      </c>
      <c r="D22" s="59"/>
      <c r="E22" s="59"/>
      <c r="F22" s="13"/>
      <c r="G22" s="91"/>
      <c r="H22" s="91"/>
      <c r="I22" s="92"/>
      <c r="J22" s="92"/>
      <c r="K22" s="9"/>
      <c r="L22" s="8"/>
      <c r="M22" s="8"/>
      <c r="N22" s="10"/>
      <c r="O22" s="10"/>
      <c r="P22" s="10"/>
      <c r="Q22" s="10"/>
    </row>
    <row r="23" spans="1:17" s="5" customFormat="1" ht="34.5" customHeight="1" x14ac:dyDescent="0.25">
      <c r="A23" s="96" t="s">
        <v>13</v>
      </c>
      <c r="B23" s="96"/>
      <c r="C23" s="96"/>
      <c r="D23" s="30"/>
      <c r="E23" s="30"/>
      <c r="F23" s="60"/>
      <c r="G23" s="84"/>
      <c r="H23" s="84"/>
      <c r="I23" s="29"/>
      <c r="J23" s="29"/>
      <c r="K23" s="9"/>
      <c r="L23" s="8"/>
      <c r="M23" s="8"/>
      <c r="N23" s="10"/>
      <c r="O23" s="10"/>
      <c r="P23" s="10"/>
      <c r="Q23" s="10"/>
    </row>
    <row r="24" spans="1:17" s="5" customFormat="1" ht="34.5" customHeight="1" x14ac:dyDescent="0.25">
      <c r="A24" s="1"/>
      <c r="B24" s="11" t="s">
        <v>7</v>
      </c>
      <c r="C24" s="79" t="s">
        <v>15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1:17" s="5" customFormat="1" ht="48" customHeight="1" x14ac:dyDescent="0.25">
      <c r="A25" s="1"/>
      <c r="B25" s="11" t="s">
        <v>9</v>
      </c>
      <c r="C25" s="79" t="s">
        <v>8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1:17" s="5" customFormat="1" ht="48" customHeight="1" x14ac:dyDescent="0.25">
      <c r="A26" s="1"/>
      <c r="B26" s="1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17" s="5" customFormat="1" ht="48" customHeight="1" x14ac:dyDescent="0.25">
      <c r="A27" s="1"/>
      <c r="B27" s="1"/>
      <c r="C27" s="1"/>
      <c r="D27" s="1"/>
      <c r="E27" s="1"/>
      <c r="F27" s="1"/>
      <c r="G27" s="2"/>
      <c r="H27" s="3"/>
      <c r="I27" s="3"/>
      <c r="J27" s="3"/>
      <c r="K27" s="1"/>
      <c r="L27" s="28"/>
      <c r="M27" s="28"/>
      <c r="N27" s="4"/>
      <c r="O27" s="4"/>
      <c r="P27" s="4"/>
      <c r="Q27" s="4"/>
    </row>
    <row r="28" spans="1:17" s="5" customFormat="1" ht="48" customHeight="1" x14ac:dyDescent="0.25">
      <c r="A28" s="1"/>
      <c r="B28" s="1"/>
      <c r="C28" s="1"/>
      <c r="D28" s="1"/>
      <c r="E28" s="1"/>
      <c r="F28" s="1"/>
      <c r="G28" s="2"/>
      <c r="H28" s="3"/>
      <c r="I28" s="3"/>
      <c r="J28" s="3"/>
      <c r="K28" s="1"/>
      <c r="L28" s="28"/>
      <c r="M28" s="28"/>
      <c r="N28" s="4"/>
      <c r="O28" s="4"/>
      <c r="P28" s="4"/>
      <c r="Q28" s="4"/>
    </row>
    <row r="29" spans="1:17" s="5" customFormat="1" ht="48" customHeight="1" x14ac:dyDescent="0.25">
      <c r="A29" s="1"/>
      <c r="B29" s="1"/>
      <c r="C29" s="1"/>
      <c r="D29" s="1"/>
      <c r="E29" s="1"/>
      <c r="F29" s="1"/>
      <c r="G29" s="2"/>
      <c r="H29" s="3"/>
      <c r="I29" s="3"/>
      <c r="J29" s="3"/>
      <c r="K29" s="1"/>
      <c r="L29" s="28"/>
      <c r="M29" s="28"/>
      <c r="N29" s="4"/>
      <c r="O29" s="4"/>
      <c r="P29" s="4"/>
      <c r="Q29" s="4"/>
    </row>
    <row r="30" spans="1:17" s="5" customFormat="1" ht="48" customHeight="1" x14ac:dyDescent="0.25">
      <c r="A30" s="1"/>
      <c r="B30" s="1"/>
      <c r="C30" s="1"/>
      <c r="D30" s="1"/>
      <c r="E30" s="1"/>
      <c r="F30" s="1"/>
      <c r="G30" s="2"/>
      <c r="H30" s="3"/>
      <c r="I30" s="3"/>
      <c r="J30" s="3"/>
      <c r="K30" s="1"/>
      <c r="L30" s="28"/>
      <c r="M30" s="28"/>
      <c r="N30" s="4"/>
      <c r="O30" s="4"/>
      <c r="P30" s="4"/>
      <c r="Q30" s="4"/>
    </row>
    <row r="31" spans="1:17" s="9" customFormat="1" ht="39" customHeight="1" x14ac:dyDescent="0.25">
      <c r="A31" s="1"/>
      <c r="B31" s="1"/>
      <c r="C31" s="1"/>
      <c r="D31" s="1"/>
      <c r="E31" s="1"/>
      <c r="F31" s="1"/>
      <c r="G31" s="2"/>
      <c r="H31" s="3"/>
      <c r="I31" s="3"/>
      <c r="J31" s="3"/>
      <c r="K31" s="1"/>
      <c r="L31" s="28"/>
      <c r="M31" s="28"/>
      <c r="N31" s="4"/>
      <c r="O31" s="4"/>
      <c r="P31" s="4"/>
      <c r="Q31" s="4"/>
    </row>
    <row r="32" spans="1:17" ht="44.25" customHeight="1" x14ac:dyDescent="0.25"/>
    <row r="33" ht="31.5" customHeight="1" x14ac:dyDescent="0.25"/>
    <row r="34" ht="39.75" customHeight="1" x14ac:dyDescent="0.25"/>
    <row r="35" ht="30" customHeight="1" x14ac:dyDescent="0.25"/>
  </sheetData>
  <mergeCells count="23">
    <mergeCell ref="C26:Q26"/>
    <mergeCell ref="C24:Q24"/>
    <mergeCell ref="L2:Q2"/>
    <mergeCell ref="H1:I1"/>
    <mergeCell ref="A2:C2"/>
    <mergeCell ref="H2:I2"/>
    <mergeCell ref="G22:H22"/>
    <mergeCell ref="I22:J22"/>
    <mergeCell ref="A4:C4"/>
    <mergeCell ref="F4:Q4"/>
    <mergeCell ref="A23:C23"/>
    <mergeCell ref="F6:Q6"/>
    <mergeCell ref="A21:C21"/>
    <mergeCell ref="I21:J21"/>
    <mergeCell ref="G21:H21"/>
    <mergeCell ref="A3:Q3"/>
    <mergeCell ref="O19:P19"/>
    <mergeCell ref="A7:Q7"/>
    <mergeCell ref="C25:Q25"/>
    <mergeCell ref="A20:Q20"/>
    <mergeCell ref="A6:C6"/>
    <mergeCell ref="G23:H23"/>
    <mergeCell ref="A22:B22"/>
  </mergeCells>
  <conditionalFormatting sqref="P9:P18">
    <cfRule type="cellIs" dxfId="23" priority="3" operator="greaterThan">
      <formula>0.33</formula>
    </cfRule>
    <cfRule type="cellIs" dxfId="22" priority="4" stopIfTrue="1" operator="greaterThan">
      <formula>0.33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F4" sqref="F4:K4"/>
    </sheetView>
  </sheetViews>
  <sheetFormatPr defaultRowHeight="15" x14ac:dyDescent="0.25"/>
  <cols>
    <col min="1" max="4" width="10" customWidth="1"/>
    <col min="5" max="5" width="5" customWidth="1"/>
    <col min="6" max="6" width="14" customWidth="1"/>
    <col min="7" max="7" width="10" customWidth="1"/>
    <col min="8" max="8" width="3.140625" customWidth="1"/>
    <col min="9" max="11" width="10" customWidth="1"/>
  </cols>
  <sheetData>
    <row r="1" spans="1:11" ht="15.75" x14ac:dyDescent="0.25">
      <c r="A1" s="18"/>
      <c r="B1" s="18"/>
      <c r="C1" s="18"/>
      <c r="D1" s="18"/>
      <c r="E1" s="18"/>
      <c r="F1" s="102" t="s">
        <v>25</v>
      </c>
      <c r="G1" s="102"/>
      <c r="H1" s="102"/>
      <c r="I1" s="102"/>
      <c r="J1" s="102"/>
      <c r="K1" s="102"/>
    </row>
    <row r="2" spans="1:11" ht="15.75" x14ac:dyDescent="0.25">
      <c r="A2" s="103" t="s">
        <v>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5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45.75" customHeight="1" x14ac:dyDescent="0.25">
      <c r="A4" s="104" t="s">
        <v>27</v>
      </c>
      <c r="B4" s="104"/>
      <c r="C4" s="104"/>
      <c r="D4" s="104"/>
      <c r="E4" s="104"/>
      <c r="F4" s="105" t="str">
        <f>'Расчет Цены'!F4:Q4</f>
        <v>Поставка запчастей для бензоинструмента для нужд Тверского РГС - филиал ФГБУ «Канал имени Москвы»</v>
      </c>
      <c r="G4" s="105"/>
      <c r="H4" s="105"/>
      <c r="I4" s="105"/>
      <c r="J4" s="105"/>
      <c r="K4" s="105"/>
    </row>
    <row r="5" spans="1:11" ht="15.75" x14ac:dyDescent="0.25">
      <c r="A5" s="19"/>
      <c r="B5" s="19"/>
      <c r="C5" s="19"/>
      <c r="D5" s="19"/>
      <c r="E5" s="19"/>
      <c r="F5" s="19"/>
      <c r="G5" s="20"/>
      <c r="H5" s="20"/>
      <c r="I5" s="20"/>
      <c r="J5" s="20"/>
      <c r="K5" s="20"/>
    </row>
    <row r="6" spans="1:11" ht="15.75" x14ac:dyDescent="0.25">
      <c r="A6" s="106" t="s">
        <v>28</v>
      </c>
      <c r="B6" s="106"/>
      <c r="C6" s="106"/>
      <c r="D6" s="106"/>
      <c r="E6" s="106"/>
      <c r="F6" s="107" t="s">
        <v>29</v>
      </c>
      <c r="G6" s="108"/>
      <c r="H6" s="108"/>
      <c r="I6" s="108"/>
      <c r="J6" s="108"/>
      <c r="K6" s="108"/>
    </row>
    <row r="7" spans="1:11" ht="15.75" x14ac:dyDescent="0.25">
      <c r="A7" s="19"/>
      <c r="B7" s="19"/>
      <c r="C7" s="19"/>
      <c r="D7" s="19"/>
      <c r="E7" s="19"/>
      <c r="F7" s="19"/>
      <c r="G7" s="20"/>
      <c r="H7" s="20"/>
      <c r="I7" s="20"/>
      <c r="J7" s="20"/>
      <c r="K7" s="20"/>
    </row>
    <row r="8" spans="1:11" ht="15.75" x14ac:dyDescent="0.25">
      <c r="A8" s="109" t="s">
        <v>30</v>
      </c>
      <c r="B8" s="109"/>
      <c r="C8" s="110">
        <f>'Расчет Цены'!Q19</f>
        <v>41934.950000000004</v>
      </c>
      <c r="D8" s="110"/>
      <c r="E8" s="110"/>
      <c r="F8" s="110"/>
      <c r="G8" s="110"/>
      <c r="H8" s="110"/>
      <c r="I8" s="110"/>
      <c r="J8" s="110"/>
      <c r="K8" s="110"/>
    </row>
    <row r="9" spans="1:11" ht="15.75" x14ac:dyDescent="0.25">
      <c r="A9" s="19"/>
      <c r="B9" s="19"/>
      <c r="C9" s="21"/>
      <c r="D9" s="21"/>
      <c r="E9" s="21"/>
      <c r="F9" s="21"/>
      <c r="G9" s="21"/>
      <c r="H9" s="21"/>
      <c r="I9" s="21"/>
      <c r="J9" s="21"/>
      <c r="K9" s="21"/>
    </row>
    <row r="10" spans="1:11" ht="15.75" x14ac:dyDescent="0.25">
      <c r="A10" s="104" t="s">
        <v>31</v>
      </c>
      <c r="B10" s="104"/>
      <c r="C10" s="111" t="s">
        <v>32</v>
      </c>
      <c r="D10" s="111"/>
      <c r="E10" s="111"/>
      <c r="F10" s="111"/>
      <c r="G10" s="111"/>
      <c r="H10" s="111"/>
      <c r="I10" s="111"/>
      <c r="J10" s="111"/>
      <c r="K10" s="111"/>
    </row>
    <row r="11" spans="1:11" ht="15.75" x14ac:dyDescent="0.25">
      <c r="A11" s="19"/>
      <c r="B11" s="19"/>
      <c r="C11" s="19"/>
      <c r="D11" s="19"/>
      <c r="E11" s="19"/>
      <c r="F11" s="19"/>
      <c r="G11" s="20"/>
      <c r="H11" s="20"/>
      <c r="I11" s="20"/>
      <c r="J11" s="20"/>
      <c r="K11" s="20"/>
    </row>
    <row r="12" spans="1:11" ht="15.75" x14ac:dyDescent="0.25">
      <c r="A12" s="104" t="s">
        <v>33</v>
      </c>
      <c r="B12" s="104"/>
      <c r="C12" s="104"/>
      <c r="D12" s="104"/>
      <c r="E12" s="112"/>
      <c r="F12" s="113"/>
      <c r="G12" s="113"/>
      <c r="H12" s="113"/>
      <c r="I12" s="113"/>
      <c r="J12" s="113"/>
      <c r="K12" s="113"/>
    </row>
    <row r="13" spans="1:11" ht="15.75" x14ac:dyDescent="0.25">
      <c r="A13" s="22"/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ht="15.75" x14ac:dyDescent="0.25">
      <c r="A14" s="22"/>
      <c r="B14" s="22"/>
      <c r="C14" s="22"/>
      <c r="D14" s="22"/>
      <c r="E14" s="23"/>
      <c r="F14" s="23"/>
      <c r="G14" s="23"/>
      <c r="H14" s="23"/>
      <c r="I14" s="23"/>
      <c r="J14" s="23"/>
      <c r="K14" s="23"/>
    </row>
    <row r="15" spans="1:11" ht="15.75" x14ac:dyDescent="0.25">
      <c r="A15" s="22"/>
      <c r="B15" s="22"/>
      <c r="C15" s="22"/>
      <c r="D15" s="22"/>
      <c r="E15" s="22"/>
      <c r="F15" s="22"/>
      <c r="G15" s="18"/>
      <c r="H15" s="18"/>
      <c r="I15" s="18"/>
      <c r="J15" s="18"/>
      <c r="K15" s="18"/>
    </row>
    <row r="16" spans="1:11" ht="15.75" x14ac:dyDescent="0.25">
      <c r="A16" s="114" t="s">
        <v>47</v>
      </c>
      <c r="B16" s="114"/>
      <c r="C16" s="114"/>
      <c r="D16" s="114"/>
      <c r="E16" s="22"/>
      <c r="F16" s="115"/>
      <c r="G16" s="115"/>
      <c r="H16" s="24"/>
      <c r="I16" s="116" t="str">
        <f>'Расчет Цены'!F21</f>
        <v>А.С.Давыдов</v>
      </c>
      <c r="J16" s="115"/>
      <c r="K16" s="115"/>
    </row>
    <row r="17" spans="1:11" x14ac:dyDescent="0.25">
      <c r="A17" s="117" t="s">
        <v>34</v>
      </c>
      <c r="B17" s="117"/>
      <c r="C17" s="117"/>
      <c r="D17" s="117"/>
      <c r="E17" s="25"/>
      <c r="F17" s="117" t="s">
        <v>35</v>
      </c>
      <c r="G17" s="117"/>
      <c r="H17" s="26"/>
      <c r="I17" s="117" t="s">
        <v>36</v>
      </c>
      <c r="J17" s="117"/>
      <c r="K17" s="117"/>
    </row>
    <row r="18" spans="1:11" ht="15.75" x14ac:dyDescent="0.25">
      <c r="A18" s="24"/>
      <c r="B18" s="24"/>
      <c r="C18" s="24"/>
      <c r="D18" s="24"/>
      <c r="E18" s="18"/>
      <c r="F18" s="24"/>
      <c r="G18" s="24"/>
      <c r="H18" s="24"/>
      <c r="I18" s="24"/>
      <c r="J18" s="24"/>
      <c r="K18" s="24"/>
    </row>
    <row r="19" spans="1:11" ht="15.75" x14ac:dyDescent="0.25">
      <c r="A19" s="118">
        <f>'Расчет Цены'!C22</f>
        <v>46157</v>
      </c>
      <c r="B19" s="115"/>
      <c r="C19" s="115"/>
      <c r="D19" s="115"/>
      <c r="E19" s="18"/>
      <c r="F19" s="24"/>
      <c r="G19" s="24"/>
      <c r="H19" s="24"/>
      <c r="I19" s="24"/>
      <c r="J19" s="24"/>
      <c r="K19" s="24"/>
    </row>
    <row r="20" spans="1:11" x14ac:dyDescent="0.25">
      <c r="A20" s="119" t="s">
        <v>37</v>
      </c>
      <c r="B20" s="119"/>
      <c r="C20" s="119"/>
      <c r="D20" s="119"/>
      <c r="E20" s="25"/>
      <c r="F20" s="26"/>
      <c r="G20" s="26"/>
      <c r="H20" s="26"/>
      <c r="I20" s="26"/>
      <c r="J20" s="26"/>
      <c r="K20" s="26"/>
    </row>
    <row r="21" spans="1:11" ht="15.75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5.75" x14ac:dyDescent="0.25">
      <c r="A22" s="120" t="s">
        <v>38</v>
      </c>
      <c r="B22" s="120"/>
      <c r="C22" s="120"/>
      <c r="D22" s="115" t="s">
        <v>40</v>
      </c>
      <c r="E22" s="115"/>
      <c r="F22" s="115"/>
      <c r="G22" s="115"/>
      <c r="H22" s="115"/>
      <c r="I22" s="115"/>
      <c r="J22" s="115"/>
      <c r="K22" s="115"/>
    </row>
    <row r="23" spans="1:11" ht="15.75" x14ac:dyDescent="0.25">
      <c r="A23" s="27"/>
      <c r="B23" s="27"/>
      <c r="C23" s="27"/>
      <c r="D23" s="18"/>
      <c r="E23" s="18"/>
      <c r="F23" s="18"/>
      <c r="G23" s="18"/>
      <c r="H23" s="18"/>
      <c r="I23" s="18"/>
      <c r="J23" s="18"/>
      <c r="K23" s="18"/>
    </row>
    <row r="24" spans="1:11" ht="15.75" x14ac:dyDescent="0.25">
      <c r="A24" s="120" t="s">
        <v>39</v>
      </c>
      <c r="B24" s="120"/>
      <c r="C24" s="120"/>
      <c r="D24" s="115" t="s">
        <v>41</v>
      </c>
      <c r="E24" s="115"/>
      <c r="F24" s="115"/>
      <c r="G24" s="115"/>
      <c r="H24" s="115"/>
      <c r="I24" s="115"/>
      <c r="J24" s="115"/>
      <c r="K24" s="115"/>
    </row>
  </sheetData>
  <mergeCells count="24">
    <mergeCell ref="A19:D19"/>
    <mergeCell ref="A20:D20"/>
    <mergeCell ref="A22:C22"/>
    <mergeCell ref="D22:K22"/>
    <mergeCell ref="A24:C24"/>
    <mergeCell ref="D24:K24"/>
    <mergeCell ref="A16:D16"/>
    <mergeCell ref="F16:G16"/>
    <mergeCell ref="I16:K16"/>
    <mergeCell ref="A17:D17"/>
    <mergeCell ref="F17:G17"/>
    <mergeCell ref="I17:K17"/>
    <mergeCell ref="A8:B8"/>
    <mergeCell ref="C8:K8"/>
    <mergeCell ref="A10:B10"/>
    <mergeCell ref="C10:K10"/>
    <mergeCell ref="A12:D12"/>
    <mergeCell ref="E12:K12"/>
    <mergeCell ref="F1:K1"/>
    <mergeCell ref="A2:K2"/>
    <mergeCell ref="A4:E4"/>
    <mergeCell ref="F4:K4"/>
    <mergeCell ref="A6:E6"/>
    <mergeCell ref="F6:K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Обоснование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Никишина Валентина Борисовна</dc:creator>
  <cp:lastModifiedBy>Давыдов Александр Сергеевич</cp:lastModifiedBy>
  <cp:lastPrinted>2025-02-26T12:13:23Z</cp:lastPrinted>
  <dcterms:created xsi:type="dcterms:W3CDTF">2015-10-16T09:38:35Z</dcterms:created>
  <dcterms:modified xsi:type="dcterms:W3CDTF">2026-06-19T07:53:50Z</dcterms:modified>
</cp:coreProperties>
</file>