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Рабочий стол\Работа\Служебные в работе\Закупка батареек (сл. з № 179 от 25.05.2026)\"/>
    </mc:Choice>
  </mc:AlternateContent>
  <xr:revisionPtr revIDLastSave="0" documentId="13_ncr:1_{4BEB1CA6-6E2C-48F0-9D93-4538474B037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6" i="1" l="1"/>
  <c r="L12" i="1"/>
  <c r="O12" i="1" s="1"/>
  <c r="M12" i="1"/>
  <c r="L13" i="1"/>
  <c r="O13" i="1" s="1"/>
  <c r="M13" i="1"/>
  <c r="N13" i="1" s="1"/>
  <c r="L14" i="1"/>
  <c r="O14" i="1" s="1"/>
  <c r="M14" i="1"/>
  <c r="L15" i="1"/>
  <c r="O15" i="1" s="1"/>
  <c r="M15" i="1"/>
  <c r="N15" i="1" s="1"/>
  <c r="L11" i="1"/>
  <c r="O11" i="1" s="1"/>
  <c r="M11" i="1"/>
  <c r="M10" i="1"/>
  <c r="L10" i="1"/>
  <c r="N14" i="1" l="1"/>
  <c r="N12" i="1"/>
  <c r="N11" i="1"/>
  <c r="N10" i="1"/>
  <c r="O10" i="1"/>
  <c r="G17" i="1" l="1"/>
</calcChain>
</file>

<file path=xl/sharedStrings.xml><?xml version="1.0" encoding="utf-8"?>
<sst xmlns="http://schemas.openxmlformats.org/spreadsheetml/2006/main" count="44" uniqueCount="39">
  <si>
    <t xml:space="preserve">                                                                      Обоснование начальной (максимальной) цены контракта</t>
  </si>
  <si>
    <t>Основные характеристики объекта закупки</t>
  </si>
  <si>
    <t>Используемый метод определения начальной (максимальной) цены контракта с обоснованием:</t>
  </si>
  <si>
    <t>Метод сопоставимых рыночных цен (анализа рынка). Применение данного метода обусловлено множеством предложений на рынке планируемого к закупке товара. Условия поставки товара, предложенные потенциальными Поставщиками, соответствуют требованиям Заказчика.</t>
  </si>
  <si>
    <t xml:space="preserve">Расчет начальной (максимальной) цены контракта (Н(М)ЦК)
</t>
  </si>
  <si>
    <t>№</t>
  </si>
  <si>
    <t>Наименование товара</t>
  </si>
  <si>
    <t>Ед. изм</t>
  </si>
  <si>
    <t>Кол-во</t>
  </si>
  <si>
    <t>Коммерческие предложения (руб./ед.изм.)</t>
  </si>
  <si>
    <t>Данные реестра контрактов (руб./ед.изм.)</t>
  </si>
  <si>
    <t>Данные статистики</t>
  </si>
  <si>
    <t>Оценка однородности совокупности значений выявленных цен, используемых в расчете Н(М)ЦК</t>
  </si>
  <si>
    <t>Стоимость, руб.</t>
  </si>
  <si>
    <t xml:space="preserve">Номер сведений о контракте №___ от </t>
  </si>
  <si>
    <r>
      <t>Средняя арифметическая цена за единицу     &lt;</t>
    </r>
    <r>
      <rPr>
        <b/>
        <i/>
        <sz val="10"/>
        <color indexed="8"/>
        <rFont val="Times New Roman"/>
        <family val="1"/>
        <charset val="204"/>
      </rPr>
      <t>ц</t>
    </r>
    <r>
      <rPr>
        <b/>
        <sz val="10"/>
        <color indexed="8"/>
        <rFont val="Times New Roman"/>
        <family val="1"/>
        <charset val="204"/>
      </rPr>
      <t xml:space="preserve">&gt; </t>
    </r>
  </si>
  <si>
    <t>Среднее квадратичное отклонение</t>
  </si>
  <si>
    <r>
      <t xml:space="preserve">коэффициент вариации цен V (%)           </t>
    </r>
    <r>
      <rPr>
        <i/>
        <sz val="10"/>
        <color indexed="8"/>
        <rFont val="Times New Roman"/>
        <family val="1"/>
        <charset val="204"/>
      </rPr>
      <t xml:space="preserve">         (не должен превышать 33%)</t>
    </r>
  </si>
  <si>
    <t>В результате проведенного расчета Н(М)ЦК контракта составила:</t>
  </si>
  <si>
    <t>рублей</t>
  </si>
  <si>
    <t>Расчет Н(М)ЦК произвела:</t>
  </si>
  <si>
    <t>оказание услуг осуществляется в соответствии с Описанием объекта закупки (к Извещению прилагается).</t>
  </si>
  <si>
    <t>Приложение к извещению</t>
  </si>
  <si>
    <t>Е.М. Ефимова</t>
  </si>
  <si>
    <t>УТВЕРЖДАЮ
Директор ФГБУК "Всероссийский историко-этнографический музей"
___________________ И.В. Жукова
«___» __________________ 2026 г.
М. П.</t>
  </si>
  <si>
    <t>комплект</t>
  </si>
  <si>
    <t>Предмет закупки: Поставка оборудования и расходных материалов</t>
  </si>
  <si>
    <t>Набор стаканов, 290 мл, стекло, 6 шт</t>
  </si>
  <si>
    <t>Wi-Fi Роутер</t>
  </si>
  <si>
    <t>шт.</t>
  </si>
  <si>
    <t xml:space="preserve">Универсальный аккумулятор SF 1217 </t>
  </si>
  <si>
    <t xml:space="preserve">Автономный контроллер Z-5R </t>
  </si>
  <si>
    <t>Батарейка LR44, L (щелочной) тип, 10 шт</t>
  </si>
  <si>
    <t>упак.</t>
  </si>
  <si>
    <t xml:space="preserve">Универсальный аккумулятор SF 1207 </t>
  </si>
  <si>
    <t>Поставщик №1 от 29.05.2026</t>
  </si>
  <si>
    <t>Поставщик №2 от 29.05.2026</t>
  </si>
  <si>
    <t>Поставщик №3 от 29.05.2026</t>
  </si>
  <si>
    <t>Дата: 29.05.2026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</si>
</sst>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sz val="10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Helv"/>
      <charset val="204"/>
    </font>
    <font>
      <b/>
      <sz val="10"/>
      <name val="Times New Roman"/>
      <family val="1"/>
      <charset val="204"/>
    </font>
    <font>
      <b/>
      <i/>
      <sz val="10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333333"/>
      </left>
      <right style="medium">
        <color rgb="FF333333"/>
      </right>
      <top style="medium">
        <color rgb="FF333333"/>
      </top>
      <bottom style="medium">
        <color rgb="FF333333"/>
      </bottom>
      <diagonal/>
    </border>
    <border>
      <left/>
      <right style="medium">
        <color rgb="FF333333"/>
      </right>
      <top style="medium">
        <color rgb="FF333333"/>
      </top>
      <bottom style="medium">
        <color rgb="FF333333"/>
      </bottom>
      <diagonal/>
    </border>
  </borders>
  <cellStyleXfs count="2">
    <xf numFmtId="0" fontId="0" fillId="0" borderId="0"/>
    <xf numFmtId="0" fontId="9" fillId="0" borderId="0"/>
  </cellStyleXfs>
  <cellXfs count="41">
    <xf numFmtId="0" fontId="0" fillId="0" borderId="0" xfId="0"/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top" wrapText="1"/>
    </xf>
    <xf numFmtId="0" fontId="13" fillId="0" borderId="8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" fontId="13" fillId="0" borderId="1" xfId="0" applyNumberFormat="1" applyFont="1" applyBorder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2" fillId="0" borderId="0" xfId="0" applyFont="1" applyAlignment="1" applyProtection="1">
      <alignment vertical="center"/>
      <protection locked="0"/>
    </xf>
    <xf numFmtId="0" fontId="1" fillId="0" borderId="0" xfId="0" applyFont="1"/>
    <xf numFmtId="0" fontId="3" fillId="0" borderId="0" xfId="0" applyFont="1"/>
    <xf numFmtId="0" fontId="8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14" fillId="0" borderId="9" xfId="0" applyFont="1" applyBorder="1" applyAlignment="1">
      <alignment horizontal="justify" vertical="center" wrapText="1"/>
    </xf>
    <xf numFmtId="0" fontId="8" fillId="0" borderId="7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2" fontId="8" fillId="0" borderId="5" xfId="0" applyNumberFormat="1" applyFont="1" applyBorder="1" applyAlignment="1">
      <alignment horizontal="center" vertical="center" wrapText="1"/>
    </xf>
    <xf numFmtId="2" fontId="8" fillId="0" borderId="6" xfId="0" applyNumberFormat="1" applyFont="1" applyBorder="1" applyAlignment="1">
      <alignment horizontal="center" vertical="center" wrapText="1"/>
    </xf>
    <xf numFmtId="0" fontId="10" fillId="0" borderId="2" xfId="1" applyFont="1" applyBorder="1" applyAlignment="1">
      <alignment horizontal="center" vertical="center" wrapText="1"/>
    </xf>
    <xf numFmtId="0" fontId="10" fillId="0" borderId="7" xfId="1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</cellXfs>
  <cellStyles count="2">
    <cellStyle name=" 1" xfId="1" xr:uid="{216753A6-57E5-4C0E-9BBE-C22B6227CBF9}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19050</xdr:colOff>
      <xdr:row>8</xdr:row>
      <xdr:rowOff>952500</xdr:rowOff>
    </xdr:from>
    <xdr:to>
      <xdr:col>14</xdr:col>
      <xdr:colOff>0</xdr:colOff>
      <xdr:row>8</xdr:row>
      <xdr:rowOff>1304925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F4747666-6234-4282-BE9F-C354D6A734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72425" y="4876800"/>
          <a:ext cx="115252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19050</xdr:colOff>
      <xdr:row>8</xdr:row>
      <xdr:rowOff>923925</xdr:rowOff>
    </xdr:from>
    <xdr:to>
      <xdr:col>13</xdr:col>
      <xdr:colOff>0</xdr:colOff>
      <xdr:row>8</xdr:row>
      <xdr:rowOff>1352550</xdr:rowOff>
    </xdr:to>
    <xdr:pic>
      <xdr:nvPicPr>
        <xdr:cNvPr id="7" name="Picture 2">
          <a:extLst>
            <a:ext uri="{FF2B5EF4-FFF2-40B4-BE49-F238E27FC236}">
              <a16:creationId xmlns:a16="http://schemas.microsoft.com/office/drawing/2014/main" id="{7F813575-4019-4536-A9FA-93F8402718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8475" y="4848225"/>
          <a:ext cx="110490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19"/>
  <sheetViews>
    <sheetView tabSelected="1" zoomScaleNormal="100" workbookViewId="0">
      <selection activeCell="B15" sqref="B15"/>
    </sheetView>
  </sheetViews>
  <sheetFormatPr defaultRowHeight="15" x14ac:dyDescent="0.25"/>
  <cols>
    <col min="1" max="1" width="3.140625" style="16" customWidth="1"/>
    <col min="2" max="2" width="41.28515625" style="16" customWidth="1"/>
    <col min="3" max="3" width="8.42578125" style="16" customWidth="1"/>
    <col min="4" max="4" width="8.5703125" style="16" customWidth="1"/>
    <col min="5" max="7" width="18.140625" style="16" customWidth="1"/>
    <col min="8" max="10" width="11.7109375" style="16" hidden="1" customWidth="1"/>
    <col min="11" max="11" width="11.42578125" style="16" hidden="1" customWidth="1"/>
    <col min="12" max="12" width="15.7109375" style="16" customWidth="1"/>
    <col min="13" max="13" width="16.85546875" style="16" customWidth="1"/>
    <col min="14" max="14" width="17.5703125" style="16" customWidth="1"/>
    <col min="15" max="15" width="18.5703125" style="16" customWidth="1"/>
  </cols>
  <sheetData>
    <row r="1" spans="1:15" ht="15.7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23" t="s">
        <v>22</v>
      </c>
      <c r="M1" s="23"/>
      <c r="N1" s="23"/>
      <c r="O1" s="23"/>
    </row>
    <row r="2" spans="1:15" ht="104.2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23" t="s">
        <v>24</v>
      </c>
      <c r="M2" s="23"/>
      <c r="N2" s="23"/>
      <c r="O2" s="23"/>
    </row>
    <row r="3" spans="1:15" ht="15.75" x14ac:dyDescent="0.25">
      <c r="A3" s="2"/>
      <c r="B3" s="20" t="s">
        <v>0</v>
      </c>
      <c r="C3" s="24"/>
      <c r="D3" s="24"/>
      <c r="E3" s="24"/>
      <c r="F3" s="24"/>
      <c r="G3" s="24"/>
      <c r="H3" s="24"/>
      <c r="I3" s="24"/>
      <c r="J3" s="24"/>
      <c r="K3" s="25"/>
      <c r="L3" s="25"/>
      <c r="M3" s="25"/>
      <c r="N3" s="2"/>
      <c r="O3" s="2"/>
    </row>
    <row r="4" spans="1:15" ht="43.5" customHeight="1" x14ac:dyDescent="0.25">
      <c r="A4" s="26" t="s">
        <v>26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</row>
    <row r="5" spans="1:15" ht="30" customHeight="1" x14ac:dyDescent="0.25">
      <c r="A5" s="28" t="s">
        <v>1</v>
      </c>
      <c r="B5" s="29"/>
      <c r="C5" s="29"/>
      <c r="D5" s="29"/>
      <c r="E5" s="28" t="s">
        <v>21</v>
      </c>
      <c r="F5" s="36"/>
      <c r="G5" s="36"/>
      <c r="H5" s="36"/>
      <c r="I5" s="36"/>
      <c r="J5" s="36"/>
      <c r="K5" s="36"/>
      <c r="L5" s="36"/>
      <c r="M5" s="36"/>
      <c r="N5" s="29"/>
      <c r="O5" s="29"/>
    </row>
    <row r="6" spans="1:15" ht="39" customHeight="1" x14ac:dyDescent="0.25">
      <c r="A6" s="28" t="s">
        <v>2</v>
      </c>
      <c r="B6" s="29"/>
      <c r="C6" s="29"/>
      <c r="D6" s="29"/>
      <c r="E6" s="28" t="s">
        <v>3</v>
      </c>
      <c r="F6" s="36"/>
      <c r="G6" s="36"/>
      <c r="H6" s="36"/>
      <c r="I6" s="36"/>
      <c r="J6" s="36"/>
      <c r="K6" s="36"/>
      <c r="L6" s="36"/>
      <c r="M6" s="36"/>
      <c r="N6" s="29"/>
      <c r="O6" s="29"/>
    </row>
    <row r="7" spans="1:15" ht="18.75" x14ac:dyDescent="0.25">
      <c r="A7" s="37" t="s">
        <v>4</v>
      </c>
      <c r="B7" s="37"/>
      <c r="C7" s="37"/>
      <c r="D7" s="37"/>
      <c r="E7" s="38"/>
      <c r="F7" s="38"/>
      <c r="G7" s="38"/>
      <c r="H7" s="37"/>
      <c r="I7" s="37"/>
      <c r="J7" s="37"/>
      <c r="K7" s="37"/>
      <c r="L7" s="37"/>
      <c r="M7" s="37"/>
      <c r="N7" s="37"/>
      <c r="O7" s="37"/>
    </row>
    <row r="8" spans="1:15" ht="39.75" customHeight="1" x14ac:dyDescent="0.25">
      <c r="A8" s="39" t="s">
        <v>5</v>
      </c>
      <c r="B8" s="39" t="s">
        <v>6</v>
      </c>
      <c r="C8" s="39" t="s">
        <v>7</v>
      </c>
      <c r="D8" s="30" t="s">
        <v>8</v>
      </c>
      <c r="E8" s="40" t="s">
        <v>9</v>
      </c>
      <c r="F8" s="21"/>
      <c r="G8" s="21"/>
      <c r="H8" s="21" t="s">
        <v>10</v>
      </c>
      <c r="I8" s="21"/>
      <c r="J8" s="22"/>
      <c r="K8" s="30" t="s">
        <v>11</v>
      </c>
      <c r="L8" s="32" t="s">
        <v>12</v>
      </c>
      <c r="M8" s="32"/>
      <c r="N8" s="33"/>
      <c r="O8" s="34" t="s">
        <v>13</v>
      </c>
    </row>
    <row r="9" spans="1:15" ht="52.5" thickBot="1" x14ac:dyDescent="0.3">
      <c r="A9" s="31"/>
      <c r="B9" s="31"/>
      <c r="C9" s="31"/>
      <c r="D9" s="31"/>
      <c r="E9" s="3" t="s">
        <v>35</v>
      </c>
      <c r="F9" s="19" t="s">
        <v>36</v>
      </c>
      <c r="G9" s="19" t="s">
        <v>37</v>
      </c>
      <c r="H9" s="4" t="s">
        <v>14</v>
      </c>
      <c r="I9" s="4" t="s">
        <v>14</v>
      </c>
      <c r="J9" s="4" t="s">
        <v>14</v>
      </c>
      <c r="K9" s="31"/>
      <c r="L9" s="4" t="s">
        <v>15</v>
      </c>
      <c r="M9" s="4" t="s">
        <v>16</v>
      </c>
      <c r="N9" s="4" t="s">
        <v>17</v>
      </c>
      <c r="O9" s="35"/>
    </row>
    <row r="10" spans="1:15" ht="66.75" customHeight="1" thickBot="1" x14ac:dyDescent="0.3">
      <c r="A10" s="5">
        <v>1</v>
      </c>
      <c r="B10" s="18" t="s">
        <v>27</v>
      </c>
      <c r="C10" s="6" t="s">
        <v>25</v>
      </c>
      <c r="D10" s="6">
        <v>4</v>
      </c>
      <c r="E10" s="7">
        <v>532</v>
      </c>
      <c r="F10" s="7">
        <v>670.32</v>
      </c>
      <c r="G10" s="7">
        <v>680.96</v>
      </c>
      <c r="H10" s="7">
        <v>1500</v>
      </c>
      <c r="I10" s="7">
        <v>1500</v>
      </c>
      <c r="J10" s="7">
        <v>1500</v>
      </c>
      <c r="K10" s="7">
        <v>1500</v>
      </c>
      <c r="L10" s="7">
        <f>ROUND((E10+F10+G10)/3,2)</f>
        <v>627.76</v>
      </c>
      <c r="M10" s="7">
        <f>_xlfn.STDEV.S(E10,F10,G10)</f>
        <v>83.101056551646465</v>
      </c>
      <c r="N10" s="7">
        <f>M10/L10*100</f>
        <v>13.237711315095972</v>
      </c>
      <c r="O10" s="7">
        <f>L10*D10</f>
        <v>2511.04</v>
      </c>
    </row>
    <row r="11" spans="1:15" ht="16.5" thickBot="1" x14ac:dyDescent="0.3">
      <c r="A11" s="5">
        <v>2</v>
      </c>
      <c r="B11" s="18" t="s">
        <v>28</v>
      </c>
      <c r="C11" s="6" t="s">
        <v>29</v>
      </c>
      <c r="D11" s="6">
        <v>1</v>
      </c>
      <c r="E11" s="7">
        <v>1648</v>
      </c>
      <c r="F11" s="7">
        <v>2076.48</v>
      </c>
      <c r="G11" s="7">
        <v>2109.44</v>
      </c>
      <c r="H11" s="7">
        <v>1500</v>
      </c>
      <c r="I11" s="7">
        <v>1500</v>
      </c>
      <c r="J11" s="7">
        <v>1500</v>
      </c>
      <c r="K11" s="7">
        <v>1500</v>
      </c>
      <c r="L11" s="7">
        <f t="shared" ref="L11" si="0">ROUND((E11+F11+G11)/3,2)</f>
        <v>1944.64</v>
      </c>
      <c r="M11" s="7">
        <f t="shared" ref="M11" si="1">_xlfn.STDEV.S(E11,F11,G11)</f>
        <v>257.4258293178832</v>
      </c>
      <c r="N11" s="7">
        <f t="shared" ref="N11" si="2">M11/L11*100</f>
        <v>13.237711315096018</v>
      </c>
      <c r="O11" s="7">
        <f t="shared" ref="O11" si="3">L11*D11</f>
        <v>1944.64</v>
      </c>
    </row>
    <row r="12" spans="1:15" ht="16.5" thickBot="1" x14ac:dyDescent="0.3">
      <c r="A12" s="5">
        <v>3</v>
      </c>
      <c r="B12" s="18" t="s">
        <v>30</v>
      </c>
      <c r="C12" s="6" t="s">
        <v>29</v>
      </c>
      <c r="D12" s="6">
        <v>9</v>
      </c>
      <c r="E12" s="7">
        <v>2453</v>
      </c>
      <c r="F12" s="7">
        <v>3090.78</v>
      </c>
      <c r="G12" s="7">
        <v>3139.84</v>
      </c>
      <c r="H12" s="7">
        <v>1500</v>
      </c>
      <c r="I12" s="7">
        <v>1500</v>
      </c>
      <c r="J12" s="7">
        <v>1500</v>
      </c>
      <c r="K12" s="7">
        <v>1500</v>
      </c>
      <c r="L12" s="7">
        <f t="shared" ref="L12:L15" si="4">ROUND((E12+F12+G12)/3,2)</f>
        <v>2894.54</v>
      </c>
      <c r="M12" s="7">
        <f t="shared" ref="M12:M15" si="5">_xlfn.STDEV.S(E12,F12,G12)</f>
        <v>383.17084909997942</v>
      </c>
      <c r="N12" s="7">
        <f t="shared" ref="N12:N15" si="6">M12/L12*100</f>
        <v>13.237711315095988</v>
      </c>
      <c r="O12" s="7">
        <f t="shared" ref="O12:O15" si="7">L12*D12</f>
        <v>26050.86</v>
      </c>
    </row>
    <row r="13" spans="1:15" ht="16.5" thickBot="1" x14ac:dyDescent="0.3">
      <c r="A13" s="5">
        <v>4</v>
      </c>
      <c r="B13" s="18" t="s">
        <v>31</v>
      </c>
      <c r="C13" s="6" t="s">
        <v>29</v>
      </c>
      <c r="D13" s="6">
        <v>1</v>
      </c>
      <c r="E13" s="7">
        <v>1029</v>
      </c>
      <c r="F13" s="7">
        <v>1296.54</v>
      </c>
      <c r="G13" s="7">
        <v>1317.12</v>
      </c>
      <c r="H13" s="7">
        <v>1500</v>
      </c>
      <c r="I13" s="7">
        <v>1500</v>
      </c>
      <c r="J13" s="7">
        <v>1500</v>
      </c>
      <c r="K13" s="7">
        <v>1500</v>
      </c>
      <c r="L13" s="7">
        <f t="shared" si="4"/>
        <v>1214.22</v>
      </c>
      <c r="M13" s="7">
        <f t="shared" si="5"/>
        <v>160.73493833015891</v>
      </c>
      <c r="N13" s="7">
        <f t="shared" si="6"/>
        <v>13.237711315096021</v>
      </c>
      <c r="O13" s="7">
        <f t="shared" si="7"/>
        <v>1214.22</v>
      </c>
    </row>
    <row r="14" spans="1:15" ht="32.25" thickBot="1" x14ac:dyDescent="0.3">
      <c r="A14" s="5">
        <v>5</v>
      </c>
      <c r="B14" s="18" t="s">
        <v>32</v>
      </c>
      <c r="C14" s="6" t="s">
        <v>33</v>
      </c>
      <c r="D14" s="6">
        <v>1</v>
      </c>
      <c r="E14" s="7">
        <v>117</v>
      </c>
      <c r="F14" s="7">
        <v>154.97999999999999</v>
      </c>
      <c r="G14" s="7">
        <v>157.44</v>
      </c>
      <c r="H14" s="7">
        <v>1500</v>
      </c>
      <c r="I14" s="7">
        <v>1500</v>
      </c>
      <c r="J14" s="7">
        <v>1500</v>
      </c>
      <c r="K14" s="7">
        <v>1500</v>
      </c>
      <c r="L14" s="7">
        <f t="shared" si="4"/>
        <v>143.13999999999999</v>
      </c>
      <c r="M14" s="7">
        <f t="shared" si="5"/>
        <v>22.67129462558318</v>
      </c>
      <c r="N14" s="7">
        <f t="shared" si="6"/>
        <v>15.838545916992583</v>
      </c>
      <c r="O14" s="7">
        <f t="shared" si="7"/>
        <v>143.13999999999999</v>
      </c>
    </row>
    <row r="15" spans="1:15" ht="16.5" thickBot="1" x14ac:dyDescent="0.3">
      <c r="A15" s="5">
        <v>6</v>
      </c>
      <c r="B15" s="18" t="s">
        <v>34</v>
      </c>
      <c r="C15" s="6" t="s">
        <v>29</v>
      </c>
      <c r="D15" s="6">
        <v>2</v>
      </c>
      <c r="E15" s="7">
        <v>1065</v>
      </c>
      <c r="F15" s="7">
        <v>1341.9</v>
      </c>
      <c r="G15" s="7">
        <v>1363.2</v>
      </c>
      <c r="H15" s="7">
        <v>1500</v>
      </c>
      <c r="I15" s="7">
        <v>1500</v>
      </c>
      <c r="J15" s="7">
        <v>1500</v>
      </c>
      <c r="K15" s="7">
        <v>1500</v>
      </c>
      <c r="L15" s="7">
        <f t="shared" si="4"/>
        <v>1256.7</v>
      </c>
      <c r="M15" s="7">
        <f t="shared" si="5"/>
        <v>166.3583180968113</v>
      </c>
      <c r="N15" s="7">
        <f t="shared" si="6"/>
        <v>13.237711315095989</v>
      </c>
      <c r="O15" s="7">
        <f t="shared" si="7"/>
        <v>2513.4</v>
      </c>
    </row>
    <row r="16" spans="1:15" ht="15.75" x14ac:dyDescent="0.25">
      <c r="O16" s="7">
        <f>O10+O11+O12+O13+O14+O15</f>
        <v>34377.300000000003</v>
      </c>
    </row>
    <row r="17" spans="1:15" ht="15.75" customHeight="1" x14ac:dyDescent="0.25">
      <c r="A17" s="20" t="s">
        <v>18</v>
      </c>
      <c r="B17" s="20"/>
      <c r="C17" s="20"/>
      <c r="D17" s="20"/>
      <c r="E17" s="20"/>
      <c r="F17" s="20"/>
      <c r="G17" s="8">
        <f>O16</f>
        <v>34377.300000000003</v>
      </c>
      <c r="H17" s="9"/>
      <c r="I17" s="9"/>
      <c r="J17" s="9"/>
      <c r="K17" s="10"/>
      <c r="L17" s="11" t="s">
        <v>19</v>
      </c>
      <c r="M17" s="12"/>
      <c r="N17" s="11"/>
      <c r="O17" s="12"/>
    </row>
    <row r="19" spans="1:15" ht="15.75" x14ac:dyDescent="0.25">
      <c r="A19" s="14" t="s">
        <v>20</v>
      </c>
      <c r="B19" s="15"/>
      <c r="C19" s="13"/>
      <c r="D19" s="13"/>
      <c r="E19" s="12"/>
      <c r="F19" s="13" t="s">
        <v>23</v>
      </c>
      <c r="L19" s="17"/>
      <c r="M19" s="13" t="s">
        <v>38</v>
      </c>
      <c r="N19" s="13"/>
      <c r="O19" s="13"/>
    </row>
  </sheetData>
  <mergeCells count="19">
    <mergeCell ref="C8:C9"/>
    <mergeCell ref="D8:D9"/>
    <mergeCell ref="E8:G8"/>
    <mergeCell ref="A17:F17"/>
    <mergeCell ref="H8:J8"/>
    <mergeCell ref="L1:O1"/>
    <mergeCell ref="L2:O2"/>
    <mergeCell ref="B3:M3"/>
    <mergeCell ref="A4:O4"/>
    <mergeCell ref="A5:D5"/>
    <mergeCell ref="K8:K9"/>
    <mergeCell ref="L8:N8"/>
    <mergeCell ref="O8:O9"/>
    <mergeCell ref="E5:O5"/>
    <mergeCell ref="A6:D6"/>
    <mergeCell ref="E6:O6"/>
    <mergeCell ref="A7:O7"/>
    <mergeCell ref="A8:A9"/>
    <mergeCell ref="B8:B9"/>
  </mergeCells>
  <pageMargins left="0.7" right="0.7" top="0.75" bottom="0.75" header="0.3" footer="0.3"/>
  <pageSetup paperSize="9" scale="71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Вячеслав</dc:creator>
  <cp:lastModifiedBy>Мария Н. Ефимова</cp:lastModifiedBy>
  <cp:lastPrinted>2026-05-29T07:25:39Z</cp:lastPrinted>
  <dcterms:created xsi:type="dcterms:W3CDTF">2015-06-05T18:19:34Z</dcterms:created>
  <dcterms:modified xsi:type="dcterms:W3CDTF">2026-05-29T08:46:25Z</dcterms:modified>
</cp:coreProperties>
</file>