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media/image2.wmf" ContentType="image/x-wmf"/>
  <Override PartName="/xl/media/image3.png" ContentType="image/png"/>
  <Override PartName="/xl/media/image4.png" ContentType="image/p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асчет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<sst xmlns="http://schemas.openxmlformats.org/spreadsheetml/2006/main" count="156" uniqueCount="59">
  <si>
    <t xml:space="preserve">Приложение 2. 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контракта.</t>
  </si>
  <si>
    <t xml:space="preserve">Используемый метод определения НМЦК
с обоснованием:</t>
  </si>
  <si>
    <t xml:space="preserve">РАСЧЕТ НМЦК</t>
  </si>
  <si>
    <t xml:space="preserve">Расчет НМЦК произведен по формуле:
V - количество (объем) закупаемого товара, работы, услуги;
Цi - цена единицы товара, работы, услуги                        </t>
  </si>
  <si>
    <t xml:space="preserve">№</t>
  </si>
  <si>
    <t xml:space="preserve">Наименование товара, работы, услуги</t>
  </si>
  <si>
    <t xml:space="preserve">Количество</t>
  </si>
  <si>
    <t xml:space="preserve">Предложение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</si>
  <si>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</si>
  <si>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</si>
  <si>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</si>
  <si>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</si>
  <si>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</si>
  <si>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</si>
  <si>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</si>
  <si>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</si>
  <si>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</si>
  <si>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</si>
  <si>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</si>
  <si>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</si>
  <si>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</si>
  <si>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</si>
  <si>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</si>
  <si>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</si>
  <si>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</si>
  <si>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</si>
  <si>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</si>
  <si>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</si>
  <si>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 по средней цене</t>
  </si>
  <si>
    <t xml:space="preserve">НМЦК по минимальной цене</t>
  </si>
  <si>
    <t xml:space="preserve">Цена (руб.)</t>
  </si>
  <si>
    <t xml:space="preserve">V - количество (объем) закупаемого товара, работы, услуги;
n - количество значений, используемых в расчете;
i - номер источника ценовой информации;
Цi - цена единицы товара       </t>
  </si>
  <si>
    <t xml:space="preserve">Колба 2-50-2 мерная, с пришлифованной пробкой 10/19,  ГОСТ 1770-74</t>
  </si>
  <si>
    <t xml:space="preserve">Колба 2-100-2 мерная, с пришлифованной пробкой 10/19,  ГОСТ 1770-74</t>
  </si>
  <si>
    <t xml:space="preserve">Колба Кн-1-250-29/32 ТУ 9464-019-29508133-2015, с дел., ТС</t>
  </si>
  <si>
    <t xml:space="preserve">Кювета для КФК 10 мм (10х20 мм) К-8</t>
  </si>
  <si>
    <t xml:space="preserve">Кювета для КФК 20 мм (20х20 мм) К-8</t>
  </si>
  <si>
    <t xml:space="preserve">Пипетка градуированная 2-1-2-1</t>
  </si>
  <si>
    <t xml:space="preserve">Пипетка градуированная 2-1-2-2</t>
  </si>
  <si>
    <t xml:space="preserve">Пипетка градуированная 2-1-2-5</t>
  </si>
  <si>
    <t xml:space="preserve">Пипетка градуированная 2-1-2-10</t>
  </si>
  <si>
    <t xml:space="preserve">НДС</t>
  </si>
  <si>
    <t xml:space="preserve">НМЦК устанавливается в размере</t>
  </si>
  <si>
    <t xml:space="preserve">Дата подготовки обоснования НМЦК</t>
  </si>
  <si>
    <t xml:space="preserve">Ответственный за обоснование НМЦК</t>
  </si>
  <si>
    <t xml:space="preserve">(ФИО)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</si>
  <si>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
Расчет выполнен в соответствии с ч.2-6 ст.22 44-ФЗ и Методическими рекомендациями, утвержденными приказом МЭР РФ от 02.10.2013 №567</t>
  </si>
  <si>
    <t xml:space="preserve">ОКПД2/КТРУ</t>
  </si>
  <si>
    <t xml:space="preserve">Единица измерения</t>
  </si>
  <si>
    <r>
      <rPr>
        <sz val="11"/>
        <color rgb="FF000000"/>
        <rFont val="Times New Roman"/>
        <family val="1"/>
        <charset val="204"/>
      </rPr>
      <t xml:space="preserve">Предложение 1 </t>
    </r>
    <r>
      <rPr>
        <i val="true"/>
        <sz val="11"/>
        <color rgb="FF000000"/>
        <rFont val="Times New Roman"/>
        <family val="1"/>
        <charset val="204"/>
      </rPr>
      <t xml:space="preserve">(минимальное)</t>
    </r>
  </si>
  <si>
    <t xml:space="preserve">Предложение 2</t>
  </si>
  <si>
    <t xml:space="preserve">23.19.23.110</t>
  </si>
  <si>
    <t xml:space="preserve">шт.</t>
  </si>
  <si>
    <t xml:space="preserve">Итого:</t>
  </si>
  <si>
    <t xml:space="preserve">руб.</t>
  </si>
  <si>
    <t xml:space="preserve">Начальник ООМОС</t>
  </si>
  <si>
    <t xml:space="preserve">Михалькова И.В.</t>
  </si>
  <si>
    <t xml:space="preserve">(должность)</t>
  </si>
  <si>
    <t xml:space="preserve">(подпись)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</si>
</sst>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#,##0.00#########"/>
    <numFmt numFmtId="167" formatCode="@"/>
    <numFmt numFmtId="168" formatCode="#,##0.00#"/>
    <numFmt numFmtId="169" formatCode="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rgb="FF780373"/>
      <name val="Times New Roman"/>
      <family val="1"/>
      <charset val="204"/>
    </font>
    <font>
      <i val="true"/>
      <sz val="9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rgb="FF78037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7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780373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21</xdr:col>
      <xdr:colOff>123840</xdr:colOff>
      <xdr:row>7</xdr:row>
      <xdr:rowOff>47520</xdr:rowOff>
    </xdr:from>
    <xdr:to>
      <xdr:col>22</xdr:col>
      <xdr:colOff>61560</xdr:colOff>
      <xdr:row>7</xdr:row>
      <xdr:rowOff>571680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4961160" y="3867120"/>
          <a:ext cx="1064880" cy="524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22</xdr:col>
      <xdr:colOff>181080</xdr:colOff>
      <xdr:row>7</xdr:row>
      <xdr:rowOff>76320</xdr:rowOff>
    </xdr:from>
    <xdr:to>
      <xdr:col>23</xdr:col>
      <xdr:colOff>204120</xdr:colOff>
      <xdr:row>7</xdr:row>
      <xdr:rowOff>531000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6145560" y="3895920"/>
          <a:ext cx="1179360" cy="454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24</xdr:col>
      <xdr:colOff>276120</xdr:colOff>
      <xdr:row>6</xdr:row>
      <xdr:rowOff>19080</xdr:rowOff>
    </xdr:from>
    <xdr:to>
      <xdr:col>24</xdr:col>
      <xdr:colOff>1656000</xdr:colOff>
      <xdr:row>6</xdr:row>
      <xdr:rowOff>545760</xdr:rowOff>
    </xdr:to>
    <xdr:pic>
      <xdr:nvPicPr>
        <xdr:cNvPr id="2" name="Изображение 2" descr=""/>
        <xdr:cNvPicPr/>
      </xdr:nvPicPr>
      <xdr:blipFill>
        <a:blip r:embed="rId3"/>
        <a:stretch/>
      </xdr:blipFill>
      <xdr:spPr>
        <a:xfrm>
          <a:off x="8062560" y="3267000"/>
          <a:ext cx="1379880" cy="526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4</xdr:row>
      <xdr:rowOff>257040</xdr:rowOff>
    </xdr:from>
    <xdr:to>
      <xdr:col>1</xdr:col>
      <xdr:colOff>916560</xdr:colOff>
      <xdr:row>4</xdr:row>
      <xdr:rowOff>680760</xdr:rowOff>
    </xdr:to>
    <xdr:pic>
      <xdr:nvPicPr>
        <xdr:cNvPr id="3" name="Изображение 1" descr=""/>
        <xdr:cNvPicPr/>
      </xdr:nvPicPr>
      <xdr:blipFill>
        <a:blip r:embed="rId4"/>
        <a:stretch/>
      </xdr:blipFill>
      <xdr:spPr>
        <a:xfrm>
          <a:off x="114480" y="1914480"/>
          <a:ext cx="1430640" cy="423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25</xdr:col>
      <xdr:colOff>123840</xdr:colOff>
      <xdr:row>7</xdr:row>
      <xdr:rowOff>47520</xdr:rowOff>
    </xdr:from>
    <xdr:to>
      <xdr:col>25</xdr:col>
      <xdr:colOff>1188720</xdr:colOff>
      <xdr:row>7</xdr:row>
      <xdr:rowOff>571680</xdr:rowOff>
    </xdr:to>
    <xdr:pic>
      <xdr:nvPicPr>
        <xdr:cNvPr id="4" name="Picture 2" descr=""/>
        <xdr:cNvPicPr/>
      </xdr:nvPicPr>
      <xdr:blipFill>
        <a:blip r:embed="rId1"/>
        <a:stretch/>
      </xdr:blipFill>
      <xdr:spPr>
        <a:xfrm>
          <a:off x="12171600" y="3867120"/>
          <a:ext cx="1064880" cy="524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181080</xdr:colOff>
      <xdr:row>7</xdr:row>
      <xdr:rowOff>76320</xdr:rowOff>
    </xdr:from>
    <xdr:to>
      <xdr:col>26</xdr:col>
      <xdr:colOff>1360440</xdr:colOff>
      <xdr:row>7</xdr:row>
      <xdr:rowOff>531000</xdr:rowOff>
    </xdr:to>
    <xdr:pic>
      <xdr:nvPicPr>
        <xdr:cNvPr id="5" name="Picture 1" descr=""/>
        <xdr:cNvPicPr/>
      </xdr:nvPicPr>
      <xdr:blipFill>
        <a:blip r:embed="rId2"/>
        <a:stretch/>
      </xdr:blipFill>
      <xdr:spPr>
        <a:xfrm>
          <a:off x="13874760" y="3895920"/>
          <a:ext cx="1179360" cy="454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276120</xdr:colOff>
      <xdr:row>6</xdr:row>
      <xdr:rowOff>19080</xdr:rowOff>
    </xdr:from>
    <xdr:to>
      <xdr:col>28</xdr:col>
      <xdr:colOff>1656000</xdr:colOff>
      <xdr:row>6</xdr:row>
      <xdr:rowOff>545760</xdr:rowOff>
    </xdr:to>
    <xdr:pic>
      <xdr:nvPicPr>
        <xdr:cNvPr id="6" name="Изображение 2" descr=""/>
        <xdr:cNvPicPr/>
      </xdr:nvPicPr>
      <xdr:blipFill>
        <a:blip r:embed="rId3"/>
        <a:stretch/>
      </xdr:blipFill>
      <xdr:spPr>
        <a:xfrm>
          <a:off x="17022240" y="3267000"/>
          <a:ext cx="1379880" cy="526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114480</xdr:colOff>
      <xdr:row>4</xdr:row>
      <xdr:rowOff>257040</xdr:rowOff>
    </xdr:from>
    <xdr:to>
      <xdr:col>1</xdr:col>
      <xdr:colOff>916560</xdr:colOff>
      <xdr:row>4</xdr:row>
      <xdr:rowOff>680760</xdr:rowOff>
    </xdr:to>
    <xdr:pic>
      <xdr:nvPicPr>
        <xdr:cNvPr id="7" name="Изображение 1" descr=""/>
        <xdr:cNvPicPr/>
      </xdr:nvPicPr>
      <xdr:blipFill>
        <a:blip r:embed="rId4"/>
        <a:stretch/>
      </xdr:blipFill>
      <xdr:spPr>
        <a:xfrm>
          <a:off x="114480" y="1914480"/>
          <a:ext cx="1430640" cy="423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22"/>
  <sheetViews>
    <sheetView showFormulas="false" showGridLines="true" showRowColHeaders="true" showZeros="true" rightToLeft="false" tabSelected="false" showOutlineSymbols="true" defaultGridColor="true" view="pageBreakPreview" topLeftCell="A8" colorId="64" zoomScale="100" zoomScaleNormal="100" zoomScalePageLayoutView="100" workbookViewId="0">
      <selection pane="topLeft" activeCell="Y13" activeCellId="0" sqref="Y13"/>
    </sheetView>
  </sheetViews>
  <sheetFormatPr defaultColWidth="9.00390625" defaultRowHeight="13.8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8.14"/>
    <col collapsed="false" customWidth="true" hidden="false" outlineLevel="0" max="3" min="3" style="1" width="11.72"/>
    <col collapsed="false" customWidth="true" hidden="false" outlineLevel="0" max="4" min="4" style="2" width="12.74"/>
    <col collapsed="false" customWidth="true" hidden="true" outlineLevel="0" max="21" min="5" style="2" width="22"/>
    <col collapsed="false" customWidth="true" hidden="false" outlineLevel="0" max="22" min="22" style="2" width="14.09"/>
    <col collapsed="false" customWidth="true" hidden="false" outlineLevel="0" max="23" min="23" style="2" width="14.45"/>
    <col collapsed="false" customWidth="true" hidden="false" outlineLevel="0" max="24" min="24" style="2" width="8.32"/>
    <col collapsed="false" customWidth="true" hidden="false" outlineLevel="0" max="25" min="25" style="2" width="29.57"/>
    <col collapsed="false" customWidth="true" hidden="false" outlineLevel="0" max="26" min="26" style="1" width="27.72"/>
    <col collapsed="false" customWidth="true" hidden="false" outlineLevel="0" max="27" min="27" style="1" width="18.43"/>
    <col collapsed="false" customWidth="true" hidden="false" outlineLevel="0" max="1021" min="28" style="1" width="9.14"/>
    <col collapsed="false" customWidth="true" hidden="false" outlineLevel="0" max="16384" min="16381" style="3" width="10.16"/>
  </cols>
  <sheetData>
    <row r="1" customFormat="false" ht="36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8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customFormat="false" ht="47.25" hidden="false" customHeight="true" outlineLevel="0" collapsed="false">
      <c r="A3" s="5" t="s">
        <v>1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customFormat="false" ht="29.25" hidden="false" customHeight="tru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customFormat="false" ht="95.25" hidden="false" customHeight="true" outlineLevel="0" collapsed="false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customFormat="false" ht="30" hidden="false" customHeight="true" outlineLevel="0" collapsed="false">
      <c r="A6" s="7" t="s">
        <v>4</v>
      </c>
      <c r="B6" s="7" t="s">
        <v>5</v>
      </c>
      <c r="C6" s="9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  <c r="N6" s="10" t="s">
        <v>17</v>
      </c>
      <c r="O6" s="10" t="s">
        <v>18</v>
      </c>
      <c r="P6" s="10" t="s">
        <v>19</v>
      </c>
      <c r="Q6" s="10" t="s">
        <v>20</v>
      </c>
      <c r="R6" s="10" t="s">
        <v>21</v>
      </c>
      <c r="S6" s="10" t="s">
        <v>22</v>
      </c>
      <c r="T6" s="10" t="s">
        <v>23</v>
      </c>
      <c r="U6" s="10" t="s">
        <v>24</v>
      </c>
      <c r="V6" s="11" t="s">
        <v>25</v>
      </c>
      <c r="W6" s="11" t="s">
        <v>26</v>
      </c>
      <c r="X6" s="12" t="s">
        <v>27</v>
      </c>
      <c r="Y6" s="13" t="s">
        <v>28</v>
      </c>
      <c r="Z6" s="13" t="s">
        <v>29</v>
      </c>
    </row>
    <row r="7" customFormat="false" ht="45" hidden="false" customHeight="true" outlineLevel="0" collapsed="false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4"/>
      <c r="W7" s="14"/>
      <c r="X7" s="12"/>
      <c r="Y7" s="15"/>
      <c r="Z7" s="13"/>
    </row>
    <row r="8" customFormat="false" ht="126" hidden="false" customHeight="true" outlineLevel="0" collapsed="false">
      <c r="A8" s="7"/>
      <c r="B8" s="7"/>
      <c r="C8" s="9"/>
      <c r="D8" s="10" t="s">
        <v>30</v>
      </c>
      <c r="E8" s="10" t="s">
        <v>30</v>
      </c>
      <c r="F8" s="10" t="s">
        <v>30</v>
      </c>
      <c r="G8" s="10" t="s">
        <v>30</v>
      </c>
      <c r="H8" s="10" t="s">
        <v>30</v>
      </c>
      <c r="I8" s="10" t="s">
        <v>30</v>
      </c>
      <c r="J8" s="10" t="s">
        <v>30</v>
      </c>
      <c r="K8" s="10" t="s">
        <v>30</v>
      </c>
      <c r="L8" s="10" t="s">
        <v>30</v>
      </c>
      <c r="M8" s="10" t="s">
        <v>30</v>
      </c>
      <c r="N8" s="10" t="s">
        <v>30</v>
      </c>
      <c r="O8" s="10" t="s">
        <v>30</v>
      </c>
      <c r="P8" s="10" t="s">
        <v>30</v>
      </c>
      <c r="Q8" s="10" t="s">
        <v>30</v>
      </c>
      <c r="R8" s="10" t="s">
        <v>30</v>
      </c>
      <c r="S8" s="10" t="s">
        <v>30</v>
      </c>
      <c r="T8" s="10" t="s">
        <v>30</v>
      </c>
      <c r="U8" s="10" t="s">
        <v>30</v>
      </c>
      <c r="V8" s="14"/>
      <c r="W8" s="14"/>
      <c r="X8" s="12"/>
      <c r="Y8" s="16" t="s">
        <v>31</v>
      </c>
      <c r="Z8" s="13"/>
    </row>
    <row r="9" customFormat="false" ht="39.55" hidden="false" customHeight="false" outlineLevel="0" collapsed="false">
      <c r="A9" s="17" t="n">
        <v>1</v>
      </c>
      <c r="B9" s="18" t="s">
        <v>32</v>
      </c>
      <c r="C9" s="19" t="n">
        <v>36</v>
      </c>
      <c r="D9" s="20" t="n">
        <v>481.46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1" t="n">
        <f aca="false">C9*D9</f>
        <v>17332.56</v>
      </c>
      <c r="W9" s="22" t="n">
        <v>10</v>
      </c>
      <c r="X9" s="22" t="n">
        <f aca="false">V9*10/110</f>
        <v>1575.68727272727</v>
      </c>
      <c r="Y9" s="23" t="n">
        <f aca="false">ROUND(C9*X9,2)</f>
        <v>56724.74</v>
      </c>
      <c r="Z9" s="23" t="e">
        <f aca="false">ROUND(C9*#REF!,2)</f>
        <v>#REF!</v>
      </c>
    </row>
    <row r="10" customFormat="false" ht="39.55" hidden="false" customHeight="false" outlineLevel="0" collapsed="false">
      <c r="A10" s="17" t="n">
        <v>2</v>
      </c>
      <c r="B10" s="24" t="s">
        <v>33</v>
      </c>
      <c r="C10" s="25" t="n">
        <v>48</v>
      </c>
      <c r="D10" s="20" t="n">
        <v>535.25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1" t="n">
        <f aca="false">C10*D10</f>
        <v>25692</v>
      </c>
      <c r="W10" s="22" t="n">
        <v>10</v>
      </c>
      <c r="X10" s="22" t="n">
        <f aca="false">V10*10/110</f>
        <v>2335.63636363636</v>
      </c>
      <c r="Y10" s="23" t="n">
        <f aca="false">ROUND(C10*X10,2)</f>
        <v>112110.55</v>
      </c>
      <c r="Z10" s="23" t="e">
        <f aca="false">ROUND(C10*#REF!,2)</f>
        <v>#REF!</v>
      </c>
    </row>
    <row r="11" customFormat="false" ht="26.85" hidden="false" customHeight="false" outlineLevel="0" collapsed="false">
      <c r="A11" s="17" t="n">
        <v>3</v>
      </c>
      <c r="B11" s="26" t="s">
        <v>34</v>
      </c>
      <c r="C11" s="25" t="n">
        <v>12</v>
      </c>
      <c r="D11" s="20" t="n">
        <v>867.64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1" t="n">
        <f aca="false">C11*D11</f>
        <v>10411.68</v>
      </c>
      <c r="W11" s="22" t="n">
        <v>10</v>
      </c>
      <c r="X11" s="22" t="n">
        <f aca="false">V11*10/110</f>
        <v>946.516363636364</v>
      </c>
      <c r="Y11" s="23" t="n">
        <f aca="false">ROUND(C11*X11,2)</f>
        <v>11358.2</v>
      </c>
      <c r="Z11" s="23" t="e">
        <f aca="false">ROUND(C11*#REF!,2)</f>
        <v>#REF!</v>
      </c>
    </row>
    <row r="12" customFormat="false" ht="26.85" hidden="false" customHeight="false" outlineLevel="0" collapsed="false">
      <c r="A12" s="17" t="n">
        <v>4</v>
      </c>
      <c r="B12" s="18" t="s">
        <v>35</v>
      </c>
      <c r="C12" s="25" t="n">
        <v>10</v>
      </c>
      <c r="D12" s="27" t="n">
        <v>906.2</v>
      </c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1" t="n">
        <f aca="false">C12*D12</f>
        <v>9062</v>
      </c>
      <c r="W12" s="22" t="n">
        <v>22</v>
      </c>
      <c r="X12" s="22" t="n">
        <f aca="false">V12*22/122</f>
        <v>1634.13114754098</v>
      </c>
      <c r="Y12" s="23" t="n">
        <f aca="false">ROUND(C12*X12,2)</f>
        <v>16341.31</v>
      </c>
      <c r="Z12" s="23" t="e">
        <f aca="false">ROUND(C12*#REF!,2)</f>
        <v>#REF!</v>
      </c>
    </row>
    <row r="13" customFormat="false" ht="26.85" hidden="false" customHeight="false" outlineLevel="0" collapsed="false">
      <c r="A13" s="17" t="n">
        <v>5</v>
      </c>
      <c r="B13" s="18" t="s">
        <v>36</v>
      </c>
      <c r="C13" s="25" t="n">
        <v>14</v>
      </c>
      <c r="D13" s="20" t="n">
        <v>1235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1" t="n">
        <f aca="false">C13*D13</f>
        <v>17290</v>
      </c>
      <c r="W13" s="22" t="n">
        <v>22</v>
      </c>
      <c r="X13" s="22" t="n">
        <f aca="false">V13*22/122</f>
        <v>3117.86885245902</v>
      </c>
      <c r="Y13" s="23" t="n">
        <f aca="false">ROUND(C13*X13,2)</f>
        <v>43650.16</v>
      </c>
      <c r="Z13" s="23" t="e">
        <f aca="false">ROUND(C13*#REF!,2)</f>
        <v>#REF!</v>
      </c>
    </row>
    <row r="14" customFormat="false" ht="15" hidden="false" customHeight="false" outlineLevel="0" collapsed="false">
      <c r="A14" s="17" t="n">
        <v>6</v>
      </c>
      <c r="B14" s="24" t="s">
        <v>37</v>
      </c>
      <c r="C14" s="25" t="n">
        <v>10</v>
      </c>
      <c r="D14" s="20" t="n">
        <v>335.55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1" t="n">
        <f aca="false">C14*D14</f>
        <v>3355.5</v>
      </c>
      <c r="W14" s="22" t="n">
        <v>10</v>
      </c>
      <c r="X14" s="22" t="n">
        <f aca="false">V14*10/110</f>
        <v>305.045454545455</v>
      </c>
      <c r="Y14" s="23" t="n">
        <f aca="false">ROUND(C14*X14,2)</f>
        <v>3050.45</v>
      </c>
      <c r="Z14" s="23" t="e">
        <f aca="false">ROUND(C14*#REF!,2)</f>
        <v>#REF!</v>
      </c>
    </row>
    <row r="15" customFormat="false" ht="30.55" hidden="false" customHeight="true" outlineLevel="0" collapsed="false">
      <c r="A15" s="17" t="n">
        <v>7</v>
      </c>
      <c r="B15" s="24" t="s">
        <v>38</v>
      </c>
      <c r="C15" s="25" t="n">
        <v>20</v>
      </c>
      <c r="D15" s="28" t="n">
        <v>351.92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1" t="n">
        <f aca="false">C15*D15</f>
        <v>7038.4</v>
      </c>
      <c r="W15" s="22" t="n">
        <v>10</v>
      </c>
      <c r="X15" s="22" t="n">
        <f aca="false">V15*10/110</f>
        <v>639.854545454546</v>
      </c>
      <c r="Y15" s="23" t="n">
        <f aca="false">ROUND(C15*X15,2)</f>
        <v>12797.09</v>
      </c>
      <c r="Z15" s="23" t="e">
        <f aca="false">ROUND(C15*#REF!,2)</f>
        <v>#REF!</v>
      </c>
    </row>
    <row r="16" customFormat="false" ht="15" hidden="false" customHeight="false" outlineLevel="0" collapsed="false">
      <c r="A16" s="17" t="n">
        <v>8</v>
      </c>
      <c r="B16" s="24" t="s">
        <v>39</v>
      </c>
      <c r="C16" s="25" t="n">
        <v>20</v>
      </c>
      <c r="D16" s="28" t="n">
        <v>338.55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1" t="n">
        <f aca="false">C16*D16</f>
        <v>6771</v>
      </c>
      <c r="W16" s="22" t="n">
        <v>10</v>
      </c>
      <c r="X16" s="22" t="n">
        <f aca="false">V16*10/110</f>
        <v>615.545454545455</v>
      </c>
      <c r="Y16" s="23" t="n">
        <f aca="false">ROUND(C16*X16,2)</f>
        <v>12310.91</v>
      </c>
      <c r="Z16" s="23" t="e">
        <f aca="false">ROUND(C16*#REF!,2)</f>
        <v>#REF!</v>
      </c>
    </row>
    <row r="17" customFormat="false" ht="26.85" hidden="false" customHeight="false" outlineLevel="0" collapsed="false">
      <c r="A17" s="17" t="n">
        <v>9</v>
      </c>
      <c r="B17" s="24" t="s">
        <v>40</v>
      </c>
      <c r="C17" s="25" t="n">
        <v>14</v>
      </c>
      <c r="D17" s="28" t="n">
        <v>335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1" t="n">
        <f aca="false">C17*D17</f>
        <v>4690</v>
      </c>
      <c r="W17" s="22" t="n">
        <v>10</v>
      </c>
      <c r="X17" s="22" t="n">
        <f aca="false">V17*10/110</f>
        <v>426.363636363636</v>
      </c>
      <c r="Y17" s="23" t="n">
        <f aca="false">ROUND(C17*X17,2)</f>
        <v>5969.09</v>
      </c>
      <c r="Z17" s="23" t="e">
        <f aca="false">ROUND(C17*#REF!,2)</f>
        <v>#REF!</v>
      </c>
    </row>
    <row r="18" customFormat="false" ht="15" hidden="false" customHeight="false" outlineLevel="0" collapsed="false">
      <c r="A18" s="29"/>
      <c r="B18" s="29"/>
      <c r="C18" s="29"/>
      <c r="D18" s="22" t="n">
        <f aca="false">SUMPRODUCT($C$9:$C$17,$D$9:$D$17)</f>
        <v>101643.14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 t="n">
        <f aca="false">SUM(V9:V17)</f>
        <v>101643.14</v>
      </c>
      <c r="W18" s="30" t="s">
        <v>41</v>
      </c>
      <c r="X18" s="17" t="n">
        <f aca="false">SUM(X9:X17)</f>
        <v>11596.6490909091</v>
      </c>
      <c r="Y18" s="31" t="n">
        <f aca="false">SUM(Y9:Y17)</f>
        <v>274312.5</v>
      </c>
      <c r="Z18" s="10" t="e">
        <f aca="false">SUM(Z9:Z17)</f>
        <v>#REF!</v>
      </c>
    </row>
    <row r="19" customFormat="false" ht="13.8" hidden="false" customHeight="false" outlineLevel="0" collapsed="false">
      <c r="A19" s="32" t="s">
        <v>42</v>
      </c>
      <c r="B19" s="32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5"/>
      <c r="X19" s="34"/>
      <c r="Y19" s="34"/>
      <c r="Z19" s="36"/>
    </row>
    <row r="20" customFormat="false" ht="13.8" hidden="false" customHeight="false" outlineLevel="0" collapsed="false">
      <c r="A20" s="32" t="s">
        <v>43</v>
      </c>
      <c r="B20" s="32"/>
      <c r="C20" s="33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6"/>
    </row>
    <row r="21" customFormat="false" ht="31.5" hidden="false" customHeight="true" outlineLevel="0" collapsed="false">
      <c r="A21" s="32" t="s">
        <v>44</v>
      </c>
      <c r="B21" s="32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9"/>
    </row>
    <row r="22" customFormat="false" ht="13.8" hidden="false" customHeight="false" outlineLevel="0" collapsed="false">
      <c r="C22" s="40" t="s">
        <v>45</v>
      </c>
    </row>
  </sheetData>
  <mergeCells count="15">
    <mergeCell ref="A1:Z1"/>
    <mergeCell ref="A3:B3"/>
    <mergeCell ref="A4:Z4"/>
    <mergeCell ref="A5:Z5"/>
    <mergeCell ref="A6:A8"/>
    <mergeCell ref="B6:B8"/>
    <mergeCell ref="C6:C8"/>
    <mergeCell ref="D6:D7"/>
    <mergeCell ref="X6:X8"/>
    <mergeCell ref="Z6:Z8"/>
    <mergeCell ref="V7:V8"/>
    <mergeCell ref="W7:W8"/>
    <mergeCell ref="A19:B19"/>
    <mergeCell ref="A20:B20"/>
    <mergeCell ref="A21:B2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E18" activeCellId="0" sqref="E18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8.14"/>
    <col collapsed="false" customWidth="true" hidden="false" outlineLevel="0" max="3" min="3" style="1" width="19.86"/>
    <col collapsed="false" customWidth="true" hidden="false" outlineLevel="0" max="4" min="4" style="1" width="17"/>
    <col collapsed="false" customWidth="true" hidden="false" outlineLevel="0" max="5" min="5" style="1" width="11.72"/>
    <col collapsed="false" customWidth="true" hidden="false" outlineLevel="0" max="8" min="6" style="2" width="22"/>
    <col collapsed="false" customWidth="true" hidden="true" outlineLevel="0" max="25" min="9" style="2" width="22"/>
    <col collapsed="false" customWidth="true" hidden="false" outlineLevel="0" max="26" min="26" style="2" width="20.57"/>
    <col collapsed="false" customWidth="true" hidden="false" outlineLevel="0" max="27" min="27" style="2" width="23"/>
    <col collapsed="false" customWidth="true" hidden="false" outlineLevel="0" max="28" min="28" style="2" width="15.15"/>
    <col collapsed="false" customWidth="true" hidden="false" outlineLevel="0" max="29" min="29" style="2" width="29.57"/>
    <col collapsed="false" customWidth="true" hidden="false" outlineLevel="0" max="30" min="30" style="1" width="27.72"/>
    <col collapsed="false" customWidth="true" hidden="false" outlineLevel="0" max="31" min="31" style="1" width="18.43"/>
    <col collapsed="false" customWidth="true" hidden="false" outlineLevel="0" max="1025" min="32" style="1" width="9.14"/>
    <col collapsed="false" customWidth="false" hidden="false" outlineLevel="0" max="16384" min="1026" style="1" width="9"/>
  </cols>
  <sheetData>
    <row r="1" customFormat="false" ht="36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8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customFormat="false" ht="47.25" hidden="false" customHeight="true" outlineLevel="0" collapsed="false">
      <c r="A3" s="5" t="s">
        <v>1</v>
      </c>
      <c r="B3" s="5"/>
      <c r="C3" s="6" t="s">
        <v>46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29.25" hidden="false" customHeight="tru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customFormat="false" ht="95.25" hidden="false" customHeight="true" outlineLevel="0" collapsed="false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customFormat="false" ht="30" hidden="false" customHeight="true" outlineLevel="0" collapsed="false">
      <c r="A6" s="7" t="s">
        <v>4</v>
      </c>
      <c r="B6" s="7" t="s">
        <v>5</v>
      </c>
      <c r="C6" s="12" t="s">
        <v>47</v>
      </c>
      <c r="D6" s="7" t="s">
        <v>48</v>
      </c>
      <c r="E6" s="9" t="s">
        <v>6</v>
      </c>
      <c r="F6" s="10" t="s">
        <v>49</v>
      </c>
      <c r="G6" s="10" t="s">
        <v>50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10" t="s">
        <v>15</v>
      </c>
      <c r="Q6" s="10" t="s">
        <v>16</v>
      </c>
      <c r="R6" s="10" t="s">
        <v>17</v>
      </c>
      <c r="S6" s="10" t="s">
        <v>18</v>
      </c>
      <c r="T6" s="10" t="s">
        <v>19</v>
      </c>
      <c r="U6" s="10" t="s">
        <v>20</v>
      </c>
      <c r="V6" s="10" t="s">
        <v>21</v>
      </c>
      <c r="W6" s="10" t="s">
        <v>22</v>
      </c>
      <c r="X6" s="10" t="s">
        <v>23</v>
      </c>
      <c r="Y6" s="10" t="s">
        <v>24</v>
      </c>
      <c r="Z6" s="11" t="s">
        <v>25</v>
      </c>
      <c r="AA6" s="11" t="s">
        <v>26</v>
      </c>
      <c r="AB6" s="12" t="s">
        <v>27</v>
      </c>
      <c r="AC6" s="13" t="s">
        <v>28</v>
      </c>
      <c r="AD6" s="13" t="s">
        <v>29</v>
      </c>
    </row>
    <row r="7" customFormat="false" ht="45" hidden="false" customHeight="true" outlineLevel="0" collapsed="false">
      <c r="A7" s="7"/>
      <c r="B7" s="7"/>
      <c r="C7" s="12"/>
      <c r="D7" s="7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4"/>
      <c r="AA7" s="14"/>
      <c r="AB7" s="12"/>
      <c r="AC7" s="15"/>
      <c r="AD7" s="13"/>
    </row>
    <row r="8" customFormat="false" ht="126" hidden="false" customHeight="true" outlineLevel="0" collapsed="false">
      <c r="A8" s="7"/>
      <c r="B8" s="7"/>
      <c r="C8" s="12"/>
      <c r="D8" s="7"/>
      <c r="E8" s="9"/>
      <c r="F8" s="41" t="s">
        <v>30</v>
      </c>
      <c r="G8" s="10" t="s">
        <v>30</v>
      </c>
      <c r="H8" s="10" t="s">
        <v>30</v>
      </c>
      <c r="I8" s="10" t="s">
        <v>30</v>
      </c>
      <c r="J8" s="10" t="s">
        <v>30</v>
      </c>
      <c r="K8" s="10" t="s">
        <v>30</v>
      </c>
      <c r="L8" s="10" t="s">
        <v>30</v>
      </c>
      <c r="M8" s="10" t="s">
        <v>30</v>
      </c>
      <c r="N8" s="10" t="s">
        <v>30</v>
      </c>
      <c r="O8" s="10" t="s">
        <v>30</v>
      </c>
      <c r="P8" s="10" t="s">
        <v>30</v>
      </c>
      <c r="Q8" s="10" t="s">
        <v>30</v>
      </c>
      <c r="R8" s="10" t="s">
        <v>30</v>
      </c>
      <c r="S8" s="10" t="s">
        <v>30</v>
      </c>
      <c r="T8" s="10" t="s">
        <v>30</v>
      </c>
      <c r="U8" s="10" t="s">
        <v>30</v>
      </c>
      <c r="V8" s="10" t="s">
        <v>30</v>
      </c>
      <c r="W8" s="10" t="s">
        <v>30</v>
      </c>
      <c r="X8" s="10" t="s">
        <v>30</v>
      </c>
      <c r="Y8" s="10" t="s">
        <v>30</v>
      </c>
      <c r="Z8" s="14"/>
      <c r="AA8" s="14"/>
      <c r="AB8" s="12"/>
      <c r="AC8" s="16" t="s">
        <v>31</v>
      </c>
      <c r="AD8" s="13"/>
    </row>
    <row r="9" customFormat="false" ht="37.3" hidden="false" customHeight="false" outlineLevel="0" collapsed="false">
      <c r="A9" s="7" t="n">
        <v>1</v>
      </c>
      <c r="B9" s="42" t="s">
        <v>32</v>
      </c>
      <c r="C9" s="43" t="s">
        <v>51</v>
      </c>
      <c r="D9" s="44" t="s">
        <v>52</v>
      </c>
      <c r="E9" s="44" t="n">
        <v>36</v>
      </c>
      <c r="F9" s="10" t="n">
        <v>400.4</v>
      </c>
      <c r="G9" s="10" t="n">
        <v>385.68</v>
      </c>
      <c r="H9" s="10" t="n">
        <v>481.46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45" t="n">
        <f aca="false">SQRT(((SUM((POWER(F9-AB9,2)),(POWER(G9-AB9,2)),(POWER(H9-AB9,2)))/(COLUMNS(F9:H9)-1))))</f>
        <v>51.5771436781836</v>
      </c>
      <c r="AA9" s="31" t="n">
        <f aca="false">Z9/AB9*100</f>
        <v>12.2073190405395</v>
      </c>
      <c r="AB9" s="31" t="n">
        <f aca="false">ROUND(AVERAGE(F9,G9,H9),2)</f>
        <v>422.51</v>
      </c>
      <c r="AC9" s="23" t="n">
        <f aca="false">ROUND(E9*AB9,2)</f>
        <v>15210.36</v>
      </c>
      <c r="AD9" s="23" t="n">
        <f aca="false">ROUND(E9*F9,2)</f>
        <v>14414.4</v>
      </c>
    </row>
    <row r="10" customFormat="false" ht="37.3" hidden="false" customHeight="false" outlineLevel="0" collapsed="false">
      <c r="A10" s="7" t="n">
        <v>2</v>
      </c>
      <c r="B10" s="46" t="s">
        <v>33</v>
      </c>
      <c r="C10" s="43" t="s">
        <v>51</v>
      </c>
      <c r="D10" s="44" t="s">
        <v>52</v>
      </c>
      <c r="E10" s="47" t="n">
        <v>48</v>
      </c>
      <c r="F10" s="10" t="n">
        <v>444.4</v>
      </c>
      <c r="G10" s="10" t="n">
        <v>428.76</v>
      </c>
      <c r="H10" s="10" t="n">
        <v>535.25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45" t="n">
        <f aca="false">SQRT(((SUM((POWER(F10-AB10,2)),(POWER(G10-AB10,2)),(POWER(H10-AB10,2)))/(COLUMNS(F10:H10)-1))))</f>
        <v>57.5013799834404</v>
      </c>
      <c r="AA10" s="31" t="n">
        <f aca="false">Z10/AB10*100</f>
        <v>12.2481479079473</v>
      </c>
      <c r="AB10" s="31" t="n">
        <f aca="false">ROUND(AVERAGE(F10,G10,H10),2)</f>
        <v>469.47</v>
      </c>
      <c r="AC10" s="23" t="n">
        <f aca="false">ROUND(E10*AB10,2)</f>
        <v>22534.56</v>
      </c>
      <c r="AD10" s="23" t="n">
        <f aca="false">ROUND(E10*F10,2)</f>
        <v>21331.2</v>
      </c>
    </row>
    <row r="11" customFormat="false" ht="25.35" hidden="false" customHeight="false" outlineLevel="0" collapsed="false">
      <c r="A11" s="7" t="n">
        <v>3</v>
      </c>
      <c r="B11" s="48" t="s">
        <v>34</v>
      </c>
      <c r="C11" s="43" t="s">
        <v>51</v>
      </c>
      <c r="D11" s="44" t="s">
        <v>52</v>
      </c>
      <c r="E11" s="47" t="n">
        <v>12</v>
      </c>
      <c r="F11" s="10" t="n">
        <v>719.4</v>
      </c>
      <c r="G11" s="10" t="n">
        <v>695.04</v>
      </c>
      <c r="H11" s="10" t="n">
        <v>867.64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45" t="n">
        <f aca="false">SQRT(((SUM((POWER(F11-AB11,2)),(POWER(G11-AB11,2)),(POWER(H11-AB11,2)))/(COLUMNS(F11:H11)-1))))</f>
        <v>93.4159758820728</v>
      </c>
      <c r="AA11" s="31" t="n">
        <f aca="false">Z11/AB11*100</f>
        <v>12.2804264394264</v>
      </c>
      <c r="AB11" s="31" t="n">
        <f aca="false">ROUND(AVERAGE(F11,G11,H11),2)</f>
        <v>760.69</v>
      </c>
      <c r="AC11" s="23" t="n">
        <f aca="false">ROUND(E11*AB11,2)</f>
        <v>9128.28</v>
      </c>
      <c r="AD11" s="23" t="n">
        <f aca="false">ROUND(E11*F11,2)</f>
        <v>8632.8</v>
      </c>
    </row>
    <row r="12" customFormat="false" ht="25.35" hidden="false" customHeight="false" outlineLevel="0" collapsed="false">
      <c r="A12" s="7" t="n">
        <v>4</v>
      </c>
      <c r="B12" s="42" t="s">
        <v>35</v>
      </c>
      <c r="C12" s="43" t="s">
        <v>51</v>
      </c>
      <c r="D12" s="44" t="s">
        <v>52</v>
      </c>
      <c r="E12" s="47" t="n">
        <v>10</v>
      </c>
      <c r="F12" s="10" t="n">
        <v>597.8</v>
      </c>
      <c r="G12" s="49" t="n">
        <v>850</v>
      </c>
      <c r="H12" s="49" t="n">
        <v>906.2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45" t="n">
        <f aca="false">SQRT(((SUM((POWER(F12-AB12,2)),(POWER(G12-AB12,2)),(POWER(H12-AB12,2)))/(COLUMNS(F12:H12)-1))))</f>
        <v>164.252772731543</v>
      </c>
      <c r="AA12" s="31" t="n">
        <f aca="false">Z12/AB12*100</f>
        <v>20.9327198352866</v>
      </c>
      <c r="AB12" s="31" t="n">
        <f aca="false">ROUND(AVERAGE(F12,G12,H12),2)</f>
        <v>784.67</v>
      </c>
      <c r="AC12" s="23" t="n">
        <f aca="false">ROUND(E12*AB12,2)</f>
        <v>7846.7</v>
      </c>
      <c r="AD12" s="23" t="n">
        <f aca="false">ROUND(E12*F12,2)</f>
        <v>5978</v>
      </c>
    </row>
    <row r="13" customFormat="false" ht="25.35" hidden="false" customHeight="false" outlineLevel="0" collapsed="false">
      <c r="A13" s="7" t="n">
        <v>5</v>
      </c>
      <c r="B13" s="42" t="s">
        <v>36</v>
      </c>
      <c r="C13" s="43" t="s">
        <v>51</v>
      </c>
      <c r="D13" s="44" t="s">
        <v>52</v>
      </c>
      <c r="E13" s="47" t="n">
        <v>14</v>
      </c>
      <c r="F13" s="10" t="n">
        <v>963.8</v>
      </c>
      <c r="G13" s="10" t="n">
        <v>1670.4</v>
      </c>
      <c r="H13" s="10" t="n">
        <v>1235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45" t="n">
        <f aca="false">SQRT(((SUM((POWER(F13-AB13,2)),(POWER(G13-AB13,2)),(POWER(H13-AB13,2)))/(COLUMNS(F13:H13)-1))))</f>
        <v>356.465557031812</v>
      </c>
      <c r="AA13" s="31" t="n">
        <f aca="false">Z13/AB13*100</f>
        <v>27.6387737768224</v>
      </c>
      <c r="AB13" s="31" t="n">
        <f aca="false">ROUND(AVERAGE(F13,G13,H13),2)</f>
        <v>1289.73</v>
      </c>
      <c r="AC13" s="23" t="n">
        <f aca="false">ROUND(E13*AB13,2)</f>
        <v>18056.22</v>
      </c>
      <c r="AD13" s="23" t="n">
        <f aca="false">ROUND(E13*F13,2)</f>
        <v>13493.2</v>
      </c>
    </row>
    <row r="14" customFormat="false" ht="13.8" hidden="false" customHeight="false" outlineLevel="0" collapsed="false">
      <c r="A14" s="7" t="n">
        <v>6</v>
      </c>
      <c r="B14" s="46" t="s">
        <v>37</v>
      </c>
      <c r="C14" s="43" t="s">
        <v>51</v>
      </c>
      <c r="D14" s="44" t="s">
        <v>52</v>
      </c>
      <c r="E14" s="47" t="n">
        <v>10</v>
      </c>
      <c r="F14" s="10" t="n">
        <v>253</v>
      </c>
      <c r="G14" s="10" t="n">
        <v>268.8</v>
      </c>
      <c r="H14" s="10" t="n">
        <v>335.55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45" t="n">
        <f aca="false">SQRT(((SUM((POWER(F14-AB14,2)),(POWER(G14-AB14,2)),(POWER(H14-AB14,2)))/(COLUMNS(F14:H14)-1))))</f>
        <v>43.8172437517469</v>
      </c>
      <c r="AA14" s="31" t="n">
        <f aca="false">Z14/AB14*100</f>
        <v>15.3325088360791</v>
      </c>
      <c r="AB14" s="31" t="n">
        <f aca="false">ROUND(AVERAGE(F14,G14,H14),2)</f>
        <v>285.78</v>
      </c>
      <c r="AC14" s="23" t="n">
        <f aca="false">ROUND(E14*AB14,2)</f>
        <v>2857.8</v>
      </c>
      <c r="AD14" s="23" t="n">
        <f aca="false">ROUND(E14*F14,2)</f>
        <v>2530</v>
      </c>
    </row>
    <row r="15" customFormat="false" ht="30.55" hidden="false" customHeight="true" outlineLevel="0" collapsed="false">
      <c r="A15" s="7" t="n">
        <v>7</v>
      </c>
      <c r="B15" s="46" t="s">
        <v>38</v>
      </c>
      <c r="C15" s="43" t="s">
        <v>51</v>
      </c>
      <c r="D15" s="44" t="s">
        <v>52</v>
      </c>
      <c r="E15" s="47" t="n">
        <v>20</v>
      </c>
      <c r="F15" s="50" t="n">
        <v>272.8</v>
      </c>
      <c r="G15" s="50" t="n">
        <v>268.8</v>
      </c>
      <c r="H15" s="50" t="n">
        <v>351.92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45" t="n">
        <f aca="false">SQRT(((SUM((POWER(F15-AB15,2)),(POWER(G15-AB15,2)),(POWER(H15-AB15,2)))/(COLUMNS(F15:H15)-1))))</f>
        <v>46.8773378083696</v>
      </c>
      <c r="AA15" s="31" t="n">
        <f aca="false">Z15/AB15*100</f>
        <v>15.7391007951819</v>
      </c>
      <c r="AB15" s="31" t="n">
        <f aca="false">ROUND(AVERAGE(F15,G15,H15),2)</f>
        <v>297.84</v>
      </c>
      <c r="AC15" s="23" t="n">
        <f aca="false">ROUND(E15*AB15,2)</f>
        <v>5956.8</v>
      </c>
      <c r="AD15" s="23" t="n">
        <f aca="false">ROUND(E15*F15,2)</f>
        <v>5456</v>
      </c>
    </row>
    <row r="16" customFormat="false" ht="13.8" hidden="false" customHeight="false" outlineLevel="0" collapsed="false">
      <c r="A16" s="7" t="n">
        <v>8</v>
      </c>
      <c r="B16" s="46" t="s">
        <v>39</v>
      </c>
      <c r="C16" s="43" t="s">
        <v>51</v>
      </c>
      <c r="D16" s="44" t="s">
        <v>52</v>
      </c>
      <c r="E16" s="47" t="n">
        <v>20</v>
      </c>
      <c r="F16" s="50" t="n">
        <v>275</v>
      </c>
      <c r="G16" s="50" t="n">
        <v>271.2</v>
      </c>
      <c r="H16" s="50" t="n">
        <v>338.55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45" t="n">
        <f aca="false">SQRT(((SUM((POWER(F16-AB16,2)),(POWER(G16-AB16,2)),(POWER(H16-AB16,2)))/(COLUMNS(F16:H16)-1))))</f>
        <v>37.8353122096277</v>
      </c>
      <c r="AA16" s="31" t="n">
        <f aca="false">Z16/AB16*100</f>
        <v>12.8290086157696</v>
      </c>
      <c r="AB16" s="31" t="n">
        <f aca="false">ROUND(AVERAGE(F16,G16,H16),2)</f>
        <v>294.92</v>
      </c>
      <c r="AC16" s="23" t="n">
        <f aca="false">ROUND(E16*AB16,2)</f>
        <v>5898.4</v>
      </c>
      <c r="AD16" s="23" t="n">
        <f aca="false">ROUND(E16*F16,2)</f>
        <v>5500</v>
      </c>
    </row>
    <row r="17" customFormat="false" ht="13.8" hidden="false" customHeight="false" outlineLevel="0" collapsed="false">
      <c r="A17" s="7" t="n">
        <v>9</v>
      </c>
      <c r="B17" s="46" t="s">
        <v>40</v>
      </c>
      <c r="C17" s="43" t="s">
        <v>51</v>
      </c>
      <c r="D17" s="47" t="s">
        <v>52</v>
      </c>
      <c r="E17" s="47" t="n">
        <v>14</v>
      </c>
      <c r="F17" s="50" t="n">
        <v>306.9</v>
      </c>
      <c r="G17" s="50" t="n">
        <v>282</v>
      </c>
      <c r="H17" s="50" t="n">
        <v>335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45" t="n">
        <f aca="false">SQRT(((SUM((POWER(F17-AB17,2)),(POWER(G17-AB17,2)),(POWER(H17-AB17,2)))/(COLUMNS(F17:H17)-1))))</f>
        <v>26.516096055038</v>
      </c>
      <c r="AA17" s="31" t="n">
        <f aca="false">Z17/AB17*100</f>
        <v>8.60996072833002</v>
      </c>
      <c r="AB17" s="31" t="n">
        <f aca="false">ROUND(AVERAGE(F17,G17,H17),2)</f>
        <v>307.97</v>
      </c>
      <c r="AC17" s="23" t="n">
        <f aca="false">ROUND(E17*AB17,2)</f>
        <v>4311.58</v>
      </c>
      <c r="AD17" s="23" t="n">
        <f aca="false">ROUND(E17*F17,2)</f>
        <v>4296.6</v>
      </c>
    </row>
    <row r="18" customFormat="false" ht="15" hidden="false" customHeight="false" outlineLevel="0" collapsed="false">
      <c r="A18" s="51"/>
      <c r="B18" s="51"/>
      <c r="C18" s="51"/>
      <c r="D18" s="51"/>
      <c r="E18" s="51" t="n">
        <f aca="false">SUM(E9:E17)</f>
        <v>184</v>
      </c>
      <c r="F18" s="31" t="n">
        <f aca="false">SUMPRODUCT($E$9:$E$17,$F$9:$F$17)</f>
        <v>81632.2</v>
      </c>
      <c r="G18" s="31" t="n">
        <f aca="false">SUMPRODUCT($E$9:$E$17,$G$9:$G$17)</f>
        <v>92127.04</v>
      </c>
      <c r="H18" s="31" t="n">
        <f aca="false">SUMPRODUCT($E$9:$E$17,$H$9:$H$17)</f>
        <v>101643.14</v>
      </c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2"/>
      <c r="AB18" s="7" t="s">
        <v>53</v>
      </c>
      <c r="AC18" s="31" t="n">
        <f aca="false">SUM(AC9:AC17)</f>
        <v>91800.7</v>
      </c>
      <c r="AD18" s="10" t="n">
        <f aca="false">SUM(AD9:AD17)</f>
        <v>81632.2</v>
      </c>
    </row>
    <row r="19" customFormat="false" ht="15" hidden="false" customHeight="false" outlineLevel="0" collapsed="false">
      <c r="A19" s="32" t="s">
        <v>42</v>
      </c>
      <c r="B19" s="32"/>
      <c r="C19" s="53" t="n">
        <f aca="false">$AD$18</f>
        <v>81632.2</v>
      </c>
      <c r="D19" s="33" t="s">
        <v>54</v>
      </c>
      <c r="E19" s="33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6"/>
    </row>
    <row r="20" customFormat="false" ht="15" hidden="false" customHeight="false" outlineLevel="0" collapsed="false">
      <c r="A20" s="32" t="s">
        <v>43</v>
      </c>
      <c r="B20" s="32"/>
      <c r="C20" s="54"/>
      <c r="D20" s="33"/>
      <c r="E20" s="33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6"/>
    </row>
    <row r="21" customFormat="false" ht="31.5" hidden="false" customHeight="true" outlineLevel="0" collapsed="false">
      <c r="A21" s="32" t="s">
        <v>44</v>
      </c>
      <c r="B21" s="32"/>
      <c r="C21" s="55" t="s">
        <v>55</v>
      </c>
      <c r="D21" s="56"/>
      <c r="E21" s="37" t="s">
        <v>56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9"/>
    </row>
    <row r="22" customFormat="false" ht="15" hidden="false" customHeight="false" outlineLevel="0" collapsed="false">
      <c r="C22" s="40" t="s">
        <v>57</v>
      </c>
      <c r="D22" s="40" t="s">
        <v>58</v>
      </c>
      <c r="E22" s="40" t="s">
        <v>45</v>
      </c>
    </row>
    <row r="23" customFormat="false" ht="13.8" hidden="false" customHeight="false" outlineLevel="0" collapsed="false">
      <c r="F23" s="3"/>
    </row>
    <row r="24" customFormat="false" ht="13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0">
    <mergeCell ref="A1:AD1"/>
    <mergeCell ref="A3:B3"/>
    <mergeCell ref="C3:AD3"/>
    <mergeCell ref="A4:AD4"/>
    <mergeCell ref="A5:AD5"/>
    <mergeCell ref="A6:A8"/>
    <mergeCell ref="B6:B8"/>
    <mergeCell ref="C6:C8"/>
    <mergeCell ref="D6:D8"/>
    <mergeCell ref="E6:E8"/>
    <mergeCell ref="F6:F7"/>
    <mergeCell ref="G6:G7"/>
    <mergeCell ref="H6:H7"/>
    <mergeCell ref="AB6:AB8"/>
    <mergeCell ref="AD6:AD8"/>
    <mergeCell ref="Z7:Z8"/>
    <mergeCell ref="AA7:AA8"/>
    <mergeCell ref="A19:B19"/>
    <mergeCell ref="A20:B20"/>
    <mergeCell ref="A21:B2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cp:lastPrinted>2026-08-17T16:52:55Z</cp:lastPrinted>
  <dcterms:modified xsi:type="dcterms:W3CDTF">2026-08-17T17:32:43Z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